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G:\My Drive\"/>
    </mc:Choice>
  </mc:AlternateContent>
  <xr:revisionPtr revIDLastSave="0" documentId="8_{88E311E8-08F1-4268-813B-A1996CCEBD23}" xr6:coauthVersionLast="47" xr6:coauthVersionMax="47" xr10:uidLastSave="{00000000-0000-0000-0000-000000000000}"/>
  <bookViews>
    <workbookView xWindow="57480" yWindow="-120" windowWidth="29040" windowHeight="15840" xr2:uid="{A814DB95-223A-40C3-A9C6-24758F192760}"/>
  </bookViews>
  <sheets>
    <sheet name="Preferred Waterfall" sheetId="2" r:id="rId1"/>
    <sheet name="LP Waterfall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\d">#REF!</definedName>
    <definedName name="\i">#REF!</definedName>
    <definedName name="\m">#REF!</definedName>
    <definedName name="\N">#REF!</definedName>
    <definedName name="\Z">#REF!</definedName>
    <definedName name="___noi2002">'[2]AMarket Rate Calculations'!#REF!</definedName>
    <definedName name="___umc10">[3]UnitMix!#REF!</definedName>
    <definedName name="___umc11">[3]UnitMix!#REF!</definedName>
    <definedName name="___umc12">[3]UnitMix!#REF!</definedName>
    <definedName name="___umc5">[3]UnitMix!#REF!</definedName>
    <definedName name="___umc6">[3]UnitMix!#REF!</definedName>
    <definedName name="___umc7">[3]UnitMix!#REF!</definedName>
    <definedName name="___umc8">[3]UnitMix!#REF!</definedName>
    <definedName name="___umc9">[3]UnitMix!#REF!</definedName>
    <definedName name="___umm10">[3]UnitMix!#REF!</definedName>
    <definedName name="___umm11">[3]UnitMix!#REF!</definedName>
    <definedName name="___umm12">[3]UnitMix!#REF!</definedName>
    <definedName name="___umm5">[3]UnitMix!#REF!</definedName>
    <definedName name="___umm6">[3]UnitMix!#REF!</definedName>
    <definedName name="___umm7">[3]UnitMix!#REF!</definedName>
    <definedName name="___umm8">[3]UnitMix!#REF!</definedName>
    <definedName name="___umm9">[3]UnitMix!#REF!</definedName>
    <definedName name="___ump10">[3]UnitMix!#REF!</definedName>
    <definedName name="___ump11">[3]UnitMix!#REF!</definedName>
    <definedName name="___ump12">[3]UnitMix!#REF!</definedName>
    <definedName name="___ump5">[3]UnitMix!#REF!</definedName>
    <definedName name="___ump6">[3]UnitMix!#REF!</definedName>
    <definedName name="___ump7">[3]UnitMix!#REF!</definedName>
    <definedName name="___ump8">[3]UnitMix!#REF!</definedName>
    <definedName name="___ump9">[3]UnitMix!#REF!</definedName>
    <definedName name="__Cap02">#REF!</definedName>
    <definedName name="__Cap03">#REF!</definedName>
    <definedName name="__ltv1">#REF!</definedName>
    <definedName name="__ltv2">#REF!</definedName>
    <definedName name="__pp1">#REF!</definedName>
    <definedName name="__pp2">#REF!</definedName>
    <definedName name="_1_._Print_Are">'[2]AMarket Rate Calculations'!$A$1:$O$39,'[2]AMarket Rate Calculations'!#REF!</definedName>
    <definedName name="_1_1">#REF!</definedName>
    <definedName name="_10_7">#REF!</definedName>
    <definedName name="_11_8">#REF!</definedName>
    <definedName name="_12_9">#REF!</definedName>
    <definedName name="_1STMTG">#REF!</definedName>
    <definedName name="_2_._Print_Are">'[4]AMarket Rate Calculations'!$A$1:$O$39,'[4]AMarket Rate Calculations'!#REF!</definedName>
    <definedName name="_2_10">#REF!</definedName>
    <definedName name="_2dcf.p">'[2]AMarket Rate Calculations'!#REF!</definedName>
    <definedName name="_2NDMTG">#REF!</definedName>
    <definedName name="_3_11">#REF!</definedName>
    <definedName name="_3exis.r">'[2]AMarket Rate Calculations'!#REF!</definedName>
    <definedName name="_4_12">#REF!</definedName>
    <definedName name="_4dcf.p">'[4]AMarket Rate Calculations'!#REF!</definedName>
    <definedName name="_5_2">#REF!</definedName>
    <definedName name="_6_3">#REF!</definedName>
    <definedName name="_6exis.r">'[4]AMarket Rate Calculations'!#REF!</definedName>
    <definedName name="_7_4">#REF!</definedName>
    <definedName name="_8_5">#REF!</definedName>
    <definedName name="_9_6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Cap02">#REF!</definedName>
    <definedName name="_Cap03">#REF!</definedName>
    <definedName name="_DEP1">#REF!</definedName>
    <definedName name="_DEP2">#REF!</definedName>
    <definedName name="_DEP3">'[5]DEPRECIATION SCHEDULE'!$P$1:$AA$36</definedName>
    <definedName name="_DEP4">'[5]DEPRECIATION SCHEDULE'!$P$37:$AA$70</definedName>
    <definedName name="_Key1" hidden="1">#REF!</definedName>
    <definedName name="_ltv1">#REF!</definedName>
    <definedName name="_ltv2">#REF!</definedName>
    <definedName name="_noi2002">'[2]AMarket Rate Calculations'!#REF!</definedName>
    <definedName name="_Order1" hidden="1">0</definedName>
    <definedName name="_Order2" hidden="1">0</definedName>
    <definedName name="_PG1">#REF!</definedName>
    <definedName name="_pp1">#REF!</definedName>
    <definedName name="_pp2">#REF!</definedName>
    <definedName name="_Sort" hidden="1">#REF!</definedName>
    <definedName name="_TBL2">#REF!</definedName>
    <definedName name="_umc10">[6]UnitMix!#REF!</definedName>
    <definedName name="_umc11">[6]UnitMix!#REF!</definedName>
    <definedName name="_umc12">[6]UnitMix!#REF!</definedName>
    <definedName name="_umc5">[6]UnitMix!#REF!</definedName>
    <definedName name="_umc6">[6]UnitMix!#REF!</definedName>
    <definedName name="_umc7">[6]UnitMix!#REF!</definedName>
    <definedName name="_umc8">[6]UnitMix!#REF!</definedName>
    <definedName name="_umc9">[6]UnitMix!#REF!</definedName>
    <definedName name="_umm10">[6]UnitMix!#REF!</definedName>
    <definedName name="_umm11">[6]UnitMix!#REF!</definedName>
    <definedName name="_umm12">[6]UnitMix!#REF!</definedName>
    <definedName name="_umm5">[6]UnitMix!#REF!</definedName>
    <definedName name="_umm6">[6]UnitMix!#REF!</definedName>
    <definedName name="_umm7">[6]UnitMix!#REF!</definedName>
    <definedName name="_umm8">[6]UnitMix!#REF!</definedName>
    <definedName name="_umm9">[6]UnitMix!#REF!</definedName>
    <definedName name="_ump10">[6]UnitMix!#REF!</definedName>
    <definedName name="_ump11">[6]UnitMix!#REF!</definedName>
    <definedName name="_ump12">[6]UnitMix!#REF!</definedName>
    <definedName name="_ump5">[6]UnitMix!#REF!</definedName>
    <definedName name="_ump6">[6]UnitMix!#REF!</definedName>
    <definedName name="_ump7">[6]UnitMix!#REF!</definedName>
    <definedName name="_ump8">[6]UnitMix!#REF!</definedName>
    <definedName name="_ump9">[6]UnitMix!#REF!</definedName>
    <definedName name="_Z">#REF!</definedName>
    <definedName name="a">#REF!</definedName>
    <definedName name="aaa">'[7]Market Rent Detail'!$B$12:$H$33</definedName>
    <definedName name="Acquisition_Costs">[8]APOD!$M$4</definedName>
    <definedName name="Actual">[9]Actual!$A$2:$M$500</definedName>
    <definedName name="AddRow_DH">[10]Inputs!#REF!</definedName>
    <definedName name="AddRow_LC">[10]Inputs!#REF!</definedName>
    <definedName name="AddRow_Lse1">[10]Inputs!#REF!</definedName>
    <definedName name="AddRow_Lse1a">[10]Inputs!#REF!</definedName>
    <definedName name="AddRow_Lse2">[10]Inputs!#REF!</definedName>
    <definedName name="AddRow_Lse2a">[10]Inputs!#REF!</definedName>
    <definedName name="AddRow_Lse3">[10]Inputs!#REF!</definedName>
    <definedName name="AddRow_Lse3a">[10]Inputs!#REF!</definedName>
    <definedName name="AddRow_MB">[10]Inputs!#REF!</definedName>
    <definedName name="AddRow_Occy">[10]Inputs!#REF!</definedName>
    <definedName name="AddRow_Occya">[10]Inputs!#REF!</definedName>
    <definedName name="AddRow_Rnt1">[10]Inputs!#REF!</definedName>
    <definedName name="AddRow_Rnt1a">[10]Inputs!#REF!</definedName>
    <definedName name="AddRow_Rnt2">[10]Inputs!#REF!</definedName>
    <definedName name="AddRow_Rnt2a">[10]Inputs!#REF!</definedName>
    <definedName name="AddRow_Rnt3">[10]Inputs!#REF!</definedName>
    <definedName name="AddRow_Rnt3a">[10]Inputs!#REF!</definedName>
    <definedName name="AddRow_Smry">#REF!</definedName>
    <definedName name="AddRow_Smrya">#REF!</definedName>
    <definedName name="AddRow_TI">[10]Inputs!#REF!</definedName>
    <definedName name="AddRow_TIa">[10]Inputs!#REF!</definedName>
    <definedName name="AddRow_Vac1">[10]Inputs!#REF!</definedName>
    <definedName name="AddRow_Vac1a">[10]Inputs!#REF!</definedName>
    <definedName name="AddRow_Vac2">[10]Inputs!#REF!</definedName>
    <definedName name="AddRow_Vac2a">[10]Inputs!#REF!</definedName>
    <definedName name="AddRow_Vac3">[10]Inputs!#REF!</definedName>
    <definedName name="AddRow_Vac3a">[10]Inputs!#REF!</definedName>
    <definedName name="Adjusted_Basis">[8]APOD!$E$14</definedName>
    <definedName name="adko">[10]Inputs!#REF!</definedName>
    <definedName name="ADS_Mtg_1">#REF!</definedName>
    <definedName name="ADS_Mtg_2">#REF!</definedName>
    <definedName name="AHPANLYS">#REF!</definedName>
    <definedName name="AliasTable">#REF!</definedName>
    <definedName name="All">#REF!</definedName>
    <definedName name="All_Books">#REF!</definedName>
    <definedName name="All_Props">#REF!</definedName>
    <definedName name="alldata">#REF!</definedName>
    <definedName name="Alllines">#REF!</definedName>
    <definedName name="allsort">#REF!</definedName>
    <definedName name="AMORT">#REF!</definedName>
    <definedName name="Amort_Period_Mtg_1">#REF!</definedName>
    <definedName name="Amort_Period_Mtg_2">#REF!</definedName>
    <definedName name="amort1">#REF!</definedName>
    <definedName name="amort2">#REF!</definedName>
    <definedName name="amortperiod">#REF!</definedName>
    <definedName name="Amount_Mtg_1">#REF!</definedName>
    <definedName name="Amount_Mtg_2">#REF!</definedName>
    <definedName name="Annual_Assumpt_List">[11]Introduction!$AG$1:$AG$13</definedName>
    <definedName name="Annual_interest_rate">#REF!</definedName>
    <definedName name="Annual_interest_ratea">#REF!</definedName>
    <definedName name="annualdebtserv">#REF!</definedName>
    <definedName name="Apmt">'[2]AMarket Rate Calculations'!#REF!</definedName>
    <definedName name="Argus_Base_CF">'[12]Input Page'!$F$24</definedName>
    <definedName name="Argus_Existing_CF">'[12]Input Page'!$F$25</definedName>
    <definedName name="As_of_Date">#REF!</definedName>
    <definedName name="ASD">#REF!</definedName>
    <definedName name="ashish" localSheetId="0" hidden="1">{"'Assump'!$F$6:$J$6"}</definedName>
    <definedName name="ashish" hidden="1">{"'Assump'!$F$6:$J$6"}</definedName>
    <definedName name="AsOf">'[13]Source Data'!$C$6</definedName>
    <definedName name="Assessment">[6]EXPENSES!#REF!</definedName>
    <definedName name="BadDebt_FY1">[6]REVENUE!$I$50</definedName>
    <definedName name="Bal_EOY1_Mtg_1">#REF!</definedName>
    <definedName name="Bal_EOY1_Mtg_2">#REF!</definedName>
    <definedName name="Bal_EOY2_Mtg_1">#REF!</definedName>
    <definedName name="Bal_EOY2_Mtg_2">#REF!</definedName>
    <definedName name="Bal_EOY3_Mtg_1">#REF!</definedName>
    <definedName name="Bal_EOY3_Mtg_2">#REF!</definedName>
    <definedName name="Bal_EOY4_Mtg_1">#REF!</definedName>
    <definedName name="Bal_EOY4_Mtg_2">#REF!</definedName>
    <definedName name="Bal_EOY5_Mtg_1">#REF!</definedName>
    <definedName name="Bal_EOY5_Mtg_2">#REF!</definedName>
    <definedName name="Balance">'[2]AMarket Rate Calculations'!#REF!</definedName>
    <definedName name="balance1">#REF!</definedName>
    <definedName name="balance2">#REF!</definedName>
    <definedName name="Base_Rents">#REF!</definedName>
    <definedName name="Bath">#REF!</definedName>
    <definedName name="be" localSheetId="0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be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Bed">#REF!</definedName>
    <definedName name="Beg_Bal">#REF!</definedName>
    <definedName name="Beg_Bala">#REF!</definedName>
    <definedName name="Beg_Date">#REF!</definedName>
    <definedName name="berk">#REF!</definedName>
    <definedName name="Body">[14]Template!#REF!</definedName>
    <definedName name="BookRef">#REF!</definedName>
    <definedName name="BP">#REF!</definedName>
    <definedName name="bud">[15]Budget!$A:$IV</definedName>
    <definedName name="Budget">[9]Budget!$A$2:$O$500</definedName>
    <definedName name="Building_Information">#REF!</definedName>
    <definedName name="BUN">#REF!</definedName>
    <definedName name="CalcMsg">[11]Chart!$BZ$1</definedName>
    <definedName name="Cap_rate_used_in_Sale_1">#REF!</definedName>
    <definedName name="Cap_rate_used_in_Sale_2">#REF!</definedName>
    <definedName name="Cap_rate_used_in_Sale_3">#REF!</definedName>
    <definedName name="Cap30day">#REF!</definedName>
    <definedName name="Cap60day">#REF!</definedName>
    <definedName name="Cap90day">#REF!</definedName>
    <definedName name="CapEx">[6]Pricing!$D$31</definedName>
    <definedName name="Capital_Gain_Max_Tax_Rate">#REF!</definedName>
    <definedName name="carrie">[3]UnitMix!#REF!</definedName>
    <definedName name="Case_Descr">[16]PjctCF!$G$4</definedName>
    <definedName name="CaseName">[10]Inputs!$C$4</definedName>
    <definedName name="cat" localSheetId="0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cat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CATCODE03">'[17]BU Cat Codes'!$G$3:$G$11</definedName>
    <definedName name="CATCODE25">'[17]BU Cat Codes'!$BU$3:$BU$14</definedName>
    <definedName name="cbre" localSheetId="0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cbre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cf">#REF!</definedName>
    <definedName name="CFAT_1">#REF!</definedName>
    <definedName name="CFAT_2">#REF!</definedName>
    <definedName name="CFAT_3">#REF!</definedName>
    <definedName name="CFAT_4">#REF!</definedName>
    <definedName name="CFAT_5">#REF!</definedName>
    <definedName name="CFBT_1">#REF!</definedName>
    <definedName name="CFBT_2">#REF!</definedName>
    <definedName name="CFBT_3">#REF!</definedName>
    <definedName name="CFBT_4">#REF!</definedName>
    <definedName name="CFBT_5">#REF!</definedName>
    <definedName name="Check1">'[12]Input Page'!$H$82</definedName>
    <definedName name="Check2">'[12]Input Page'!$I$82</definedName>
    <definedName name="CIT">#REF!</definedName>
    <definedName name="CMR_FY1">[6]REVENUE!$I$9</definedName>
    <definedName name="Col1ValueStart">'[12]Input Page'!$H$95</definedName>
    <definedName name="Col2ValueStart">'[12]Input Page'!$I$95</definedName>
    <definedName name="CommFmla_rnga">[10]Inputs!#REF!</definedName>
    <definedName name="CommPct_fmlaa">[10]Inputs!#REF!</definedName>
    <definedName name="ComnFmla_rng">[10]Inputs!#REF!</definedName>
    <definedName name="ComnPct_fmla">[10]Inputs!#REF!</definedName>
    <definedName name="CompanyID">#REF!</definedName>
    <definedName name="ConC02">#REF!</definedName>
    <definedName name="ConC03">#REF!</definedName>
    <definedName name="ConC30day">#REF!</definedName>
    <definedName name="ConC60day">#REF!</definedName>
    <definedName name="ConC90day">#REF!</definedName>
    <definedName name="Concessions_FY36">[6]REVENUE!$K$34</definedName>
    <definedName name="CondoPrem">#REF!</definedName>
    <definedName name="CondoPrice">#REF!</definedName>
    <definedName name="CondopSF">#REF!</definedName>
    <definedName name="CondopUnit">#REF!</definedName>
    <definedName name="CopyRow_LC">[10]Inputs!#REF!</definedName>
    <definedName name="CopyRow_LCa">[10]Inputs!#REF!</definedName>
    <definedName name="CopyRow_Lse1">[10]Inputs!#REF!</definedName>
    <definedName name="CopyRow_Lse1a">[10]Inputs!#REF!</definedName>
    <definedName name="CopyRow_Lse2">[10]Inputs!#REF!</definedName>
    <definedName name="CopyRow_Lse3">[10]Inputs!#REF!</definedName>
    <definedName name="CopyRow_Occy">[10]Inputs!#REF!</definedName>
    <definedName name="CopyRow_Rnt1">[10]Inputs!#REF!</definedName>
    <definedName name="CopyRow_Rnt2">[10]Inputs!#REF!</definedName>
    <definedName name="CopyRow_Rnt3">[10]Inputs!#REF!</definedName>
    <definedName name="CopyRow_Smry">#REF!</definedName>
    <definedName name="CopyRow_TI">[10]Inputs!#REF!</definedName>
    <definedName name="CopyRow_Vac1">[10]Inputs!#REF!</definedName>
    <definedName name="CopyRow_Vac2">[10]Inputs!#REF!</definedName>
    <definedName name="CopyRow_Vac3">[10]Inputs!#REF!</definedName>
    <definedName name="Cost_recovery_5_Years">#REF!</definedName>
    <definedName name="costofsale">[6]Pricing!$D$12</definedName>
    <definedName name="_xlnm.Criteria">'[18]3-19 rent roll'!#REF!</definedName>
    <definedName name="Cum_Int">#REF!</definedName>
    <definedName name="CurrentEmpOtherConc">#REF!</definedName>
    <definedName name="CurrentInPlaceRent">'[19]Rent Roll'!$L$10:$L$224</definedName>
    <definedName name="CurrentIsMonthToMonth">#REF!</definedName>
    <definedName name="CurrentLeaseExpirationDate">#REF!</definedName>
    <definedName name="CurrentLeaseSignedDate">#REF!</definedName>
    <definedName name="CurrentLeaseTerm">#REF!</definedName>
    <definedName name="CurrentMoveInDate">#REF!</definedName>
    <definedName name="CurrentMoveOutDate">#REF!</definedName>
    <definedName name="CurrentNetEffectiveRent">#REF!</definedName>
    <definedName name="CurrentOtherIncome">#REF!</definedName>
    <definedName name="CurrentRecurringConc">#REF!</definedName>
    <definedName name="CurrentSuppRent">#REF!</definedName>
    <definedName name="CurrentUpfrontConc">#REF!</definedName>
    <definedName name="CurrMonth">#REF!</definedName>
    <definedName name="CustomMacro1">#REF!</definedName>
    <definedName name="CY">#REF!</definedName>
    <definedName name="Data">#REF!</definedName>
    <definedName name="data2">#REF!</definedName>
    <definedName name="_xlnm.Database">#REF!</definedName>
    <definedName name="Date">[8]APOD!#REF!</definedName>
    <definedName name="Date_of_Sale">#REF!</definedName>
    <definedName name="day1st">#REF!</definedName>
    <definedName name="day2nd">#REF!</definedName>
    <definedName name="DaysVacant">#N/A</definedName>
    <definedName name="dcf.page">'[20]AMarket Rate Calculations'!#REF!</definedName>
    <definedName name="DealName">[13]Sheet2!$A$5</definedName>
    <definedName name="DealUnits">[13]Sheet2!$A$6</definedName>
    <definedName name="debtservice1">#REF!</definedName>
    <definedName name="debtservice2">#REF!</definedName>
    <definedName name="DEPLEFT">'[5]DEPRECIATION SCHEDULE'!$A$1:$E$9</definedName>
    <definedName name="DEPTOP">'[5]DEPRECIATION SCHEDULE'!$A$1:$AE$9</definedName>
    <definedName name="Deve">[10]Inputs!#REF!</definedName>
    <definedName name="DIRECTORY">#REF!</definedName>
    <definedName name="dispocaprate">[6]Pricing!$D$14</definedName>
    <definedName name="Distr_Tr1_Ptnr_start">#REF!</definedName>
    <definedName name="dog" localSheetId="0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dog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Down_Payment">[8]APOD!#REF!</definedName>
    <definedName name="DownloadType">'[12]Input Page'!$D$28</definedName>
    <definedName name="Draft">'[12]Input Page'!$F$63</definedName>
    <definedName name="Elpsd_Tm">#REF!</definedName>
    <definedName name="End_Bal">#REF!</definedName>
    <definedName name="End_Date">#REF!</definedName>
    <definedName name="EQ">#REF!</definedName>
    <definedName name="EQ.REQ">'[2]AMarket Rate Calculations'!#REF!</definedName>
    <definedName name="equity">'[21]Cash Flow Projections'!$C$37</definedName>
    <definedName name="EsbApplication1">#REF!</definedName>
    <definedName name="EsbDatabase1">#REF!</definedName>
    <definedName name="EsbDetail1">#REF!</definedName>
    <definedName name="EsbHeader1">#REF!</definedName>
    <definedName name="EsbRetrieve1">#REF!</definedName>
    <definedName name="exc" localSheetId="0" hidden="1">{"'Assump'!$F$6:$J$6"}</definedName>
    <definedName name="exc" hidden="1">{"'Assump'!$F$6:$J$6"}</definedName>
    <definedName name="Excel_File">'[12]Input Page'!$F$26</definedName>
    <definedName name="exis.rent">'[20]AMarket Rate Calculations'!#REF!</definedName>
    <definedName name="existAllCashIRR">#REF!</definedName>
    <definedName name="existCap">#REF!</definedName>
    <definedName name="existCashonCash">#REF!</definedName>
    <definedName name="existLevIRR">#REF!</definedName>
    <definedName name="Exp_Mo">#REF!</definedName>
    <definedName name="Exp_Yr">#REF!</definedName>
    <definedName name="Expenses_of_Sale">#REF!</definedName>
    <definedName name="ExpEscal_2">#REF!</definedName>
    <definedName name="ExpEscal_3">#REF!</definedName>
    <definedName name="ExpEscal_4">#REF!</definedName>
    <definedName name="ExpEscal_5">#REF!</definedName>
    <definedName name="ExpEscal_6">#REF!</definedName>
    <definedName name="Extra_Pay">#REF!</definedName>
    <definedName name="EXTUSE">#REF!</definedName>
    <definedName name="fagf" hidden="1">#REF!</definedName>
    <definedName name="file">#REF!</definedName>
    <definedName name="FileCheck">'[12]Input Page'!$B$80</definedName>
    <definedName name="FILENAME">#REF!</definedName>
    <definedName name="FinalizedDate">#REF!</definedName>
    <definedName name="First_payment_due">#REF!</definedName>
    <definedName name="FloorPlan">#REF!</definedName>
    <definedName name="Fmla_AnnlAmt">#REF!</definedName>
    <definedName name="Fmla_AnnlAmt_Op">#REF!</definedName>
    <definedName name="Fmla_CrntRtn_Accr">#REF!</definedName>
    <definedName name="Fmla_CrntRtn_Accr_Op">#REF!</definedName>
    <definedName name="Fmla_CrntRtn_No">#REF!</definedName>
    <definedName name="Fmla_CrntRtn_No_Op">#REF!</definedName>
    <definedName name="Fmla_CrntRtn_Unc">#REF!</definedName>
    <definedName name="Fmla_CrntRtn_Unc_Op">#REF!</definedName>
    <definedName name="Fmla_CumulAmt">#REF!</definedName>
    <definedName name="Fmla_CumulAmt_Op">#REF!</definedName>
    <definedName name="Fmla_Custom1">#REF!</definedName>
    <definedName name="Fmla_Custom1_Op">#REF!</definedName>
    <definedName name="Fmla_Custom2">#REF!</definedName>
    <definedName name="Fmla_Custom2_Op">#REF!</definedName>
    <definedName name="Fmla_Custom3">#REF!</definedName>
    <definedName name="Fmla_Custom3_Op">#REF!</definedName>
    <definedName name="Fmla_Custom4">#REF!</definedName>
    <definedName name="Fmla_Custom4_Op">#REF!</definedName>
    <definedName name="Fmla_Custom5">#REF!</definedName>
    <definedName name="Fmla_Custom5_Op">#REF!</definedName>
    <definedName name="Fmla_Custom6_Op">#REF!</definedName>
    <definedName name="Fmla_Ignore">#REF!</definedName>
    <definedName name="Fmla_Ignore_Op">#REF!</definedName>
    <definedName name="Fmla_IRR">#REF!</definedName>
    <definedName name="FmlaName_Tr1">#REF!</definedName>
    <definedName name="FmlaName_Tr1_Op">#REF!</definedName>
    <definedName name="FmlaName_Tr2">#REF!</definedName>
    <definedName name="FmlaName_Tr2_Op">#REF!</definedName>
    <definedName name="FmlaName_Tr3">#REF!</definedName>
    <definedName name="FmlaName_Tr3_Op">#REF!</definedName>
    <definedName name="FmlaName_Tr4">#REF!</definedName>
    <definedName name="FmlaName_Tr4_Op">#REF!</definedName>
    <definedName name="FmlaName_Tr5">#REF!</definedName>
    <definedName name="FmlaName_Tr5_Op">#REF!</definedName>
    <definedName name="FmlaName_Tr6">#REF!</definedName>
    <definedName name="FmlaName_Tr6_Op">#REF!</definedName>
    <definedName name="FmlaName_Tr7">#REF!</definedName>
    <definedName name="FmlaName_Tr7_Op">#REF!</definedName>
    <definedName name="FmlaName_Tr8">#REF!</definedName>
    <definedName name="FmlaName_Tr8_Op">#REF!</definedName>
    <definedName name="FMV">[6]EXPENSES!#REF!</definedName>
    <definedName name="Full_Print">#REF!</definedName>
    <definedName name="FundedReserves">#REF!</definedName>
    <definedName name="FutureEmpOtherConc">#REF!</definedName>
    <definedName name="FutureInPlaceRent">#REF!</definedName>
    <definedName name="FutureLeaseColumn">'[13]Source Data'!$F$13:$F$442</definedName>
    <definedName name="FutureLeaseExpiration">#REF!</definedName>
    <definedName name="FutureLeaseSignedDate">#REF!</definedName>
    <definedName name="FutureLeaseTerm">#REF!</definedName>
    <definedName name="FutureMoveInDate">#REF!</definedName>
    <definedName name="FutureNetEffectiveRent">#REF!</definedName>
    <definedName name="FutureOtherIncome">#REF!</definedName>
    <definedName name="FutureRecurringConc">#REF!</definedName>
    <definedName name="FutureSuppRent">#REF!</definedName>
    <definedName name="FutureUpfrontConc">#REF!</definedName>
    <definedName name="FY1_RET">[6]EXPENSES!#REF!</definedName>
    <definedName name="FY1_RETunit">[6]EXPENSES!#REF!</definedName>
    <definedName name="fy1aGPR">#REF!</definedName>
    <definedName name="fy1ERI">#REF!</definedName>
    <definedName name="fy1GPR">#REF!</definedName>
    <definedName name="fy1noi">#REF!</definedName>
    <definedName name="fy1NOIperUnit">#REF!</definedName>
    <definedName name="fy1TE">#REF!</definedName>
    <definedName name="fy1TEperUnit">#REF!</definedName>
    <definedName name="fy1TI">#REF!</definedName>
    <definedName name="fy2NOI">#REF!</definedName>
    <definedName name="Greystar_Occupancy_2011MTH01">#REF!</definedName>
    <definedName name="Greystar_Occupancy_2011MTH02">#REF!</definedName>
    <definedName name="Greystar_Occupancy_2011MTH03">#REF!</definedName>
    <definedName name="Greystar_Occupancy_2011MTH04">#REF!</definedName>
    <definedName name="Greystar_Occupancy_2011MTH05">#REF!</definedName>
    <definedName name="Greystar_Occupancy_2011MTH06">#REF!</definedName>
    <definedName name="Greystar_Occupancy_2011MTH07">#REF!</definedName>
    <definedName name="Greystar_Occupancy_2011MTH08">#REF!</definedName>
    <definedName name="Greystar_Occupancy_2011MTH09">#REF!</definedName>
    <definedName name="Greystar_Occupancy_2011MTH10">#REF!</definedName>
    <definedName name="Greystar_Occupancy_2011MTH11">#REF!</definedName>
    <definedName name="Greystar_Occupancy_2011MTH12">#REF!</definedName>
    <definedName name="Greystar_Occupancy_2012MTH01">#REF!</definedName>
    <definedName name="Greystar_Occupancy_2012MTH02">#REF!</definedName>
    <definedName name="Greystar_Occupancy_2012MTH03">#REF!</definedName>
    <definedName name="Greystar_Occupancy_2012MTH04">#REF!</definedName>
    <definedName name="Greystar_Occupancy_2012MTH05">#REF!</definedName>
    <definedName name="Greystar_Occupancy_2012MTH06">#REF!</definedName>
    <definedName name="Greystar_Occupancy_2012MTH07">#REF!</definedName>
    <definedName name="Greystar_Occupancy_2012MTH08">#REF!</definedName>
    <definedName name="Greystar_Occupancy_2012MTH09">#REF!</definedName>
    <definedName name="Greystar_Occupancy_2012MTH10">#REF!</definedName>
    <definedName name="Greystar_Occupancy_2012MTH11">#REF!</definedName>
    <definedName name="Greystar_Occupancy_2012MTH12">#REF!</definedName>
    <definedName name="Greystar_Occupancy_2013MTH01">#REF!</definedName>
    <definedName name="Greystar_Occupancy_2013MTH02">#REF!</definedName>
    <definedName name="Greystar_Occupancy_2013MTH03">#REF!</definedName>
    <definedName name="Greystar_Occupancy_2013MTH04">#REF!</definedName>
    <definedName name="Greystar_Occupancy_2013MTH05">#REF!</definedName>
    <definedName name="Greystar_Occupancy_2013MTH06">#REF!</definedName>
    <definedName name="Greystar_Occupancy_2013MTH07">#REF!</definedName>
    <definedName name="Greystar_Occupancy_2013MTH08">#REF!</definedName>
    <definedName name="Greystar_Occupancy_2013MTH09">#REF!</definedName>
    <definedName name="Greystar_Occupancy_2013MTH10">#REF!</definedName>
    <definedName name="Greystar_Occupancy_2013MTH11">#REF!</definedName>
    <definedName name="Greystar_Occupancy_2013MTH12">#REF!</definedName>
    <definedName name="Greystar_Occupancy_2014MTH01">#REF!</definedName>
    <definedName name="Greystar_Occupancy_2014MTH02">#REF!</definedName>
    <definedName name="Greystar_PotentialRent_2011MTH01">#REF!</definedName>
    <definedName name="Greystar_PotentialRent_2011MTH02">#REF!</definedName>
    <definedName name="Greystar_PotentialRent_2011MTH03">#REF!</definedName>
    <definedName name="Greystar_PotentialRent_2011MTH04">#REF!</definedName>
    <definedName name="Greystar_PotentialRent_2011MTH05">#REF!</definedName>
    <definedName name="Greystar_PotentialRent_2011MTH06">#REF!</definedName>
    <definedName name="Greystar_PotentialRent_2011MTH07">#REF!</definedName>
    <definedName name="Greystar_PotentialRent_2011MTH08">#REF!</definedName>
    <definedName name="Greystar_PotentialRent_2011MTH09">#REF!</definedName>
    <definedName name="Greystar_PotentialRent_2011MTH10">#REF!</definedName>
    <definedName name="Greystar_PotentialRent_2011MTH11">#REF!</definedName>
    <definedName name="Greystar_PotentialRent_2011MTH12">#REF!</definedName>
    <definedName name="Greystar_PotentialRent_2012MTH01">#REF!</definedName>
    <definedName name="Greystar_PotentialRent_2012MTH02">#REF!</definedName>
    <definedName name="Greystar_PotentialRent_2012MTH03">#REF!</definedName>
    <definedName name="Greystar_PotentialRent_2012MTH04">#REF!</definedName>
    <definedName name="Greystar_PotentialRent_2012MTH05">#REF!</definedName>
    <definedName name="Greystar_PotentialRent_2012MTH06">#REF!</definedName>
    <definedName name="Greystar_PotentialRent_2012MTH07">#REF!</definedName>
    <definedName name="Greystar_PotentialRent_2012MTH08">#REF!</definedName>
    <definedName name="Greystar_PotentialRent_2012MTH09">#REF!</definedName>
    <definedName name="Greystar_PotentialRent_2012MTH10">#REF!</definedName>
    <definedName name="Greystar_PotentialRent_2012MTH11">#REF!</definedName>
    <definedName name="Greystar_PotentialRent_2012MTH12">#REF!</definedName>
    <definedName name="Greystar_PotentialRent_2013MTH01">#REF!</definedName>
    <definedName name="Greystar_PotentialRent_2013MTH02">#REF!</definedName>
    <definedName name="Greystar_PotentialRent_2013MTH03">#REF!</definedName>
    <definedName name="Greystar_PotentialRent_2013MTH04">#REF!</definedName>
    <definedName name="Greystar_PotentialRent_2013MTH05">#REF!</definedName>
    <definedName name="Greystar_PotentialRent_2013MTH06">#REF!</definedName>
    <definedName name="Greystar_PotentialRent_2013MTH07">#REF!</definedName>
    <definedName name="Greystar_PotentialRent_2013MTH08">#REF!</definedName>
    <definedName name="Greystar_PotentialRent_2013MTH09">#REF!</definedName>
    <definedName name="Greystar_PotentialRent_2013MTH10">#REF!</definedName>
    <definedName name="Greystar_PotentialRent_2013MTH11">#REF!</definedName>
    <definedName name="Greystar_PotentialRent_2013MTH12">#REF!</definedName>
    <definedName name="Greystar_PotentialRent_2014MTH01">#REF!</definedName>
    <definedName name="Greystar_PotentialRent_2014MTH02">#REF!</definedName>
    <definedName name="Greystar_VacancyLoss_2011MTH01">#REF!</definedName>
    <definedName name="Greystar_VacancyLoss_2011MTH02">#REF!</definedName>
    <definedName name="Greystar_VacancyLoss_2011MTH03">#REF!</definedName>
    <definedName name="Greystar_VacancyLoss_2011MTH04">#REF!</definedName>
    <definedName name="Greystar_VacancyLoss_2011MTH05">#REF!</definedName>
    <definedName name="Greystar_VacancyLoss_2011MTH06">#REF!</definedName>
    <definedName name="Greystar_VacancyLoss_2011MTH07">#REF!</definedName>
    <definedName name="Greystar_VacancyLoss_2011MTH08">#REF!</definedName>
    <definedName name="Greystar_VacancyLoss_2011MTH09">#REF!</definedName>
    <definedName name="Greystar_VacancyLoss_2011MTH10">#REF!</definedName>
    <definedName name="Greystar_VacancyLoss_2011MTH11">#REF!</definedName>
    <definedName name="Greystar_VacancyLoss_2011MTH12">#REF!</definedName>
    <definedName name="Greystar_VacancyLoss_2012MTH01">#REF!</definedName>
    <definedName name="Greystar_VacancyLoss_2012MTH02">#REF!</definedName>
    <definedName name="Greystar_VacancyLoss_2012MTH03">#REF!</definedName>
    <definedName name="Greystar_VacancyLoss_2012MTH04">#REF!</definedName>
    <definedName name="Greystar_VacancyLoss_2012MTH05">#REF!</definedName>
    <definedName name="Greystar_VacancyLoss_2012MTH06">#REF!</definedName>
    <definedName name="Greystar_VacancyLoss_2012MTH07">#REF!</definedName>
    <definedName name="Greystar_VacancyLoss_2012MTH08">#REF!</definedName>
    <definedName name="Greystar_VacancyLoss_2012MTH09">#REF!</definedName>
    <definedName name="Greystar_VacancyLoss_2012MTH10">#REF!</definedName>
    <definedName name="Greystar_VacancyLoss_2012MTH11">#REF!</definedName>
    <definedName name="Greystar_VacancyLoss_2012MTH12">#REF!</definedName>
    <definedName name="Greystar_VacancyLoss_2013MTH01">#REF!</definedName>
    <definedName name="Greystar_VacancyLoss_2013MTH02">#REF!</definedName>
    <definedName name="Greystar_VacancyLoss_2013MTH03">#REF!</definedName>
    <definedName name="Greystar_VacancyLoss_2013MTH04">#REF!</definedName>
    <definedName name="Greystar_VacancyLoss_2013MTH05">#REF!</definedName>
    <definedName name="Greystar_VacancyLoss_2013MTH06">#REF!</definedName>
    <definedName name="Greystar_VacancyLoss_2013MTH07">#REF!</definedName>
    <definedName name="Greystar_VacancyLoss_2013MTH08">#REF!</definedName>
    <definedName name="Greystar_VacancyLoss_2013MTH09">#REF!</definedName>
    <definedName name="Greystar_VacancyLoss_2013MTH10">#REF!</definedName>
    <definedName name="Greystar_VacancyLoss_2013MTH11">#REF!</definedName>
    <definedName name="Greystar_VacancyLoss_2013MTH12">#REF!</definedName>
    <definedName name="Greystar_VacancyLoss_2014MTH01">#REF!</definedName>
    <definedName name="Greystar_VacancyLoss_2014MTH02">#REF!</definedName>
    <definedName name="GrossRevenue_fmla">[10]Inputs!#REF!</definedName>
    <definedName name="GrossRevenue_val">[10]Inputs!#REF!</definedName>
    <definedName name="head">#REF!</definedName>
    <definedName name="Header_Row">ROW(#REF!)</definedName>
    <definedName name="Highlighting_Flag">#REF!</definedName>
    <definedName name="highpointCF">#REF!</definedName>
    <definedName name="highpointSales">#REF!</definedName>
    <definedName name="HMICOMP">#REF!</definedName>
    <definedName name="holdingperiod">#REF!</definedName>
    <definedName name="Home_Tr1">#REF!</definedName>
    <definedName name="Home_Tr1_Op">#REF!</definedName>
    <definedName name="Home_Tr2">#REF!</definedName>
    <definedName name="Home_Tr2_Op">#REF!</definedName>
    <definedName name="Home_Tr3">#REF!</definedName>
    <definedName name="Home_Tr3_Op">#REF!</definedName>
    <definedName name="Home_Tr4">#REF!</definedName>
    <definedName name="Home_Tr4_Op">#REF!</definedName>
    <definedName name="Home_Tr5">#REF!</definedName>
    <definedName name="Home_Tr5_Op">#REF!</definedName>
    <definedName name="Home_Tr6">#REF!</definedName>
    <definedName name="Home_Tr6_Op">#REF!</definedName>
    <definedName name="Home_Tr7">#REF!</definedName>
    <definedName name="Home_Tr7_Op">#REF!</definedName>
    <definedName name="Home_Tr8">#REF!</definedName>
    <definedName name="Home_Tr8_Op">#REF!</definedName>
    <definedName name="html" localSheetId="0" hidden="1">{"'Assump'!$F$6:$J$6"}</definedName>
    <definedName name="html" hidden="1">{"'Assump'!$F$6:$J$6"}</definedName>
    <definedName name="HTML_CodePage" hidden="1">1252</definedName>
    <definedName name="HTML_Control" localSheetId="0" hidden="1">{"'Assump'!$F$6:$J$6"}</definedName>
    <definedName name="HTML_Control" hidden="1">{"'Assump'!$F$6:$J$6"}</definedName>
    <definedName name="HTML_Description" hidden="1">""</definedName>
    <definedName name="HTML_Email" hidden="1">""</definedName>
    <definedName name="HTML_Header" hidden="1">"Assump"</definedName>
    <definedName name="HTML_LastUpdate" hidden="1">"7/24/98"</definedName>
    <definedName name="HTML_LineAfter" hidden="1">FALSE</definedName>
    <definedName name="HTML_LineBefore" hidden="1">FALSE</definedName>
    <definedName name="HTML_Name" hidden="1">"Russell Caplin"</definedName>
    <definedName name="HTML_OBDlg2" hidden="1">TRUE</definedName>
    <definedName name="HTML_OBDlg4" hidden="1">TRUE</definedName>
    <definedName name="HTML_OS" hidden="1">0</definedName>
    <definedName name="HTML_PathFile" hidden="1">"C:\acg\MyHTML.htm"</definedName>
    <definedName name="HTML_Title" hidden="1">"ashish"</definedName>
    <definedName name="htmlnew" localSheetId="0" hidden="1">{"'Assump'!$F$6:$J$6"}</definedName>
    <definedName name="htmlnew" hidden="1">{"'Assump'!$F$6:$J$6"}</definedName>
    <definedName name="In_Service_date">#REF!</definedName>
    <definedName name="In_Service_date_personal">#REF!</definedName>
    <definedName name="IncEscal_2">#REF!</definedName>
    <definedName name="IncEscal_3">#REF!</definedName>
    <definedName name="IncEscal_4">#REF!</definedName>
    <definedName name="IncEscal_5">#REF!</definedName>
    <definedName name="IncEscal_6">#REF!</definedName>
    <definedName name="Income_mthd">[10]CashFlows!#REF!</definedName>
    <definedName name="Initial_Investment">[8]APOD!$M$7</definedName>
    <definedName name="Input">#REF!</definedName>
    <definedName name="InputList">[22]CSI!$B$2:$B$235</definedName>
    <definedName name="InsTable">#REF!</definedName>
    <definedName name="Int">#REF!</definedName>
    <definedName name="Interest_Carry_Override">#REF!</definedName>
    <definedName name="Interest_Rate">#REF!</definedName>
    <definedName name="interestrate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rr">#REF!</definedName>
    <definedName name="IRRCPY">#REF!</definedName>
    <definedName name="ISBreakout">'[2]AMarket Rate Calculations'!#REF!</definedName>
    <definedName name="ISbreakout2">#REF!</definedName>
    <definedName name="IsEdit">[13]Sheet2!$A$9</definedName>
    <definedName name="IsNoticeToVacate">#REF!</definedName>
    <definedName name="IsStudent">[11]Introduction!$Z$9</definedName>
    <definedName name="IsTemplate">[13]Sheet2!$A$4</definedName>
    <definedName name="jpeg" localSheetId="0" hidden="1">{"'Assump'!$F$6:$J$6"}</definedName>
    <definedName name="jpeg" hidden="1">{"'Assump'!$F$6:$J$6"}</definedName>
    <definedName name="Last_Row">#N/A</definedName>
    <definedName name="LCInp2_cnr">[10]Inputs!#REF!</definedName>
    <definedName name="LeaseUp">[11]Introduction!$Z$17</definedName>
    <definedName name="Leaseup_schedule">#REF!</definedName>
    <definedName name="Leasing_Commissions">[8]APOD!$K$36</definedName>
    <definedName name="Ledger">#REF!</definedName>
    <definedName name="LevYield">'[2]AMarket Rate Calculations'!#REF!</definedName>
    <definedName name="List_Concessions">'[11]Rental Income'!$CE$207:$CE$216</definedName>
    <definedName name="LOAN">'[2]AMarket Rate Calculations'!#REF!</definedName>
    <definedName name="Loan_Amount">#REF!</definedName>
    <definedName name="LOAN_FEE">'[2]AMarket Rate Calculations'!#REF!</definedName>
    <definedName name="Loan_Start">#REF!</definedName>
    <definedName name="Loan_Term_Mtg_1">#REF!</definedName>
    <definedName name="Loan_Term_Mtg_2">#REF!</definedName>
    <definedName name="Loan_Years">#REF!</definedName>
    <definedName name="Loan2_rows">[23]RtnSmry!$A$138:$A$147,[23]RtnSmry!$A$204:$A$224,[23]RtnSmry!$A$170:$A$179</definedName>
    <definedName name="loanamt">#REF!</definedName>
    <definedName name="LoanPointsAmortized">#REF!</definedName>
    <definedName name="lockard" localSheetId="0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lockard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lookup_table">'[24]Working RR Analysis'!$AJ$9:$AK$21</definedName>
    <definedName name="Lse_Term">[25]Assumptions!$D$69</definedName>
    <definedName name="LTL_Override">[11]Introduction!$BG$9</definedName>
    <definedName name="LTLAmount">#REF!</definedName>
    <definedName name="ltv">#REF!</definedName>
    <definedName name="LYN">#REF!</definedName>
    <definedName name="managementfee">#REF!</definedName>
    <definedName name="MarketRent">#REF!</definedName>
    <definedName name="Max_Incr">[25]Assumptions!$D$71</definedName>
    <definedName name="meow" localSheetId="0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meow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Mezz_to_use">#REF!</definedName>
    <definedName name="MgtFeeCrnt">[10]Inputs!#REF!</definedName>
    <definedName name="MillageRate">[6]EXPENSES!#REF!</definedName>
    <definedName name="MinLseCt">[26]Reports!$I$6</definedName>
    <definedName name="MiscTaxes">[6]EXPENSES!#REF!</definedName>
    <definedName name="MissingText">#REF!</definedName>
    <definedName name="Mkt_Lsd_Rnt_Calcs">#REF!</definedName>
    <definedName name="Mkt_Lsd_Rnt_Data">#REF!</definedName>
    <definedName name="Mkt_Rnt_Data">'[25]Market Rent Detail'!$B$12:$AW$33</definedName>
    <definedName name="Mkt_Rnt_Formula">#REF!</definedName>
    <definedName name="Mkt_Rnt_Tbl">'[25]Market Rent Detail'!$B$12:$H$33</definedName>
    <definedName name="Mkt_Rnt_Unit_Dtl">#REF!</definedName>
    <definedName name="Mkt_Rnt_Unit1">#REF!</definedName>
    <definedName name="MktInc_FY36">[6]REVENUE!$K$13</definedName>
    <definedName name="MO">#REF!</definedName>
    <definedName name="Mo_Rents">#REF!</definedName>
    <definedName name="mo1st">#REF!</definedName>
    <definedName name="mo2nd">#REF!</definedName>
    <definedName name="modebtserv">#REF!</definedName>
    <definedName name="Month_Placed_in_Svc">#REF!</definedName>
    <definedName name="Mortgage_2">#REF!</definedName>
    <definedName name="MORTGAGE2">'[27]G.P. Loan'!#REF!</definedName>
    <definedName name="MORTGAGE3">'[27]G.P. Loan'!#REF!</definedName>
    <definedName name="Mos_Remain">#REF!</definedName>
    <definedName name="MTGCOMP">#REF!</definedName>
    <definedName name="myrange">#REF!</definedName>
    <definedName name="myrange2">#REF!</definedName>
    <definedName name="NAME">'[28]Executive Summary'!$B$2</definedName>
    <definedName name="Name_Err_sw">#REF!</definedName>
    <definedName name="Name1">[29]SUMMARY!$B$1</definedName>
    <definedName name="NameCheck1">'[12]Input Page'!$C$82</definedName>
    <definedName name="NameCheck2">'[12]Input Page'!$F$82</definedName>
    <definedName name="NAT">#REF!</definedName>
    <definedName name="nbmvcmnb" localSheetId="0" hidden="1">{#N/A,#N/A,TRUE,"10 Yr Hold";#N/A,#N/A,TRUE,"7 Yr Hold";#N/A,#N/A,TRUE,"5 Yr Hold";#N/A,#N/A,TRUE,"3 Yr Hold"}</definedName>
    <definedName name="nbmvcmnb" hidden="1">{#N/A,#N/A,TRUE,"10 Yr Hold";#N/A,#N/A,TRUE,"7 Yr Hold";#N/A,#N/A,TRUE,"5 Yr Hold";#N/A,#N/A,TRUE,"3 Yr Hold"}</definedName>
    <definedName name="Nego">#REF!</definedName>
    <definedName name="NET_INCOME_MTD">[14]Template!#REF!</definedName>
    <definedName name="NET_INCOME_YTD">[14]Template!#REF!</definedName>
    <definedName name="NetSf">#REF!</definedName>
    <definedName name="New">#REF!</definedName>
    <definedName name="newhtml" localSheetId="0" hidden="1">{"'Assump'!$F$6:$J$6"}</definedName>
    <definedName name="newhtml" hidden="1">{"'Assump'!$F$6:$J$6"}</definedName>
    <definedName name="NewJVinstr_cnr">#REF!</definedName>
    <definedName name="NewMatrix1">#REF!</definedName>
    <definedName name="NewMatrix2">#REF!</definedName>
    <definedName name="NewMatrix3">#REF!</definedName>
    <definedName name="NewMatrix4">#REF!</definedName>
    <definedName name="NewMatrix5">#REF!</definedName>
    <definedName name="NewMatrix6">#REF!</definedName>
    <definedName name="NewMatrix7">#REF!</definedName>
    <definedName name="nhtgfd">#REF!</definedName>
    <definedName name="NOI_Yr_1">#REF!</definedName>
    <definedName name="NOI_Yr_2">#REF!</definedName>
    <definedName name="NOI_Yr_3">#REF!</definedName>
    <definedName name="NOI_Yr_4">#REF!</definedName>
    <definedName name="NOI_Yr_5">#REF!</definedName>
    <definedName name="Noi_Yr_6">#REF!</definedName>
    <definedName name="NOIIncrease">#REF!</definedName>
    <definedName name="Num_Pmt_Per_Year">#REF!</definedName>
    <definedName name="Number_of_Payments" localSheetId="1">MATCH(0.01,#REF!,-1)+1</definedName>
    <definedName name="Number_of_Payments">MATCH(0.01,[30]!End_Bal,-1)+1</definedName>
    <definedName name="NvsElapsedTime">0.00133784722129349</definedName>
    <definedName name="NvsEndTime">37848.7738253472</definedName>
    <definedName name="OccupancyString">#REF!</definedName>
    <definedName name="oct_sept">#REF!</definedName>
    <definedName name="old">#REF!</definedName>
    <definedName name="OldDateStamp">[13]Sheet2!$A$1</definedName>
    <definedName name="oldhtl" localSheetId="0" hidden="1">{"'Assump'!$F$6:$J$6"}</definedName>
    <definedName name="oldhtl" hidden="1">{"'Assump'!$F$6:$J$6"}</definedName>
    <definedName name="ONE">#REF!</definedName>
    <definedName name="OP_EXP_APOD">[8]APOD!$K$32</definedName>
    <definedName name="OpCF_rows">#REF!,#REF!,#REF!,#REF!</definedName>
    <definedName name="OpCF_sw">#REF!</definedName>
    <definedName name="OpCF_Tr1_Ptnr_start">#REF!</definedName>
    <definedName name="operatingcosts">#REF!</definedName>
    <definedName name="OperDistr_rows">#REF!,#REF!,#REF!,#REF!,#REF!,#REF!</definedName>
    <definedName name="OperDistr_sw">#REF!</definedName>
    <definedName name="Ordinary_Income_Tax_Bracket">#REF!</definedName>
    <definedName name="origamt1">#REF!</definedName>
    <definedName name="origamt2">#REF!</definedName>
    <definedName name="OTHER_APOD">[8]APOD!$K$21</definedName>
    <definedName name="Other_Inc_with_vac">[8]APOD!#REF!</definedName>
    <definedName name="OtherIncomeEscYr2">#REF!</definedName>
    <definedName name="OtherIncomeEscYr3">#REF!</definedName>
    <definedName name="OtherIncomeEscYr4">#REF!</definedName>
    <definedName name="OtherIncomeEscYr5">#REF!</definedName>
    <definedName name="OtherIncomeEscYr6">#REF!</definedName>
    <definedName name="OtherIncWOVacEsc2">#REF!</definedName>
    <definedName name="OtherIncWOVacEsc3">#REF!</definedName>
    <definedName name="OtherIncWOVacEsc4">#REF!</definedName>
    <definedName name="OtherIncWOVacEsc5">#REF!</definedName>
    <definedName name="OtherIncWOVacEsc6">#REF!</definedName>
    <definedName name="p">#REF!</definedName>
    <definedName name="PA">'[20]AMarket Rate Calculations'!$A$1:$O$39,'[20]AMarket Rate Calculations'!#REF!</definedName>
    <definedName name="Pal_Workbook_GUID" hidden="1">"HXCJMIQQPQAR2U5KB65JKIPU"</definedName>
    <definedName name="Pay_Date">#REF!</definedName>
    <definedName name="Pay_Num">#REF!</definedName>
    <definedName name="Payment_Date" localSheetId="1">DATE(YEAR(#REF!),MONTH(#REF!)+Payment_Number,DAY(#REF!))</definedName>
    <definedName name="Payment_Date" localSheetId="0">DATE(YEAR([30]!Loan_Start),MONTH([30]!Loan_Start)+Payment_Number,DAY([30]!Loan_Start))</definedName>
    <definedName name="Payment_Date">DATE(YEAR([30]!Loan_Start),MONTH([30]!Loan_Start)+Payment_Number,DAY([30]!Loan_Start))</definedName>
    <definedName name="Payments">#REF!</definedName>
    <definedName name="Payments_per_year">#REF!</definedName>
    <definedName name="PayrollPage1">#REF!</definedName>
    <definedName name="PayrollPage2">#REF!</definedName>
    <definedName name="PayrollPage3">#REF!</definedName>
    <definedName name="Per_Pmt_Mtg_1">#REF!</definedName>
    <definedName name="Per_Pmt_Mtg_2">#REF!</definedName>
    <definedName name="Percent_Improvements">[8]APOD!$E$10</definedName>
    <definedName name="PERIOD">#REF!</definedName>
    <definedName name="PFDEQ">#REF!</definedName>
    <definedName name="PFDEQ2">#REF!</definedName>
    <definedName name="PG5B">'[27]Cash Flow'!#REF!</definedName>
    <definedName name="Pjct_Name">[16]PjctCF!$G$3</definedName>
    <definedName name="PjctName">[10]Inputs!$C$3</definedName>
    <definedName name="PJE.page">'[2]AMarket Rate Calculations'!#REF!</definedName>
    <definedName name="PJEwith2.page">'[2]AMarket Rate Calculations'!#REF!</definedName>
    <definedName name="Pmt_to_use">#REF!</definedName>
    <definedName name="Pmts_Year_Mtg_1">#REF!</definedName>
    <definedName name="Pmts_Year_Mtg_2">#REF!</definedName>
    <definedName name="pointewest">#REF!</definedName>
    <definedName name="Points_Mtg_1">#REF!</definedName>
    <definedName name="Points_Mtg_2">#REF!</definedName>
    <definedName name="ppday1st">#REF!</definedName>
    <definedName name="ppday2nd">#REF!</definedName>
    <definedName name="ppmo1st">#REF!</definedName>
    <definedName name="ppmo2nd">#REF!</definedName>
    <definedName name="ppyear1st">#REF!</definedName>
    <definedName name="ppyear2nd">#REF!</definedName>
    <definedName name="PRCDS">#REF!</definedName>
    <definedName name="PreliminaryDate">#REF!</definedName>
    <definedName name="Prepared_by">[8]APOD!$M$41</definedName>
    <definedName name="Prepared_for">[8]APOD!$M$40</definedName>
    <definedName name="prepayment">[6]Pricing!$D$20</definedName>
    <definedName name="PRI_APOD">[8]APOD!$K$18</definedName>
    <definedName name="Price">[8]APOD!#REF!</definedName>
    <definedName name="Princ">#REF!</definedName>
    <definedName name="PRINCIPAL_PRE_PAYMENT_PENALTY_CALCULATION">#REF!</definedName>
    <definedName name="_xlnm.Print_Area">#REF!</definedName>
    <definedName name="Print_Area_1">'[20]AMarket Rate Calculations'!$A$1:$O$39,'[20]AMarket Rate Calculations'!#REF!</definedName>
    <definedName name="Print_Area_MI">#REF!</definedName>
    <definedName name="Print_Area_Reset">#N/A</definedName>
    <definedName name="Print_Titles_MI">#REF!,#REF!</definedName>
    <definedName name="PrintAreaRR">#REF!</definedName>
    <definedName name="PrintAreaSD">'[13]Source Data'!$B$4:INDEX('[13]Source Data'!$P$12:$P$442,COUNTA('[13]Source Data'!$B$12:$B$442))</definedName>
    <definedName name="PrintSum">[11]Introduction!$L$44</definedName>
    <definedName name="Prn_Assump_10Yr">[25]Assumptions!$A$31:$G$87,[25]Assumptions!$A$88:$G$211</definedName>
    <definedName name="Prn_Assump_Static">[25]Assumptions!$A$214:$G$259,[25]Assumptions!$A$260:$G$352</definedName>
    <definedName name="Prn_Op_Stmnt_Dtl">'[25]Operating Stmts'!$A$11:$Q$49,'[25]Operating Stmts'!$A$51:$Q$169</definedName>
    <definedName name="Prn_Rent_Roll">#REF!</definedName>
    <definedName name="propAllIRR">#REF!</definedName>
    <definedName name="propAmort">#REF!</definedName>
    <definedName name="propCapRate">#REF!</definedName>
    <definedName name="propCashonCash">#REF!</definedName>
    <definedName name="propDebtService">#REF!</definedName>
    <definedName name="PROPERTY">#REF!</definedName>
    <definedName name="PropertyList">'[31]General Property Info'!$D$2:$W$2</definedName>
    <definedName name="propInterest">#REF!</definedName>
    <definedName name="propLevIRR">#REF!</definedName>
    <definedName name="propLoan">#REF!</definedName>
    <definedName name="propLoanConstant">#REF!</definedName>
    <definedName name="propLTV">#REF!</definedName>
    <definedName name="propname">[6]Pricing!$D$4</definedName>
    <definedName name="PS">#REF!</definedName>
    <definedName name="Ptnr1_inp">#REF!</definedName>
    <definedName name="Ptnr1_Name">#REF!</definedName>
    <definedName name="Ptnr1_Name_val">#REF!</definedName>
    <definedName name="Ptnr2_inp">#REF!</definedName>
    <definedName name="Ptnr2_Name">#REF!</definedName>
    <definedName name="Ptnr2_Name_val">#REF!</definedName>
    <definedName name="PtnrName_inp">#REF!</definedName>
    <definedName name="PtnrNameEv1">#REF!</definedName>
    <definedName name="PtnrNameEv2">#REF!</definedName>
    <definedName name="PtnrNameEv3">#REF!</definedName>
    <definedName name="PtnrNameEv4">#REF!</definedName>
    <definedName name="PtnrNameOp1">#REF!</definedName>
    <definedName name="PtnrNameOp2">#REF!</definedName>
    <definedName name="PtnrNameOp3">#REF!</definedName>
    <definedName name="purchase_price">[8]APOD!$M$3</definedName>
    <definedName name="PY">#REF!</definedName>
    <definedName name="Rate_Mtg_1">#REF!</definedName>
    <definedName name="Rate_Mtg_2">#REF!</definedName>
    <definedName name="rate1">#REF!</definedName>
    <definedName name="rate2">#REF!</definedName>
    <definedName name="RATES">'[32]Retail &amp; Pkg CF'!#REF!</definedName>
    <definedName name="RECAPTURE">#REF!</definedName>
    <definedName name="RecConc_Override">[11]Introduction!$BG$10</definedName>
    <definedName name="renewalrates">'[33]Aged Rent-roll'!#REF!</definedName>
    <definedName name="RenovationString">#REF!</definedName>
    <definedName name="Rent_Roll_Hdr">#REF!</definedName>
    <definedName name="RENTDATA">#REF!</definedName>
    <definedName name="rents">#REF!</definedName>
    <definedName name="RentType">#REF!</definedName>
    <definedName name="RepLvl">#REF!</definedName>
    <definedName name="reserves">[8]APOD!$K$37</definedName>
    <definedName name="RETIncrease">[6]EXPENSES!#REF!</definedName>
    <definedName name="Reval">[6]EXPENSES!#REF!</definedName>
    <definedName name="RevalRatio">[6]EXPENSES!#REF!</definedName>
    <definedName name="revenuegrowthrate">[6]REVENUE!$D$3</definedName>
    <definedName name="RevenuePage1">#REF!</definedName>
    <definedName name="RevenuePage2">#REF!</definedName>
    <definedName name="RevenuePage3">#REF!</definedName>
    <definedName name="RID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ng_Tr1">#REF!</definedName>
    <definedName name="Rng_Tr1_Op">#REF!</definedName>
    <definedName name="Rng_Tr2">#REF!</definedName>
    <definedName name="Rng_Tr2_Op">#REF!</definedName>
    <definedName name="Rng_Tr3">#REF!</definedName>
    <definedName name="Rng_Tr3_Op">#REF!</definedName>
    <definedName name="Rng_Tr4">#REF!</definedName>
    <definedName name="Rng_Tr4_Op">#REF!</definedName>
    <definedName name="Rng_Tr5">#REF!</definedName>
    <definedName name="Rng_Tr5_Op">#REF!</definedName>
    <definedName name="Rng_Tr6">#REF!</definedName>
    <definedName name="Rng_Tr6_Op">#REF!</definedName>
    <definedName name="Rng_Tr7">#REF!</definedName>
    <definedName name="Rng_Tr7_Op">#REF!</definedName>
    <definedName name="Rng_Tr8">#REF!</definedName>
    <definedName name="Rng_Tr8_Op">#REF!</definedName>
    <definedName name="Rnt_Lse">#REF!</definedName>
    <definedName name="Rnt_Mkt">#REF!</definedName>
    <definedName name="Rnt_Unit_Mo">#REF!</definedName>
    <definedName name="Rnt_Var">#REF!</definedName>
    <definedName name="Rpt_Rqst_Dscr">#REF!</definedName>
    <definedName name="rpt_summ">[11]Summary!$B$2:$S$64</definedName>
    <definedName name="rpt_summdetail">#REF!</definedName>
    <definedName name="rpt_summdtlvar">[11]Summary!$B$67:$U$1007</definedName>
    <definedName name="RR_Date">[25]Assumptions!$D$15</definedName>
    <definedName name="RRoll_Data">#REF!</definedName>
    <definedName name="RRoll_Vac_Calc">#REF!</definedName>
    <definedName name="RRoll_Vac_Data">#REF!</definedName>
    <definedName name="RRType">'[12]Argus Rent Roll'!$Q$7</definedName>
    <definedName name="RsdlVal_cnr">[10]CashFlows!#REF!</definedName>
    <definedName name="RsvAcct_rows">[23]RtnSmry!$A$153:$A$157,[23]RtnSmry!$A$225:$A$231</definedName>
    <definedName name="Run_Dt">#REF!</definedName>
    <definedName name="run_tm">#REF!</definedName>
    <definedName name="sadsadsa" localSheetId="0" hidden="1">{"'Assump'!$F$6:$J$6"}</definedName>
    <definedName name="sadsadsa" hidden="1">{"'Assump'!$F$6:$J$6"}</definedName>
    <definedName name="SaleInp_cnr">[10]CashFlows!#REF!</definedName>
    <definedName name="sales">[34]Sheet1!$A$2:$AZ$1835</definedName>
    <definedName name="Sample1">[35]Template!#REF!</definedName>
    <definedName name="Scenario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D_1x1_11x1_3_G_9003" hidden="1">#REF!</definedName>
    <definedName name="SD_1x1_2_G_0" hidden="1">#REF!</definedName>
    <definedName name="SD_1x1_3_G_0" hidden="1">#REF!</definedName>
    <definedName name="SD_1x1_62_G_0" hidden="1">#REF!</definedName>
    <definedName name="SD_1x1_6x1_1_B_9000" hidden="1">#REF!</definedName>
    <definedName name="SD_1x1_6x1_10_B_20" hidden="1">#REF!</definedName>
    <definedName name="SD_1x1_6x1_11_B_0" hidden="1">#REF!</definedName>
    <definedName name="SD_1x1_6x1_12_B_0" hidden="1">#REF!</definedName>
    <definedName name="SD_1x1_6x1_13_B_0" hidden="1">#REF!</definedName>
    <definedName name="SD_1x1_6x1_14_B_0" hidden="1">#REF!</definedName>
    <definedName name="SD_1x1_6x1_15_B_0" hidden="1">#REF!</definedName>
    <definedName name="SD_1x1_6x1_16_B_0" hidden="1">#REF!</definedName>
    <definedName name="SD_1x1_6x1_17_B_0" hidden="1">#REF!</definedName>
    <definedName name="SD_1x1_6x1_18_B_0" hidden="1">#REF!</definedName>
    <definedName name="SD_1x1_6x1_19_B_0" hidden="1">#REF!</definedName>
    <definedName name="SD_1x1_6x1_20_B_0" hidden="1">#REF!</definedName>
    <definedName name="SD_1x1_6x1_21_B_0" hidden="1">#REF!</definedName>
    <definedName name="SD_1x1_6x1_22_B_0" hidden="1">#REF!</definedName>
    <definedName name="SD_1x1_6x1_25_B_0" hidden="1">#REF!</definedName>
    <definedName name="SD_1x1_6x1_3_B_0" hidden="1">#REF!</definedName>
    <definedName name="SD_1x1_6x1_4_B_0" hidden="1">#REF!</definedName>
    <definedName name="SD_1x1_6x1_5_B_0" hidden="1">#REF!</definedName>
    <definedName name="SD_1x1_6x1_6_B_0" hidden="1">#REF!</definedName>
    <definedName name="SD_1x1_6x1_7_B_14" hidden="1">#REF!</definedName>
    <definedName name="SD_1x1_6x1_8_B_11" hidden="1">#REF!</definedName>
    <definedName name="SD_1x1_6x1_9_B_0" hidden="1">#REF!</definedName>
    <definedName name="SD_1x1_6x10_1_B_9000" hidden="1">#REF!</definedName>
    <definedName name="SD_1x1_6x10_10_B_20" hidden="1">#REF!</definedName>
    <definedName name="SD_1x1_6x10_11_B_0" hidden="1">#REF!</definedName>
    <definedName name="SD_1x1_6x10_12_B_0" hidden="1">#REF!</definedName>
    <definedName name="SD_1x1_6x10_13_B_0" hidden="1">#REF!</definedName>
    <definedName name="SD_1x1_6x10_14_B_0" hidden="1">#REF!</definedName>
    <definedName name="SD_1x1_6x10_15_B_0" hidden="1">#REF!</definedName>
    <definedName name="SD_1x1_6x10_16_B_0" hidden="1">#REF!</definedName>
    <definedName name="SD_1x1_6x10_17_B_0" hidden="1">#REF!</definedName>
    <definedName name="SD_1x1_6x10_18_B_0" hidden="1">#REF!</definedName>
    <definedName name="SD_1x1_6x10_19_B_0" hidden="1">#REF!</definedName>
    <definedName name="SD_1x1_6x10_20_B_0" hidden="1">#REF!</definedName>
    <definedName name="SD_1x1_6x10_21_B_0" hidden="1">#REF!</definedName>
    <definedName name="SD_1x1_6x10_22_B_0" hidden="1">#REF!</definedName>
    <definedName name="SD_1x1_6x10_25_B_0" hidden="1">#REF!</definedName>
    <definedName name="SD_1x1_6x10_3_B_0" hidden="1">#REF!</definedName>
    <definedName name="SD_1x1_6x10_4_B_0" hidden="1">#REF!</definedName>
    <definedName name="SD_1x1_6x10_5_B_0" hidden="1">#REF!</definedName>
    <definedName name="SD_1x1_6x10_6_B_0" hidden="1">#REF!</definedName>
    <definedName name="SD_1x1_6x10_7_B_14" hidden="1">#REF!</definedName>
    <definedName name="SD_1x1_6x10_8_B_11" hidden="1">#REF!</definedName>
    <definedName name="SD_1x1_6x10_9_B_0" hidden="1">#REF!</definedName>
    <definedName name="SD_1x1_6x11_1_B_9000" hidden="1">#REF!</definedName>
    <definedName name="SD_1x1_6x11_10_B_20" hidden="1">#REF!</definedName>
    <definedName name="SD_1x1_6x11_11_B_0" hidden="1">#REF!</definedName>
    <definedName name="SD_1x1_6x11_12_B_0" hidden="1">#REF!</definedName>
    <definedName name="SD_1x1_6x11_13_B_0" hidden="1">#REF!</definedName>
    <definedName name="SD_1x1_6x11_14_B_0" hidden="1">#REF!</definedName>
    <definedName name="SD_1x1_6x11_15_B_0" hidden="1">#REF!</definedName>
    <definedName name="SD_1x1_6x11_16_B_0" hidden="1">#REF!</definedName>
    <definedName name="SD_1x1_6x11_17_B_0" hidden="1">#REF!</definedName>
    <definedName name="SD_1x1_6x11_18_B_0" hidden="1">#REF!</definedName>
    <definedName name="SD_1x1_6x11_19_B_0" hidden="1">#REF!</definedName>
    <definedName name="SD_1x1_6x11_20_B_0" hidden="1">#REF!</definedName>
    <definedName name="SD_1x1_6x11_21_B_0" hidden="1">#REF!</definedName>
    <definedName name="SD_1x1_6x11_22_B_0" hidden="1">#REF!</definedName>
    <definedName name="SD_1x1_6x11_25_B_0" hidden="1">#REF!</definedName>
    <definedName name="SD_1x1_6x11_3_B_0" hidden="1">#REF!</definedName>
    <definedName name="SD_1x1_6x11_4_B_0" hidden="1">#REF!</definedName>
    <definedName name="SD_1x1_6x11_5_B_0" hidden="1">#REF!</definedName>
    <definedName name="SD_1x1_6x11_6_B_0" hidden="1">#REF!</definedName>
    <definedName name="SD_1x1_6x11_7_B_14" hidden="1">#REF!</definedName>
    <definedName name="SD_1x1_6x11_8_B_11" hidden="1">#REF!</definedName>
    <definedName name="SD_1x1_6x11_9_B_0" hidden="1">#REF!</definedName>
    <definedName name="SD_1x1_6x12_1_B_9000" hidden="1">#REF!</definedName>
    <definedName name="SD_1x1_6x12_10_B_20" hidden="1">#REF!</definedName>
    <definedName name="SD_1x1_6x12_11_B_0" hidden="1">#REF!</definedName>
    <definedName name="SD_1x1_6x12_12_B_0" hidden="1">#REF!</definedName>
    <definedName name="SD_1x1_6x12_13_B_0" hidden="1">#REF!</definedName>
    <definedName name="SD_1x1_6x12_14_B_0" hidden="1">#REF!</definedName>
    <definedName name="SD_1x1_6x12_15_B_0" hidden="1">#REF!</definedName>
    <definedName name="SD_1x1_6x12_16_B_0" hidden="1">#REF!</definedName>
    <definedName name="SD_1x1_6x12_17_B_0" hidden="1">#REF!</definedName>
    <definedName name="SD_1x1_6x12_18_B_0" hidden="1">#REF!</definedName>
    <definedName name="SD_1x1_6x12_19_B_0" hidden="1">#REF!</definedName>
    <definedName name="SD_1x1_6x12_20_B_0" hidden="1">#REF!</definedName>
    <definedName name="SD_1x1_6x12_21_B_0" hidden="1">#REF!</definedName>
    <definedName name="SD_1x1_6x12_22_B_0" hidden="1">#REF!</definedName>
    <definedName name="SD_1x1_6x12_25_B_0" hidden="1">#REF!</definedName>
    <definedName name="SD_1x1_6x12_3_B_0" hidden="1">#REF!</definedName>
    <definedName name="SD_1x1_6x12_4_B_0" hidden="1">#REF!</definedName>
    <definedName name="SD_1x1_6x12_5_B_0" hidden="1">#REF!</definedName>
    <definedName name="SD_1x1_6x12_6_B_0" hidden="1">#REF!</definedName>
    <definedName name="SD_1x1_6x12_7_B_14" hidden="1">#REF!</definedName>
    <definedName name="SD_1x1_6x12_8_B_11" hidden="1">#REF!</definedName>
    <definedName name="SD_1x1_6x12_9_B_0" hidden="1">#REF!</definedName>
    <definedName name="SD_1x1_6x13_1_B_9000" hidden="1">#REF!</definedName>
    <definedName name="SD_1x1_6x13_10_B_20" hidden="1">#REF!</definedName>
    <definedName name="SD_1x1_6x13_11_B_0" hidden="1">#REF!</definedName>
    <definedName name="SD_1x1_6x13_12_B_0" hidden="1">#REF!</definedName>
    <definedName name="SD_1x1_6x13_13_B_0" hidden="1">#REF!</definedName>
    <definedName name="SD_1x1_6x13_14_B_0" hidden="1">#REF!</definedName>
    <definedName name="SD_1x1_6x13_15_B_0" hidden="1">#REF!</definedName>
    <definedName name="SD_1x1_6x13_16_B_0" hidden="1">#REF!</definedName>
    <definedName name="SD_1x1_6x13_17_B_0" hidden="1">#REF!</definedName>
    <definedName name="SD_1x1_6x13_18_B_0" hidden="1">#REF!</definedName>
    <definedName name="SD_1x1_6x13_19_B_0" hidden="1">#REF!</definedName>
    <definedName name="SD_1x1_6x13_20_B_0" hidden="1">#REF!</definedName>
    <definedName name="SD_1x1_6x13_21_B_0" hidden="1">#REF!</definedName>
    <definedName name="SD_1x1_6x13_22_B_0" hidden="1">#REF!</definedName>
    <definedName name="SD_1x1_6x13_25_B_0" hidden="1">#REF!</definedName>
    <definedName name="SD_1x1_6x13_3_B_0" hidden="1">#REF!</definedName>
    <definedName name="SD_1x1_6x13_4_B_0" hidden="1">#REF!</definedName>
    <definedName name="SD_1x1_6x13_5_B_0" hidden="1">#REF!</definedName>
    <definedName name="SD_1x1_6x13_6_B_0" hidden="1">#REF!</definedName>
    <definedName name="SD_1x1_6x13_7_B_14" hidden="1">#REF!</definedName>
    <definedName name="SD_1x1_6x13_8_B_11" hidden="1">#REF!</definedName>
    <definedName name="SD_1x1_6x13_9_B_0" hidden="1">#REF!</definedName>
    <definedName name="SD_1x1_6x14_1_B_9000" hidden="1">#REF!</definedName>
    <definedName name="SD_1x1_6x14_10_B_20" hidden="1">#REF!</definedName>
    <definedName name="SD_1x1_6x14_11_B_0" hidden="1">#REF!</definedName>
    <definedName name="SD_1x1_6x14_12_B_0" hidden="1">#REF!</definedName>
    <definedName name="SD_1x1_6x14_13_B_0" hidden="1">#REF!</definedName>
    <definedName name="SD_1x1_6x14_14_B_0" hidden="1">#REF!</definedName>
    <definedName name="SD_1x1_6x14_15_B_0" hidden="1">#REF!</definedName>
    <definedName name="SD_1x1_6x14_16_B_0" hidden="1">#REF!</definedName>
    <definedName name="SD_1x1_6x14_17_B_0" hidden="1">#REF!</definedName>
    <definedName name="SD_1x1_6x14_18_B_0" hidden="1">#REF!</definedName>
    <definedName name="SD_1x1_6x14_19_B_0" hidden="1">#REF!</definedName>
    <definedName name="SD_1x1_6x14_20_B_0" hidden="1">#REF!</definedName>
    <definedName name="SD_1x1_6x14_21_B_0" hidden="1">#REF!</definedName>
    <definedName name="SD_1x1_6x14_22_B_0" hidden="1">#REF!</definedName>
    <definedName name="SD_1x1_6x14_25_B_0" hidden="1">#REF!</definedName>
    <definedName name="SD_1x1_6x14_3_B_0" hidden="1">#REF!</definedName>
    <definedName name="SD_1x1_6x14_4_B_0" hidden="1">#REF!</definedName>
    <definedName name="SD_1x1_6x14_5_B_0" hidden="1">#REF!</definedName>
    <definedName name="SD_1x1_6x14_6_B_0" hidden="1">#REF!</definedName>
    <definedName name="SD_1x1_6x14_7_B_14" hidden="1">#REF!</definedName>
    <definedName name="SD_1x1_6x14_8_B_11" hidden="1">#REF!</definedName>
    <definedName name="SD_1x1_6x14_9_B_0" hidden="1">#REF!</definedName>
    <definedName name="SD_1x1_6x15_1_B_9000" hidden="1">#REF!</definedName>
    <definedName name="SD_1x1_6x15_10_B_20" hidden="1">#REF!</definedName>
    <definedName name="SD_1x1_6x15_11_B_0" hidden="1">#REF!</definedName>
    <definedName name="SD_1x1_6x15_12_B_0" hidden="1">#REF!</definedName>
    <definedName name="SD_1x1_6x15_13_B_0" hidden="1">#REF!</definedName>
    <definedName name="SD_1x1_6x15_14_B_0" hidden="1">#REF!</definedName>
    <definedName name="SD_1x1_6x15_15_B_0" hidden="1">#REF!</definedName>
    <definedName name="SD_1x1_6x15_16_B_0" hidden="1">#REF!</definedName>
    <definedName name="SD_1x1_6x15_17_B_0" hidden="1">#REF!</definedName>
    <definedName name="SD_1x1_6x15_18_B_0" hidden="1">#REF!</definedName>
    <definedName name="SD_1x1_6x15_19_B_0" hidden="1">#REF!</definedName>
    <definedName name="SD_1x1_6x15_20_B_0" hidden="1">#REF!</definedName>
    <definedName name="SD_1x1_6x15_21_B_0" hidden="1">#REF!</definedName>
    <definedName name="SD_1x1_6x15_22_B_0" hidden="1">#REF!</definedName>
    <definedName name="SD_1x1_6x15_25_B_0" hidden="1">#REF!</definedName>
    <definedName name="SD_1x1_6x15_3_B_0" hidden="1">#REF!</definedName>
    <definedName name="SD_1x1_6x15_4_B_0" hidden="1">#REF!</definedName>
    <definedName name="SD_1x1_6x15_5_B_0" hidden="1">#REF!</definedName>
    <definedName name="SD_1x1_6x15_6_B_0" hidden="1">#REF!</definedName>
    <definedName name="SD_1x1_6x15_7_B_14" hidden="1">#REF!</definedName>
    <definedName name="SD_1x1_6x15_8_B_11" hidden="1">#REF!</definedName>
    <definedName name="SD_1x1_6x15_9_B_0" hidden="1">#REF!</definedName>
    <definedName name="SD_1x1_6x2_1_B_9000" hidden="1">#REF!</definedName>
    <definedName name="SD_1x1_6x2_10_B_20" hidden="1">#REF!</definedName>
    <definedName name="SD_1x1_6x2_11_B_0" hidden="1">#REF!</definedName>
    <definedName name="SD_1x1_6x2_12_B_0" hidden="1">#REF!</definedName>
    <definedName name="SD_1x1_6x2_13_B_0" hidden="1">#REF!</definedName>
    <definedName name="SD_1x1_6x2_14_B_0" hidden="1">#REF!</definedName>
    <definedName name="SD_1x1_6x2_15_B_0" hidden="1">#REF!</definedName>
    <definedName name="SD_1x1_6x2_16_B_0" hidden="1">#REF!</definedName>
    <definedName name="SD_1x1_6x2_17_B_0" hidden="1">#REF!</definedName>
    <definedName name="SD_1x1_6x2_18_B_0" hidden="1">#REF!</definedName>
    <definedName name="SD_1x1_6x2_19_B_0" hidden="1">#REF!</definedName>
    <definedName name="SD_1x1_6x2_20_B_0" hidden="1">#REF!</definedName>
    <definedName name="SD_1x1_6x2_21_B_0" hidden="1">#REF!</definedName>
    <definedName name="SD_1x1_6x2_22_B_0" hidden="1">#REF!</definedName>
    <definedName name="SD_1x1_6x2_25_B_0" hidden="1">#REF!</definedName>
    <definedName name="SD_1x1_6x2_3_B_0" hidden="1">#REF!</definedName>
    <definedName name="SD_1x1_6x2_4_B_0" hidden="1">#REF!</definedName>
    <definedName name="SD_1x1_6x2_5_B_0" hidden="1">#REF!</definedName>
    <definedName name="SD_1x1_6x2_6_B_0" hidden="1">#REF!</definedName>
    <definedName name="SD_1x1_6x2_7_B_14" hidden="1">#REF!</definedName>
    <definedName name="SD_1x1_6x2_8_B_11" hidden="1">#REF!</definedName>
    <definedName name="SD_1x1_6x2_9_B_0" hidden="1">#REF!</definedName>
    <definedName name="SD_1x1_6x3_1_B_9000" hidden="1">#REF!</definedName>
    <definedName name="SD_1x1_6x3_10_B_20" hidden="1">#REF!</definedName>
    <definedName name="SD_1x1_6x3_11_B_0" hidden="1">#REF!</definedName>
    <definedName name="SD_1x1_6x3_12_B_0" hidden="1">#REF!</definedName>
    <definedName name="SD_1x1_6x3_13_B_0" hidden="1">#REF!</definedName>
    <definedName name="SD_1x1_6x3_14_B_0" hidden="1">#REF!</definedName>
    <definedName name="SD_1x1_6x3_15_B_0" hidden="1">#REF!</definedName>
    <definedName name="SD_1x1_6x3_16_B_0" hidden="1">#REF!</definedName>
    <definedName name="SD_1x1_6x3_17_B_0" hidden="1">#REF!</definedName>
    <definedName name="SD_1x1_6x3_18_B_0" hidden="1">#REF!</definedName>
    <definedName name="SD_1x1_6x3_19_B_0" hidden="1">#REF!</definedName>
    <definedName name="SD_1x1_6x3_20_B_0" hidden="1">#REF!</definedName>
    <definedName name="SD_1x1_6x3_21_B_0" hidden="1">#REF!</definedName>
    <definedName name="SD_1x1_6x3_22_B_0" hidden="1">#REF!</definedName>
    <definedName name="SD_1x1_6x3_25_B_0" hidden="1">#REF!</definedName>
    <definedName name="SD_1x1_6x3_3_B_0" hidden="1">#REF!</definedName>
    <definedName name="SD_1x1_6x3_4_B_0" hidden="1">#REF!</definedName>
    <definedName name="SD_1x1_6x3_5_B_0" hidden="1">#REF!</definedName>
    <definedName name="SD_1x1_6x3_6_B_0" hidden="1">#REF!</definedName>
    <definedName name="SD_1x1_6x3_7_B_14" hidden="1">#REF!</definedName>
    <definedName name="SD_1x1_6x3_8_B_11" hidden="1">#REF!</definedName>
    <definedName name="SD_1x1_6x3_9_B_0" hidden="1">#REF!</definedName>
    <definedName name="SD_1x1_6x4_1_B_9000" hidden="1">#REF!</definedName>
    <definedName name="SD_1x1_6x4_10_B_20" hidden="1">#REF!</definedName>
    <definedName name="SD_1x1_6x4_11_B_0" hidden="1">#REF!</definedName>
    <definedName name="SD_1x1_6x4_12_B_0" hidden="1">#REF!</definedName>
    <definedName name="SD_1x1_6x4_13_B_0" hidden="1">#REF!</definedName>
    <definedName name="SD_1x1_6x4_14_B_0" hidden="1">#REF!</definedName>
    <definedName name="SD_1x1_6x4_15_B_0" hidden="1">#REF!</definedName>
    <definedName name="SD_1x1_6x4_16_B_0" hidden="1">#REF!</definedName>
    <definedName name="SD_1x1_6x4_17_B_0" hidden="1">#REF!</definedName>
    <definedName name="SD_1x1_6x4_18_B_0" hidden="1">#REF!</definedName>
    <definedName name="SD_1x1_6x4_19_B_0" hidden="1">#REF!</definedName>
    <definedName name="SD_1x1_6x4_20_B_0" hidden="1">#REF!</definedName>
    <definedName name="SD_1x1_6x4_21_B_0" hidden="1">#REF!</definedName>
    <definedName name="SD_1x1_6x4_22_B_0" hidden="1">#REF!</definedName>
    <definedName name="SD_1x1_6x4_25_B_0" hidden="1">#REF!</definedName>
    <definedName name="SD_1x1_6x4_3_B_0" hidden="1">#REF!</definedName>
    <definedName name="SD_1x1_6x4_4_B_0" hidden="1">#REF!</definedName>
    <definedName name="SD_1x1_6x4_5_B_0" hidden="1">#REF!</definedName>
    <definedName name="SD_1x1_6x4_6_B_0" hidden="1">#REF!</definedName>
    <definedName name="SD_1x1_6x4_7_B_14" hidden="1">#REF!</definedName>
    <definedName name="SD_1x1_6x4_8_B_11" hidden="1">#REF!</definedName>
    <definedName name="SD_1x1_6x4_9_B_0" hidden="1">#REF!</definedName>
    <definedName name="SD_1x1_6x5_1_B_9000" hidden="1">#REF!</definedName>
    <definedName name="SD_1x1_6x5_10_B_20" hidden="1">#REF!</definedName>
    <definedName name="SD_1x1_6x5_11_B_0" hidden="1">#REF!</definedName>
    <definedName name="SD_1x1_6x5_12_B_0" hidden="1">#REF!</definedName>
    <definedName name="SD_1x1_6x5_13_B_0" hidden="1">#REF!</definedName>
    <definedName name="SD_1x1_6x5_14_B_0" hidden="1">#REF!</definedName>
    <definedName name="SD_1x1_6x5_15_B_0" hidden="1">#REF!</definedName>
    <definedName name="SD_1x1_6x5_16_B_0" hidden="1">#REF!</definedName>
    <definedName name="SD_1x1_6x5_17_B_0" hidden="1">#REF!</definedName>
    <definedName name="SD_1x1_6x5_18_B_0" hidden="1">#REF!</definedName>
    <definedName name="SD_1x1_6x5_19_B_0" hidden="1">#REF!</definedName>
    <definedName name="SD_1x1_6x5_20_B_0" hidden="1">#REF!</definedName>
    <definedName name="SD_1x1_6x5_21_B_0" hidden="1">#REF!</definedName>
    <definedName name="SD_1x1_6x5_22_B_0" hidden="1">#REF!</definedName>
    <definedName name="SD_1x1_6x5_25_B_0" hidden="1">#REF!</definedName>
    <definedName name="SD_1x1_6x5_3_B_0" hidden="1">#REF!</definedName>
    <definedName name="SD_1x1_6x5_4_B_0" hidden="1">#REF!</definedName>
    <definedName name="SD_1x1_6x5_5_B_0" hidden="1">#REF!</definedName>
    <definedName name="SD_1x1_6x5_6_B_0" hidden="1">#REF!</definedName>
    <definedName name="SD_1x1_6x5_7_B_14" hidden="1">#REF!</definedName>
    <definedName name="SD_1x1_6x5_8_B_11" hidden="1">#REF!</definedName>
    <definedName name="SD_1x1_6x5_9_B_0" hidden="1">#REF!</definedName>
    <definedName name="SD_1x1_6x6_1_B_9000" hidden="1">#REF!</definedName>
    <definedName name="SD_1x1_6x6_10_B_20" hidden="1">#REF!</definedName>
    <definedName name="SD_1x1_6x6_11_B_0" hidden="1">#REF!</definedName>
    <definedName name="SD_1x1_6x6_12_B_0" hidden="1">#REF!</definedName>
    <definedName name="SD_1x1_6x6_13_B_0" hidden="1">#REF!</definedName>
    <definedName name="SD_1x1_6x6_14_B_0" hidden="1">#REF!</definedName>
    <definedName name="SD_1x1_6x6_15_B_0" hidden="1">#REF!</definedName>
    <definedName name="SD_1x1_6x6_16_B_0" hidden="1">#REF!</definedName>
    <definedName name="SD_1x1_6x6_17_B_0" hidden="1">#REF!</definedName>
    <definedName name="SD_1x1_6x6_18_B_0" hidden="1">#REF!</definedName>
    <definedName name="SD_1x1_6x6_19_B_0" hidden="1">#REF!</definedName>
    <definedName name="SD_1x1_6x6_20_B_0" hidden="1">#REF!</definedName>
    <definedName name="SD_1x1_6x6_21_B_0" hidden="1">#REF!</definedName>
    <definedName name="SD_1x1_6x6_22_B_0" hidden="1">#REF!</definedName>
    <definedName name="SD_1x1_6x6_25_B_0" hidden="1">#REF!</definedName>
    <definedName name="SD_1x1_6x6_3_B_0" hidden="1">#REF!</definedName>
    <definedName name="SD_1x1_6x6_4_B_0" hidden="1">#REF!</definedName>
    <definedName name="SD_1x1_6x6_5_B_0" hidden="1">#REF!</definedName>
    <definedName name="SD_1x1_6x6_6_B_0" hidden="1">#REF!</definedName>
    <definedName name="SD_1x1_6x6_7_B_14" hidden="1">#REF!</definedName>
    <definedName name="SD_1x1_6x6_8_B_11" hidden="1">#REF!</definedName>
    <definedName name="SD_1x1_6x6_9_B_0" hidden="1">#REF!</definedName>
    <definedName name="SD_1x1_6x7_1_B_9000" hidden="1">#REF!</definedName>
    <definedName name="SD_1x1_6x7_10_B_20" hidden="1">#REF!</definedName>
    <definedName name="SD_1x1_6x7_11_B_0" hidden="1">#REF!</definedName>
    <definedName name="SD_1x1_6x7_12_B_0" hidden="1">#REF!</definedName>
    <definedName name="SD_1x1_6x7_13_B_0" hidden="1">#REF!</definedName>
    <definedName name="SD_1x1_6x7_14_B_0" hidden="1">#REF!</definedName>
    <definedName name="SD_1x1_6x7_15_B_0" hidden="1">#REF!</definedName>
    <definedName name="SD_1x1_6x7_16_B_0" hidden="1">#REF!</definedName>
    <definedName name="SD_1x1_6x7_17_B_0" hidden="1">#REF!</definedName>
    <definedName name="SD_1x1_6x7_18_B_0" hidden="1">#REF!</definedName>
    <definedName name="SD_1x1_6x7_19_B_0" hidden="1">#REF!</definedName>
    <definedName name="SD_1x1_6x7_20_B_0" hidden="1">#REF!</definedName>
    <definedName name="SD_1x1_6x7_21_B_0" hidden="1">#REF!</definedName>
    <definedName name="SD_1x1_6x7_22_B_0" hidden="1">#REF!</definedName>
    <definedName name="SD_1x1_6x7_25_B_0" hidden="1">#REF!</definedName>
    <definedName name="SD_1x1_6x7_3_B_0" hidden="1">#REF!</definedName>
    <definedName name="SD_1x1_6x7_4_B_0" hidden="1">#REF!</definedName>
    <definedName name="SD_1x1_6x7_5_B_0" hidden="1">#REF!</definedName>
    <definedName name="SD_1x1_6x7_6_B_0" hidden="1">#REF!</definedName>
    <definedName name="SD_1x1_6x7_7_B_14" hidden="1">#REF!</definedName>
    <definedName name="SD_1x1_6x7_8_B_11" hidden="1">#REF!</definedName>
    <definedName name="SD_1x1_6x7_9_B_0" hidden="1">#REF!</definedName>
    <definedName name="SD_1x1_6x8_1_B_9000" hidden="1">#REF!</definedName>
    <definedName name="SD_1x1_6x8_10_B_20" hidden="1">#REF!</definedName>
    <definedName name="SD_1x1_6x8_11_B_0" hidden="1">#REF!</definedName>
    <definedName name="SD_1x1_6x8_12_B_0" hidden="1">#REF!</definedName>
    <definedName name="SD_1x1_6x8_13_B_0" hidden="1">#REF!</definedName>
    <definedName name="SD_1x1_6x8_14_B_0" hidden="1">#REF!</definedName>
    <definedName name="SD_1x1_6x8_15_B_0" hidden="1">#REF!</definedName>
    <definedName name="SD_1x1_6x8_16_B_0" hidden="1">#REF!</definedName>
    <definedName name="SD_1x1_6x8_17_B_0" hidden="1">#REF!</definedName>
    <definedName name="SD_1x1_6x8_18_B_0" hidden="1">#REF!</definedName>
    <definedName name="SD_1x1_6x8_19_B_0" hidden="1">#REF!</definedName>
    <definedName name="SD_1x1_6x8_20_B_0" hidden="1">#REF!</definedName>
    <definedName name="SD_1x1_6x8_21_B_0" hidden="1">#REF!</definedName>
    <definedName name="SD_1x1_6x8_22_B_0" hidden="1">#REF!</definedName>
    <definedName name="SD_1x1_6x8_25_B_0" hidden="1">#REF!</definedName>
    <definedName name="SD_1x1_6x8_3_B_0" hidden="1">#REF!</definedName>
    <definedName name="SD_1x1_6x8_4_B_0" hidden="1">#REF!</definedName>
    <definedName name="SD_1x1_6x8_5_B_0" hidden="1">#REF!</definedName>
    <definedName name="SD_1x1_6x8_6_B_0" hidden="1">#REF!</definedName>
    <definedName name="SD_1x1_6x8_7_B_14" hidden="1">#REF!</definedName>
    <definedName name="SD_1x1_6x8_8_B_11" hidden="1">#REF!</definedName>
    <definedName name="SD_1x1_6x8_9_B_0" hidden="1">#REF!</definedName>
    <definedName name="SD_1x1_6x9_1_B_9000" hidden="1">#REF!</definedName>
    <definedName name="SD_1x1_6x9_10_B_20" hidden="1">#REF!</definedName>
    <definedName name="SD_1x1_6x9_11_B_0" hidden="1">#REF!</definedName>
    <definedName name="SD_1x1_6x9_12_B_0" hidden="1">#REF!</definedName>
    <definedName name="SD_1x1_6x9_13_B_0" hidden="1">#REF!</definedName>
    <definedName name="SD_1x1_6x9_14_B_0" hidden="1">#REF!</definedName>
    <definedName name="SD_1x1_6x9_15_B_0" hidden="1">#REF!</definedName>
    <definedName name="SD_1x1_6x9_16_B_0" hidden="1">#REF!</definedName>
    <definedName name="SD_1x1_6x9_17_B_0" hidden="1">#REF!</definedName>
    <definedName name="SD_1x1_6x9_18_B_0" hidden="1">#REF!</definedName>
    <definedName name="SD_1x1_6x9_19_B_0" hidden="1">#REF!</definedName>
    <definedName name="SD_1x1_6x9_20_B_0" hidden="1">#REF!</definedName>
    <definedName name="SD_1x1_6x9_21_B_0" hidden="1">#REF!</definedName>
    <definedName name="SD_1x1_6x9_22_B_0" hidden="1">#REF!</definedName>
    <definedName name="SD_1x1_6x9_25_B_0" hidden="1">#REF!</definedName>
    <definedName name="SD_1x1_6x9_3_B_0" hidden="1">#REF!</definedName>
    <definedName name="SD_1x1_6x9_4_B_0" hidden="1">#REF!</definedName>
    <definedName name="SD_1x1_6x9_5_B_0" hidden="1">#REF!</definedName>
    <definedName name="SD_1x1_6x9_6_B_0" hidden="1">#REF!</definedName>
    <definedName name="SD_1x1_6x9_7_B_14" hidden="1">#REF!</definedName>
    <definedName name="SD_1x1_6x9_8_B_11" hidden="1">#REF!</definedName>
    <definedName name="SD_1x1_6x9_9_B_0" hidden="1">#REF!</definedName>
    <definedName name="SD_1x1_8_G_12" hidden="1">#REF!</definedName>
    <definedName name="SD_Dropdown_11_Name" hidden="1">[36]SD_Dropdowns!$I$2:$I$4</definedName>
    <definedName name="SD_Dropdown_14_Name" hidden="1">[36]SD_Dropdowns!$G$2:$G$18</definedName>
    <definedName name="SD_Dropdown_9003_Name" hidden="1">[36]SD_Dropdowns!$C$2:$C$140</definedName>
    <definedName name="sdcds" localSheetId="0" hidden="1">{"'Assump'!$F$6:$J$6"}</definedName>
    <definedName name="sdcds" hidden="1">{"'Assump'!$F$6:$J$6"}</definedName>
    <definedName name="sdf" localSheetId="0" hidden="1">{#N/A,#N/A,TRUE,"10 Yr Hold";#N/A,#N/A,TRUE,"7 Yr Hold";#N/A,#N/A,TRUE,"5 Yr Hold";#N/A,#N/A,TRUE,"3 Yr Hold"}</definedName>
    <definedName name="sdf" hidden="1">{#N/A,#N/A,TRUE,"10 Yr Hold";#N/A,#N/A,TRUE,"7 Yr Hold";#N/A,#N/A,TRUE,"5 Yr Hold";#N/A,#N/A,TRUE,"3 Yr Hold"}</definedName>
    <definedName name="SERIESA">#REF!</definedName>
    <definedName name="SERIESB">#REF!</definedName>
    <definedName name="SERIESC">#REF!</definedName>
    <definedName name="SERIESD">#REF!</definedName>
    <definedName name="SERIESE">#REF!</definedName>
    <definedName name="SERIESF">#REF!</definedName>
    <definedName name="sfd">#REF!</definedName>
    <definedName name="Sheet1">#REF!</definedName>
    <definedName name="shit" localSheetId="0" hidden="1">{"'Assump'!$F$6:$J$6"}</definedName>
    <definedName name="shit" hidden="1">{"'Assump'!$F$6:$J$6"}</definedName>
    <definedName name="ShowZeroLses">[26]Reports!$L$6</definedName>
    <definedName name="SIZING">#REF!</definedName>
    <definedName name="Smry_top">#REF!</definedName>
    <definedName name="Spanner_Auto_File">"D:\BOMA_ARE.x2a"</definedName>
    <definedName name="Spanner_Auto_Select">#REF!</definedName>
    <definedName name="SPAT1">#REF!</definedName>
    <definedName name="SPAT2">#REF!</definedName>
    <definedName name="SPAT3">#REF!</definedName>
    <definedName name="SPBT1">#REF!</definedName>
    <definedName name="SPBT2">#REF!</definedName>
    <definedName name="SPBT3">#REF!</definedName>
    <definedName name="SqFtColumn">'[13]Source Data'!$D$13:$D$442</definedName>
    <definedName name="Stab_Ancil_Inc" localSheetId="1">EGI-NRI</definedName>
    <definedName name="Stab_Ancil_Inc" localSheetId="0">EGI-NRI</definedName>
    <definedName name="Stab_Ancil_Inc">EGI-NRI</definedName>
    <definedName name="Start">#REF!</definedName>
    <definedName name="Status">#REF!</definedName>
    <definedName name="Status_Unit1">#REF!</definedName>
    <definedName name="Status1">#REF!</definedName>
    <definedName name="Status2">#REF!</definedName>
    <definedName name="Status3">#REF!</definedName>
    <definedName name="Status4">#REF!</definedName>
    <definedName name="Status5">#REF!</definedName>
    <definedName name="Status6">#REF!</definedName>
    <definedName name="Status7">#REF!</definedName>
    <definedName name="STRCT">#REF!</definedName>
    <definedName name="Student_Deferred_Mo">IF('[11]Rental Income'!$C$31&gt;0,'[11]Rental Income'!$C$31,1)</definedName>
    <definedName name="Tax_Rate_on_Straight_Line_Recapture">#REF!</definedName>
    <definedName name="TaxDiscount">[6]EXPENSES!#REF!</definedName>
    <definedName name="TBL2A">#REF!</definedName>
    <definedName name="TBL3A1">#REF!</definedName>
    <definedName name="TBL3B">#REF!</definedName>
    <definedName name="Term_in_years">#REF!</definedName>
    <definedName name="Test">[10]Inputs!#REF!</definedName>
    <definedName name="test2" localSheetId="0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test2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THDT">#REF!</definedName>
    <definedName name="THHC">#REF!</definedName>
    <definedName name="THREE">#REF!</definedName>
    <definedName name="THrent">#REF!</definedName>
    <definedName name="TICEQ">#REF!</definedName>
    <definedName name="TIperMonth">[37]Forecasted!$J$17</definedName>
    <definedName name="Title">#REF!</definedName>
    <definedName name="TLDEBT">#REF!</definedName>
    <definedName name="ToCopy_Tr1">#REF!</definedName>
    <definedName name="ToCopy_Tr1_Op">#REF!</definedName>
    <definedName name="ToCopy_Tr2">#REF!</definedName>
    <definedName name="ToCopy_Tr2_Op">#REF!</definedName>
    <definedName name="ToCopy_Tr3">#REF!</definedName>
    <definedName name="ToCopy_Tr3_Op">#REF!</definedName>
    <definedName name="ToCopy_Tr4">#REF!</definedName>
    <definedName name="ToCopy_Tr4_Op">#REF!</definedName>
    <definedName name="ToCopy_Tr5">#REF!</definedName>
    <definedName name="ToCopy_Tr5_Op">#REF!</definedName>
    <definedName name="ToCopy_Tr6">#REF!</definedName>
    <definedName name="ToCopy_Tr6_Op">#REF!</definedName>
    <definedName name="ToCopy_Tr7">#REF!</definedName>
    <definedName name="ToCopy_Tr7_Op">#REF!</definedName>
    <definedName name="ToCopy_Tr8">#REF!</definedName>
    <definedName name="ToCopy_Tr8_Op">#REF!</definedName>
    <definedName name="tom">'[38]Budget Summary'!$C$1:$R$4</definedName>
    <definedName name="Total">#REF!</definedName>
    <definedName name="TOTAL_ADJUSTMENTS_MTD">[14]Template!#REF!</definedName>
    <definedName name="TOTAL_ADJUSTMENTS_YTD">[14]Template!#REF!</definedName>
    <definedName name="TOTAL_EXPENSES_MTD">[14]Template!#REF!</definedName>
    <definedName name="TOTAL_EXPENSES_YTD">[14]Template!#REF!</definedName>
    <definedName name="TOTAL_INCOME_MTD">[14]Template!#REF!</definedName>
    <definedName name="TOTAL_INCOME_YTD">[14]Template!#REF!</definedName>
    <definedName name="Total_Interest">#REF!</definedName>
    <definedName name="Total_Pay">#REF!</definedName>
    <definedName name="Total_Payment" localSheetId="1">Scheduled_Payment+Extra_Payment</definedName>
    <definedName name="Total_Payment" localSheetId="0">Scheduled_Payment+Extra_Payment</definedName>
    <definedName name="Total_Payment">Scheduled_Payment+Extra_Payment</definedName>
    <definedName name="TotalBalance">#REF!</definedName>
    <definedName name="TotalUnits">#REF!</definedName>
    <definedName name="TotExp_AftRR">[37]Historical!$H$40</definedName>
    <definedName name="TWO">#REF!</definedName>
    <definedName name="Type">#REF!</definedName>
    <definedName name="ummo10">[6]UnitMix!#REF!</definedName>
    <definedName name="ummo11">[6]UnitMix!#REF!</definedName>
    <definedName name="ummo12">[6]UnitMix!#REF!</definedName>
    <definedName name="ummo5">[6]UnitMix!#REF!</definedName>
    <definedName name="ummo6">[6]UnitMix!#REF!</definedName>
    <definedName name="ummo7">[6]UnitMix!#REF!</definedName>
    <definedName name="ummo8">[6]UnitMix!#REF!</definedName>
    <definedName name="ummo9">[6]UnitMix!#REF!</definedName>
    <definedName name="umms10">[6]UnitMix!#REF!</definedName>
    <definedName name="umms11">[6]UnitMix!#REF!</definedName>
    <definedName name="umms12">[6]UnitMix!#REF!</definedName>
    <definedName name="umms5">[6]UnitMix!#REF!</definedName>
    <definedName name="umms6">[6]UnitMix!#REF!</definedName>
    <definedName name="umms7">[6]UnitMix!#REF!</definedName>
    <definedName name="umms8">[6]UnitMix!#REF!</definedName>
    <definedName name="umms9">[6]UnitMix!#REF!</definedName>
    <definedName name="umsf10">[6]UnitMix!#REF!</definedName>
    <definedName name="umsf11">[6]UnitMix!#REF!</definedName>
    <definedName name="umsf12">[6]UnitMix!#REF!</definedName>
    <definedName name="umsf5">[6]UnitMix!#REF!</definedName>
    <definedName name="umsf6">[6]UnitMix!#REF!</definedName>
    <definedName name="umsf7">[6]UnitMix!#REF!</definedName>
    <definedName name="umsf8">[6]UnitMix!#REF!</definedName>
    <definedName name="umsf9">[6]UnitMix!#REF!</definedName>
    <definedName name="Unhide">#REF!</definedName>
    <definedName name="Unit_Type">'[25]Market Rent Detail'!$B$12:$B$33</definedName>
    <definedName name="Unit1_Info">#REF!</definedName>
    <definedName name="Unit1_Mo1">#REF!</definedName>
    <definedName name="Unit1_Rents">#REF!</definedName>
    <definedName name="UnitNo">#REF!</definedName>
    <definedName name="UnitNoColumn">'[13]Source Data'!$B$13:$B$442</definedName>
    <definedName name="UnitsPopulated">[13]Sheet2!$A$7</definedName>
    <definedName name="UOMS">[11]Introduction!$AA$10</definedName>
    <definedName name="UpgradeName">'[39]Unit Upgrades'!$Z$2:$Z$3</definedName>
    <definedName name="UpgradeTypes">[40]Sheet1!$A$1:$A$3</definedName>
    <definedName name="Useful_Life_Personal">#REF!</definedName>
    <definedName name="Useful_Life_Real">#REF!</definedName>
    <definedName name="UWformat">#REF!</definedName>
    <definedName name="UWrange">#REF!</definedName>
    <definedName name="Vac_Yr_1">#REF!</definedName>
    <definedName name="Vac_Yr_2">#REF!</definedName>
    <definedName name="Vac_Yr_3">#REF!</definedName>
    <definedName name="Vac_Yr_4">#REF!</definedName>
    <definedName name="Vac_Yr_5">#REF!</definedName>
    <definedName name="Vac_Yr_6">#REF!</definedName>
    <definedName name="Vacancy_FY1">[6]REVENUE!$I$39</definedName>
    <definedName name="Vacancy_FY2">[6]REVENUE!$J$39</definedName>
    <definedName name="Vacancy_FY36">[6]REVENUE!$K$39</definedName>
    <definedName name="Value_Improvements_Real">#REF!</definedName>
    <definedName name="Value_Personal">#REF!</definedName>
    <definedName name="ValueCopy">'[12]Input Page'!$F$77</definedName>
    <definedName name="Values_Entered">#N/A</definedName>
    <definedName name="VARY">'[27]Development Input:CAP Accounts'!$C$158:$O$383</definedName>
    <definedName name="Version">#REF!</definedName>
    <definedName name="wrn.Balcor." localSheetId="0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Balcor.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BOV." localSheetId="0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wrn.BOV.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wrn.Full_Template." localSheetId="0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ull_Template.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" localSheetId="0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Market._.Values." localSheetId="0" hidden="1">{#N/A,#N/A,TRUE,"10 Yr Hold";#N/A,#N/A,TRUE,"7 Yr Hold";#N/A,#N/A,TRUE,"5 Yr Hold";#N/A,#N/A,TRUE,"3 Yr Hold"}</definedName>
    <definedName name="wrn.Market._.Values." hidden="1">{#N/A,#N/A,TRUE,"10 Yr Hold";#N/A,#N/A,TRUE,"7 Yr Hold";#N/A,#N/A,TRUE,"5 Yr Hold";#N/A,#N/A,TRUE,"3 Yr Hold"}</definedName>
    <definedName name="wrn.Marketing." localSheetId="0" hidden="1">{#N/A,#N/A,FALSE,"2Assumptions";#N/A,#N/A,FALSE,"3Cash Flow";#N/A,#N/A,FALSE,"I&amp;E";#N/A,#N/A,FALSE,"I&amp;E (2)";#N/A,#N/A,FALSE,"10Vacancy Matrix";#N/A,#N/A,FALSE,"11Expiration Schedule"}</definedName>
    <definedName name="wrn.Marketing." hidden="1">{#N/A,#N/A,FALSE,"2Assumptions";#N/A,#N/A,FALSE,"3Cash Flow";#N/A,#N/A,FALSE,"I&amp;E";#N/A,#N/A,FALSE,"I&amp;E (2)";#N/A,#N/A,FALSE,"10Vacancy Matrix";#N/A,#N/A,FALSE,"11Expiration Schedule"}</definedName>
    <definedName name="wrn.Package." localSheetId="0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age.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rtial." localSheetId="0" hidden="1">{#N/A,#N/A,FALSE,"Assumptions";#N/A,#N/A,FALSE,"Year One Pro Forma";#N/A,#N/A,FALSE,"Rent Roll Summary";#N/A,#N/A,FALSE,"Market Rent Detail";#N/A,#N/A,FALSE,"Rent Roll Summary";#N/A,#N/A,FALSE,"Market Rent Increases";#N/A,#N/A,FALSE,"Exec Sum 10Yr";#N/A,#N/A,FALSE,"Cash Flow Projections";#N/A,#N/A,FALSE,"Net Residual Value";#N/A,#N/A,FALSE,"Effective Rental Income Detail";#N/A,#N/A,FALSE,"Turnovers";#N/A,#N/A,FALSE,"Matrices"}</definedName>
    <definedName name="wrn.Partial." hidden="1">{#N/A,#N/A,FALSE,"Assumptions";#N/A,#N/A,FALSE,"Year One Pro Forma";#N/A,#N/A,FALSE,"Rent Roll Summary";#N/A,#N/A,FALSE,"Market Rent Detail";#N/A,#N/A,FALSE,"Rent Roll Summary";#N/A,#N/A,FALSE,"Market Rent Increases";#N/A,#N/A,FALSE,"Exec Sum 10Yr";#N/A,#N/A,FALSE,"Cash Flow Projections";#N/A,#N/A,FALSE,"Net Residual Value";#N/A,#N/A,FALSE,"Effective Rental Income Detail";#N/A,#N/A,FALSE,"Turnovers";#N/A,#N/A,FALSE,"Matrices"}</definedName>
    <definedName name="wrn.prelist." localSheetId="0" hidden="1">{#N/A,#N/A,FALSE,"rent roll";#N/A,#N/A,FALSE,"I&amp;E";#N/A,#N/A,FALSE,"96noleaseup";#N/A,#N/A,FALSE,"96noleaseup matrix";#N/A,#N/A,FALSE,"leaseup96";#N/A,#N/A,FALSE,"leaseup96 matrix";#N/A,#N/A,FALSE,"Leaseup and Exp."}</definedName>
    <definedName name="wrn.prelist." hidden="1">{#N/A,#N/A,FALSE,"rent roll";#N/A,#N/A,FALSE,"I&amp;E";#N/A,#N/A,FALSE,"96noleaseup";#N/A,#N/A,FALSE,"96noleaseup matrix";#N/A,#N/A,FALSE,"leaseup96";#N/A,#N/A,FALSE,"leaseup96 matrix";#N/A,#N/A,FALSE,"Leaseup and Exp."}</definedName>
    <definedName name="wrn.Pricing._.Strategy." localSheetId="0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cing._.Strategy.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nt._.All." localSheetId="0" hidden="1">{#N/A,#N/A,FALSE,"I&amp;E";#N/A,#N/A,FALSE,"rent roll";#N/A,#N/A,FALSE,"96noleaseup";#N/A,#N/A,FALSE,"96noleaseup matrix";#N/A,#N/A,FALSE,"leaseup 96";#N/A,#N/A,FALSE,"leaseup 96 matrix";#N/A,#N/A,FALSE,"Leaseup and Exp."}</definedName>
    <definedName name="wrn.Print._.All." hidden="1">{#N/A,#N/A,FALSE,"I&amp;E";#N/A,#N/A,FALSE,"rent roll";#N/A,#N/A,FALSE,"96noleaseup";#N/A,#N/A,FALSE,"96noleaseup matrix";#N/A,#N/A,FALSE,"leaseup 96";#N/A,#N/A,FALSE,"leaseup 96 matrix";#N/A,#N/A,FALSE,"Leaseup and Exp."}</definedName>
    <definedName name="wrn.Print._.Package." localSheetId="0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Package.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All." localSheetId="0" hidden="1">{#N/A,#N/A,FALSE,"Broker Sheet";#N/A,#N/A,FALSE,"Exec.Summary";#N/A,#N/A,FALSE,"Argus Cash Flow";#N/A,#N/A,FALSE,"SPF";#N/A,#N/A,FALSE,"RentRoll"}</definedName>
    <definedName name="wrn.PrintAll." hidden="1">{#N/A,#N/A,FALSE,"Broker Sheet";#N/A,#N/A,FALSE,"Exec.Summary";#N/A,#N/A,FALSE,"Argus Cash Flow";#N/A,#N/A,FALSE,"SPF";#N/A,#N/A,FALSE,"RentRoll"}</definedName>
    <definedName name="wrn.Proforma." localSheetId="0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forma.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USSC_Reports." localSheetId="0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USSC_Reports.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villages." localSheetId="0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villages.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S_Reimb">[6]EXPENSES!#REF!</definedName>
    <definedName name="WtdAvg_Dwntime">[10]Inputs!#REF!</definedName>
    <definedName name="xyx">#REF!</definedName>
    <definedName name="XYZ">#REF!</definedName>
    <definedName name="Year">#REF!</definedName>
    <definedName name="year1st">#REF!</definedName>
    <definedName name="Year2">#REF!</definedName>
    <definedName name="year2nd">#REF!</definedName>
    <definedName name="you" localSheetId="0" hidden="1">{"'Assump'!$F$6:$J$6"}</definedName>
    <definedName name="you" hidden="1">{"'Assump'!$F$6:$J$6"}</definedName>
    <definedName name="YTDColumn">#REF!</definedName>
    <definedName name="ZoomPercent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2" l="1"/>
  <c r="G15" i="2"/>
  <c r="Q11" i="2"/>
  <c r="M10" i="2"/>
  <c r="K10" i="2"/>
  <c r="C28" i="1"/>
  <c r="BO26" i="1"/>
  <c r="BA26" i="1"/>
  <c r="AS26" i="1"/>
  <c r="AU26" i="1" s="1"/>
  <c r="AC17" i="1"/>
  <c r="Q13" i="1"/>
  <c r="BU26" i="1" s="1"/>
  <c r="Q12" i="1"/>
  <c r="U11" i="1"/>
  <c r="S11" i="1"/>
  <c r="AQ26" i="1" s="1"/>
  <c r="Q11" i="1"/>
  <c r="U10" i="1"/>
  <c r="Q10" i="1"/>
  <c r="S10" i="1" s="1"/>
  <c r="G9" i="1"/>
  <c r="C29" i="2" l="1"/>
  <c r="A29" i="2"/>
  <c r="BO28" i="1"/>
  <c r="AG28" i="1"/>
  <c r="AI28" i="1"/>
  <c r="A29" i="1"/>
  <c r="BU28" i="1"/>
  <c r="AO28" i="1"/>
  <c r="C29" i="1"/>
  <c r="C30" i="2" l="1"/>
  <c r="C30" i="1"/>
  <c r="BO29" i="1"/>
  <c r="AI29" i="1"/>
  <c r="AO29" i="1"/>
  <c r="AG29" i="1"/>
  <c r="BU29" i="1"/>
  <c r="AQ29" i="1"/>
  <c r="BY28" i="1"/>
  <c r="BW28" i="1"/>
  <c r="BS28" i="1"/>
  <c r="BQ28" i="1"/>
  <c r="C31" i="2" l="1"/>
  <c r="A30" i="2"/>
  <c r="BS29" i="1"/>
  <c r="BQ29" i="1"/>
  <c r="AQ30" i="1"/>
  <c r="C31" i="1"/>
  <c r="BU30" i="1"/>
  <c r="AI30" i="1"/>
  <c r="AG30" i="1"/>
  <c r="AO30" i="1"/>
  <c r="BO30" i="1"/>
  <c r="A30" i="1"/>
  <c r="BY29" i="1"/>
  <c r="BW29" i="1"/>
  <c r="C32" i="2" l="1"/>
  <c r="A31" i="2"/>
  <c r="BY30" i="1"/>
  <c r="BW30" i="1"/>
  <c r="BS30" i="1"/>
  <c r="BQ30" i="1"/>
  <c r="AO31" i="1"/>
  <c r="AI31" i="1"/>
  <c r="AG31" i="1"/>
  <c r="BU31" i="1"/>
  <c r="C32" i="1"/>
  <c r="BO31" i="1"/>
  <c r="AQ31" i="1"/>
  <c r="A31" i="1"/>
  <c r="C33" i="2" l="1"/>
  <c r="A32" i="2"/>
  <c r="BS31" i="1"/>
  <c r="BQ31" i="1"/>
  <c r="AI32" i="1"/>
  <c r="AG32" i="1"/>
  <c r="C33" i="1"/>
  <c r="AO32" i="1"/>
  <c r="BU32" i="1"/>
  <c r="BO32" i="1"/>
  <c r="AQ32" i="1"/>
  <c r="A32" i="1"/>
  <c r="BY31" i="1"/>
  <c r="BW31" i="1"/>
  <c r="C34" i="2" l="1"/>
  <c r="A33" i="2"/>
  <c r="BY32" i="1"/>
  <c r="BW32" i="1"/>
  <c r="AQ33" i="1"/>
  <c r="BU33" i="1"/>
  <c r="AO33" i="1"/>
  <c r="AI33" i="1"/>
  <c r="C34" i="1"/>
  <c r="AG33" i="1"/>
  <c r="BO33" i="1"/>
  <c r="A33" i="1"/>
  <c r="BS32" i="1"/>
  <c r="BQ32" i="1"/>
  <c r="C35" i="2" l="1"/>
  <c r="A34" i="2"/>
  <c r="C35" i="1"/>
  <c r="BO34" i="1"/>
  <c r="AI34" i="1"/>
  <c r="AG34" i="1"/>
  <c r="AO34" i="1"/>
  <c r="BU34" i="1"/>
  <c r="AQ34" i="1"/>
  <c r="A34" i="1"/>
  <c r="BS33" i="1"/>
  <c r="BQ33" i="1"/>
  <c r="BW33" i="1"/>
  <c r="BY33" i="1"/>
  <c r="C36" i="2" l="1"/>
  <c r="A35" i="2"/>
  <c r="BQ34" i="1"/>
  <c r="BS34" i="1"/>
  <c r="C36" i="1"/>
  <c r="AG35" i="1"/>
  <c r="AI35" i="1"/>
  <c r="BU35" i="1"/>
  <c r="AQ35" i="1"/>
  <c r="AO35" i="1"/>
  <c r="BO35" i="1"/>
  <c r="A35" i="1"/>
  <c r="BY34" i="1"/>
  <c r="BW34" i="1"/>
  <c r="C37" i="2" l="1"/>
  <c r="A36" i="2"/>
  <c r="BS35" i="1"/>
  <c r="BQ35" i="1"/>
  <c r="AQ36" i="1"/>
  <c r="BU36" i="1"/>
  <c r="AO36" i="1"/>
  <c r="BO36" i="1"/>
  <c r="AI36" i="1"/>
  <c r="AG36" i="1"/>
  <c r="C37" i="1"/>
  <c r="A36" i="1"/>
  <c r="BY35" i="1"/>
  <c r="BW35" i="1"/>
  <c r="C38" i="2" l="1"/>
  <c r="A37" i="2"/>
  <c r="BU37" i="1"/>
  <c r="AO37" i="1"/>
  <c r="C38" i="1"/>
  <c r="BO37" i="1"/>
  <c r="AI37" i="1"/>
  <c r="AQ37" i="1"/>
  <c r="AG37" i="1"/>
  <c r="A37" i="1"/>
  <c r="BY36" i="1"/>
  <c r="BW36" i="1"/>
  <c r="BS36" i="1"/>
  <c r="BQ36" i="1"/>
  <c r="C39" i="2" l="1"/>
  <c r="A38" i="2"/>
  <c r="C39" i="1"/>
  <c r="BO38" i="1"/>
  <c r="AI38" i="1"/>
  <c r="AG38" i="1"/>
  <c r="AQ38" i="1"/>
  <c r="AO38" i="1"/>
  <c r="BU38" i="1"/>
  <c r="A38" i="1"/>
  <c r="BY37" i="1"/>
  <c r="BW37" i="1"/>
  <c r="BS37" i="1"/>
  <c r="BQ37" i="1"/>
  <c r="C40" i="2" l="1"/>
  <c r="A39" i="2"/>
  <c r="BY38" i="1"/>
  <c r="BW38" i="1"/>
  <c r="BS38" i="1"/>
  <c r="BQ38" i="1"/>
  <c r="AQ39" i="1"/>
  <c r="BU39" i="1"/>
  <c r="AO39" i="1"/>
  <c r="C40" i="1"/>
  <c r="AI39" i="1"/>
  <c r="BO39" i="1"/>
  <c r="AG39" i="1"/>
  <c r="A39" i="1"/>
  <c r="C41" i="2" l="1"/>
  <c r="A40" i="2"/>
  <c r="BS39" i="1"/>
  <c r="BQ39" i="1"/>
  <c r="BY39" i="1"/>
  <c r="BW39" i="1"/>
  <c r="C41" i="1"/>
  <c r="BO40" i="1"/>
  <c r="AI40" i="1"/>
  <c r="AG40" i="1"/>
  <c r="AQ40" i="1"/>
  <c r="AO40" i="1"/>
  <c r="BU40" i="1"/>
  <c r="A40" i="1"/>
  <c r="C42" i="2" l="1"/>
  <c r="A41" i="2"/>
  <c r="BY40" i="1"/>
  <c r="BW40" i="1"/>
  <c r="BS40" i="1"/>
  <c r="BQ40" i="1"/>
  <c r="AI41" i="1"/>
  <c r="AG41" i="1"/>
  <c r="AQ41" i="1"/>
  <c r="BU41" i="1"/>
  <c r="AO41" i="1"/>
  <c r="C42" i="1"/>
  <c r="BO41" i="1"/>
  <c r="A41" i="1"/>
  <c r="C43" i="2" l="1"/>
  <c r="A42" i="2"/>
  <c r="BY41" i="1"/>
  <c r="BW41" i="1"/>
  <c r="BS41" i="1"/>
  <c r="BQ41" i="1"/>
  <c r="AQ42" i="1"/>
  <c r="BU42" i="1"/>
  <c r="AO42" i="1"/>
  <c r="C43" i="1"/>
  <c r="BO42" i="1"/>
  <c r="AI42" i="1"/>
  <c r="AG42" i="1"/>
  <c r="A42" i="1"/>
  <c r="C44" i="2" l="1"/>
  <c r="A43" i="2"/>
  <c r="C44" i="1"/>
  <c r="BO43" i="1"/>
  <c r="AI43" i="1"/>
  <c r="AG43" i="1"/>
  <c r="BU43" i="1"/>
  <c r="AQ43" i="1"/>
  <c r="AO43" i="1"/>
  <c r="A43" i="1"/>
  <c r="BW42" i="1"/>
  <c r="BY42" i="1"/>
  <c r="BS42" i="1"/>
  <c r="BQ42" i="1"/>
  <c r="C45" i="2" l="1"/>
  <c r="A44" i="2"/>
  <c r="AQ44" i="1"/>
  <c r="C45" i="1"/>
  <c r="AO44" i="1"/>
  <c r="AI44" i="1"/>
  <c r="BO44" i="1"/>
  <c r="BU44" i="1"/>
  <c r="AG44" i="1"/>
  <c r="A44" i="1"/>
  <c r="BY43" i="1"/>
  <c r="BW43" i="1"/>
  <c r="BQ43" i="1"/>
  <c r="BS43" i="1"/>
  <c r="C46" i="2" l="1"/>
  <c r="A45" i="2"/>
  <c r="AI45" i="1"/>
  <c r="AQ45" i="1"/>
  <c r="C46" i="1"/>
  <c r="AO45" i="1"/>
  <c r="AG45" i="1"/>
  <c r="BO45" i="1"/>
  <c r="BU45" i="1"/>
  <c r="A45" i="1"/>
  <c r="BS44" i="1"/>
  <c r="BQ44" i="1"/>
  <c r="BY44" i="1"/>
  <c r="BW44" i="1"/>
  <c r="C47" i="2" l="1"/>
  <c r="A46" i="2"/>
  <c r="BS45" i="1"/>
  <c r="BQ45" i="1"/>
  <c r="AI46" i="1"/>
  <c r="AQ46" i="1"/>
  <c r="AO46" i="1"/>
  <c r="C47" i="1"/>
  <c r="BU46" i="1"/>
  <c r="AG46" i="1"/>
  <c r="BO46" i="1"/>
  <c r="A46" i="1"/>
  <c r="BY45" i="1"/>
  <c r="BW45" i="1"/>
  <c r="C48" i="2" l="1"/>
  <c r="A47" i="2"/>
  <c r="AQ47" i="1"/>
  <c r="C48" i="1"/>
  <c r="AO47" i="1"/>
  <c r="AI47" i="1"/>
  <c r="BU47" i="1"/>
  <c r="AG47" i="1"/>
  <c r="BO47" i="1"/>
  <c r="A47" i="1"/>
  <c r="BS46" i="1"/>
  <c r="BQ46" i="1"/>
  <c r="BW46" i="1"/>
  <c r="BY46" i="1"/>
  <c r="C49" i="2" l="1"/>
  <c r="A48" i="2"/>
  <c r="AG48" i="1"/>
  <c r="C49" i="1"/>
  <c r="AO48" i="1"/>
  <c r="AI48" i="1"/>
  <c r="BU48" i="1"/>
  <c r="AQ48" i="1"/>
  <c r="BO48" i="1"/>
  <c r="A48" i="1"/>
  <c r="BQ47" i="1"/>
  <c r="BS47" i="1"/>
  <c r="BW47" i="1"/>
  <c r="BY47" i="1"/>
  <c r="C50" i="2" l="1"/>
  <c r="A49" i="2"/>
  <c r="AG49" i="1"/>
  <c r="BU49" i="1"/>
  <c r="AO49" i="1"/>
  <c r="C50" i="1"/>
  <c r="AI49" i="1"/>
  <c r="AQ49" i="1"/>
  <c r="BO49" i="1"/>
  <c r="A49" i="1"/>
  <c r="BY48" i="1"/>
  <c r="BW48" i="1"/>
  <c r="BQ48" i="1"/>
  <c r="BS48" i="1"/>
  <c r="C51" i="2" l="1"/>
  <c r="A50" i="2"/>
  <c r="BU50" i="1"/>
  <c r="AO50" i="1"/>
  <c r="C51" i="1"/>
  <c r="BO50" i="1"/>
  <c r="AQ50" i="1"/>
  <c r="AI50" i="1"/>
  <c r="AG50" i="1"/>
  <c r="A50" i="1"/>
  <c r="BY49" i="1"/>
  <c r="BW49" i="1"/>
  <c r="BS49" i="1"/>
  <c r="BQ49" i="1"/>
  <c r="C52" i="2" l="1"/>
  <c r="A51" i="2"/>
  <c r="BW50" i="1"/>
  <c r="BY50" i="1"/>
  <c r="C52" i="1"/>
  <c r="BO51" i="1"/>
  <c r="AI51" i="1"/>
  <c r="AG51" i="1"/>
  <c r="AO51" i="1"/>
  <c r="BU51" i="1"/>
  <c r="AQ51" i="1"/>
  <c r="A51" i="1"/>
  <c r="BS50" i="1"/>
  <c r="BQ50" i="1"/>
  <c r="C53" i="2" l="1"/>
  <c r="A52" i="2"/>
  <c r="BY51" i="1"/>
  <c r="BW51" i="1"/>
  <c r="BQ51" i="1"/>
  <c r="BS51" i="1"/>
  <c r="AQ52" i="1"/>
  <c r="AG52" i="1"/>
  <c r="BU52" i="1"/>
  <c r="BO52" i="1"/>
  <c r="AO52" i="1"/>
  <c r="C53" i="1"/>
  <c r="AI52" i="1"/>
  <c r="A52" i="1"/>
  <c r="C54" i="2" l="1"/>
  <c r="A53" i="2"/>
  <c r="AQ53" i="1"/>
  <c r="C54" i="1"/>
  <c r="BO53" i="1"/>
  <c r="AI53" i="1"/>
  <c r="AO53" i="1"/>
  <c r="BU53" i="1"/>
  <c r="AG53" i="1"/>
  <c r="A53" i="1"/>
  <c r="BY52" i="1"/>
  <c r="BW52" i="1"/>
  <c r="BS52" i="1"/>
  <c r="BQ52" i="1"/>
  <c r="C55" i="2" l="1"/>
  <c r="A54" i="2"/>
  <c r="BW53" i="1"/>
  <c r="BY53" i="1"/>
  <c r="BS53" i="1"/>
  <c r="BQ53" i="1"/>
  <c r="AI54" i="1"/>
  <c r="AG54" i="1"/>
  <c r="AQ54" i="1"/>
  <c r="AO54" i="1"/>
  <c r="C55" i="1"/>
  <c r="BU54" i="1"/>
  <c r="BO54" i="1"/>
  <c r="A54" i="1"/>
  <c r="G9" i="2" l="1"/>
  <c r="G10" i="1"/>
  <c r="C56" i="2"/>
  <c r="A55" i="2"/>
  <c r="AG55" i="1"/>
  <c r="AQ55" i="1"/>
  <c r="BU55" i="1"/>
  <c r="AO55" i="1"/>
  <c r="C56" i="1"/>
  <c r="AI55" i="1"/>
  <c r="BO55" i="1"/>
  <c r="A55" i="1"/>
  <c r="BY54" i="1"/>
  <c r="BW54" i="1"/>
  <c r="BQ54" i="1"/>
  <c r="BS54" i="1"/>
  <c r="G8" i="2" l="1"/>
  <c r="G18" i="2" s="1"/>
  <c r="E15" i="2" s="1"/>
  <c r="C57" i="2"/>
  <c r="A56" i="2"/>
  <c r="BW55" i="1"/>
  <c r="BY55" i="1"/>
  <c r="BS55" i="1"/>
  <c r="BQ55" i="1"/>
  <c r="BU56" i="1"/>
  <c r="AO56" i="1"/>
  <c r="C57" i="1"/>
  <c r="BO56" i="1"/>
  <c r="AI56" i="1"/>
  <c r="AG56" i="1"/>
  <c r="AQ56" i="1"/>
  <c r="A56" i="1"/>
  <c r="G15" i="1"/>
  <c r="G11" i="2" l="1"/>
  <c r="M14" i="1"/>
  <c r="E16" i="2"/>
  <c r="G16" i="2" s="1"/>
  <c r="E18" i="2"/>
  <c r="C58" i="2"/>
  <c r="A57" i="2"/>
  <c r="BQ56" i="1"/>
  <c r="BS56" i="1"/>
  <c r="C58" i="1"/>
  <c r="BO57" i="1"/>
  <c r="AG57" i="1"/>
  <c r="AQ57" i="1"/>
  <c r="BU57" i="1"/>
  <c r="AO57" i="1"/>
  <c r="AI57" i="1"/>
  <c r="A57" i="1"/>
  <c r="BY56" i="1"/>
  <c r="BW56" i="1"/>
  <c r="M15" i="1" l="1"/>
  <c r="E8" i="2"/>
  <c r="E9" i="2"/>
  <c r="C59" i="2"/>
  <c r="A58" i="2"/>
  <c r="BU58" i="1"/>
  <c r="AO58" i="1"/>
  <c r="C59" i="1"/>
  <c r="BO58" i="1"/>
  <c r="AQ58" i="1"/>
  <c r="AI58" i="1"/>
  <c r="AG58" i="1"/>
  <c r="A58" i="1"/>
  <c r="BS57" i="1"/>
  <c r="BQ57" i="1"/>
  <c r="BY57" i="1"/>
  <c r="BW57" i="1"/>
  <c r="E11" i="2" l="1"/>
  <c r="C60" i="2"/>
  <c r="A59" i="2"/>
  <c r="C60" i="1"/>
  <c r="BO59" i="1"/>
  <c r="AI59" i="1"/>
  <c r="AG59" i="1"/>
  <c r="AQ59" i="1"/>
  <c r="AO59" i="1"/>
  <c r="BU59" i="1"/>
  <c r="A59" i="1"/>
  <c r="BY58" i="1"/>
  <c r="BW58" i="1"/>
  <c r="BS58" i="1"/>
  <c r="BQ58" i="1"/>
  <c r="G18" i="1" l="1"/>
  <c r="C61" i="2"/>
  <c r="A60" i="2"/>
  <c r="BY59" i="1"/>
  <c r="BW59" i="1"/>
  <c r="BS59" i="1"/>
  <c r="BQ59" i="1"/>
  <c r="AI60" i="1"/>
  <c r="AQ60" i="1"/>
  <c r="BU60" i="1"/>
  <c r="AO60" i="1"/>
  <c r="C61" i="1"/>
  <c r="AG60" i="1"/>
  <c r="BO60" i="1"/>
  <c r="A60" i="1"/>
  <c r="G8" i="1" l="1"/>
  <c r="G11" i="1" s="1"/>
  <c r="E15" i="1"/>
  <c r="C62" i="2"/>
  <c r="A61" i="2"/>
  <c r="BY60" i="1"/>
  <c r="BW60" i="1"/>
  <c r="BS60" i="1"/>
  <c r="BQ60" i="1"/>
  <c r="AQ61" i="1"/>
  <c r="C62" i="1"/>
  <c r="BO61" i="1"/>
  <c r="AI61" i="1"/>
  <c r="AO61" i="1"/>
  <c r="AG61" i="1"/>
  <c r="BU61" i="1"/>
  <c r="A61" i="1"/>
  <c r="E8" i="1" l="1"/>
  <c r="E9" i="1"/>
  <c r="E10" i="1"/>
  <c r="AY26" i="1"/>
  <c r="BC26" i="1" s="1"/>
  <c r="E16" i="1"/>
  <c r="E18" i="1" s="1"/>
  <c r="C63" i="2"/>
  <c r="A62" i="2"/>
  <c r="BS61" i="1"/>
  <c r="BQ61" i="1"/>
  <c r="BW61" i="1"/>
  <c r="BY61" i="1"/>
  <c r="AI62" i="1"/>
  <c r="AG62" i="1"/>
  <c r="AQ62" i="1"/>
  <c r="AO62" i="1"/>
  <c r="C63" i="1"/>
  <c r="BU62" i="1"/>
  <c r="BO62" i="1"/>
  <c r="A62" i="1"/>
  <c r="E11" i="1" l="1"/>
  <c r="C64" i="2"/>
  <c r="A63" i="2"/>
  <c r="BY62" i="1"/>
  <c r="BW62" i="1"/>
  <c r="C64" i="1"/>
  <c r="AO63" i="1"/>
  <c r="AI63" i="1"/>
  <c r="BU63" i="1"/>
  <c r="AG63" i="1"/>
  <c r="BO63" i="1"/>
  <c r="AQ63" i="1"/>
  <c r="A63" i="1"/>
  <c r="BQ62" i="1"/>
  <c r="BS62" i="1"/>
  <c r="C65" i="2" l="1"/>
  <c r="A64" i="2"/>
  <c r="BS63" i="1"/>
  <c r="BQ63" i="1"/>
  <c r="AI64" i="1"/>
  <c r="C65" i="1"/>
  <c r="AO64" i="1"/>
  <c r="AG64" i="1"/>
  <c r="BU64" i="1"/>
  <c r="BO64" i="1"/>
  <c r="AQ64" i="1"/>
  <c r="A64" i="1"/>
  <c r="BY63" i="1"/>
  <c r="BW63" i="1"/>
  <c r="C66" i="2" l="1"/>
  <c r="A65" i="2"/>
  <c r="BY64" i="1"/>
  <c r="BW64" i="1"/>
  <c r="AI65" i="1"/>
  <c r="AQ65" i="1"/>
  <c r="C66" i="1"/>
  <c r="BU65" i="1"/>
  <c r="AG65" i="1"/>
  <c r="BO65" i="1"/>
  <c r="AO65" i="1"/>
  <c r="A65" i="1"/>
  <c r="BS64" i="1"/>
  <c r="BQ64" i="1"/>
  <c r="C67" i="2" l="1"/>
  <c r="A66" i="2"/>
  <c r="BS65" i="1"/>
  <c r="BQ65" i="1"/>
  <c r="AQ66" i="1"/>
  <c r="AI66" i="1"/>
  <c r="BU66" i="1"/>
  <c r="AG66" i="1"/>
  <c r="BO66" i="1"/>
  <c r="AO66" i="1"/>
  <c r="C67" i="1"/>
  <c r="A66" i="1"/>
  <c r="BW65" i="1"/>
  <c r="BY65" i="1"/>
  <c r="C68" i="2" l="1"/>
  <c r="A67" i="2"/>
  <c r="BQ66" i="1"/>
  <c r="BS66" i="1"/>
  <c r="BW66" i="1"/>
  <c r="BY66" i="1"/>
  <c r="AG67" i="1"/>
  <c r="AI67" i="1"/>
  <c r="BU67" i="1"/>
  <c r="BO67" i="1"/>
  <c r="AQ67" i="1"/>
  <c r="AO67" i="1"/>
  <c r="C68" i="1"/>
  <c r="A67" i="1"/>
  <c r="C69" i="2" l="1"/>
  <c r="A68" i="2"/>
  <c r="AG68" i="1"/>
  <c r="BU68" i="1"/>
  <c r="AO68" i="1"/>
  <c r="AI68" i="1"/>
  <c r="BO68" i="1"/>
  <c r="AQ68" i="1"/>
  <c r="C69" i="1"/>
  <c r="A68" i="1"/>
  <c r="BQ67" i="1"/>
  <c r="BS67" i="1"/>
  <c r="BY67" i="1"/>
  <c r="BW67" i="1"/>
  <c r="C70" i="2" l="1"/>
  <c r="A69" i="2"/>
  <c r="BU69" i="1"/>
  <c r="C70" i="1"/>
  <c r="A69" i="1"/>
  <c r="BY68" i="1"/>
  <c r="BW68" i="1"/>
  <c r="BS68" i="1"/>
  <c r="BQ68" i="1"/>
  <c r="C71" i="2" l="1"/>
  <c r="A70" i="2"/>
  <c r="BY69" i="1"/>
  <c r="BW69" i="1"/>
  <c r="C71" i="1"/>
  <c r="BO70" i="1"/>
  <c r="AI70" i="1"/>
  <c r="BU70" i="1"/>
  <c r="AG70" i="1"/>
  <c r="A70" i="1"/>
  <c r="C72" i="2" l="1"/>
  <c r="A71" i="2"/>
  <c r="BY70" i="1"/>
  <c r="BW70" i="1"/>
  <c r="BS70" i="1"/>
  <c r="BQ70" i="1"/>
  <c r="AI71" i="1"/>
  <c r="BU71" i="1"/>
  <c r="AG71" i="1"/>
  <c r="BO71" i="1"/>
  <c r="C72" i="1"/>
  <c r="A71" i="1"/>
  <c r="C73" i="2" l="1"/>
  <c r="A72" i="2"/>
  <c r="AI72" i="1"/>
  <c r="AG72" i="1"/>
  <c r="BU72" i="1"/>
  <c r="BO72" i="1"/>
  <c r="C73" i="1"/>
  <c r="A72" i="1"/>
  <c r="BY71" i="1"/>
  <c r="BW71" i="1"/>
  <c r="BS71" i="1"/>
  <c r="BQ71" i="1"/>
  <c r="C74" i="2" l="1"/>
  <c r="A73" i="2"/>
  <c r="BS72" i="1"/>
  <c r="BQ72" i="1"/>
  <c r="BY72" i="1"/>
  <c r="BW72" i="1"/>
  <c r="AI73" i="1"/>
  <c r="BU73" i="1"/>
  <c r="AG73" i="1"/>
  <c r="BO73" i="1"/>
  <c r="C74" i="1"/>
  <c r="A73" i="1"/>
  <c r="C75" i="2" l="1"/>
  <c r="A74" i="2"/>
  <c r="BW73" i="1"/>
  <c r="BY73" i="1"/>
  <c r="BS73" i="1"/>
  <c r="BQ73" i="1"/>
  <c r="BU74" i="1"/>
  <c r="BO74" i="1"/>
  <c r="C75" i="1"/>
  <c r="AI74" i="1"/>
  <c r="AG74" i="1"/>
  <c r="A74" i="1"/>
  <c r="C76" i="2" l="1"/>
  <c r="A75" i="2"/>
  <c r="C76" i="1"/>
  <c r="BO75" i="1"/>
  <c r="AG75" i="1"/>
  <c r="AI75" i="1"/>
  <c r="BU75" i="1"/>
  <c r="A75" i="1"/>
  <c r="BQ74" i="1"/>
  <c r="BS74" i="1"/>
  <c r="BW74" i="1"/>
  <c r="BY74" i="1"/>
  <c r="C77" i="2" l="1"/>
  <c r="A76" i="2"/>
  <c r="BQ75" i="1"/>
  <c r="BS75" i="1"/>
  <c r="BY75" i="1"/>
  <c r="BW75" i="1"/>
  <c r="AG76" i="1"/>
  <c r="BU76" i="1"/>
  <c r="BO76" i="1"/>
  <c r="C77" i="1"/>
  <c r="AI76" i="1"/>
  <c r="A76" i="1"/>
  <c r="C78" i="2" l="1"/>
  <c r="A77" i="2"/>
  <c r="BY76" i="1"/>
  <c r="BW76" i="1"/>
  <c r="BS76" i="1"/>
  <c r="BQ76" i="1"/>
  <c r="C78" i="1"/>
  <c r="BU77" i="1"/>
  <c r="AI77" i="1"/>
  <c r="BO77" i="1"/>
  <c r="AG77" i="1"/>
  <c r="A77" i="1"/>
  <c r="C79" i="2" l="1"/>
  <c r="A78" i="2"/>
  <c r="BS77" i="1"/>
  <c r="BQ77" i="1"/>
  <c r="BU78" i="1"/>
  <c r="AI78" i="1"/>
  <c r="BO78" i="1"/>
  <c r="C79" i="1"/>
  <c r="AG78" i="1"/>
  <c r="A78" i="1"/>
  <c r="BY77" i="1"/>
  <c r="BW77" i="1"/>
  <c r="C80" i="2" l="1"/>
  <c r="A79" i="2"/>
  <c r="BS78" i="1"/>
  <c r="BQ78" i="1"/>
  <c r="C80" i="1"/>
  <c r="BO79" i="1"/>
  <c r="AI79" i="1"/>
  <c r="AG79" i="1"/>
  <c r="BU79" i="1"/>
  <c r="A79" i="1"/>
  <c r="BY78" i="1"/>
  <c r="BW78" i="1"/>
  <c r="C81" i="2" l="1"/>
  <c r="A80" i="2"/>
  <c r="BW79" i="1"/>
  <c r="BY79" i="1"/>
  <c r="BS79" i="1"/>
  <c r="BQ79" i="1"/>
  <c r="BU80" i="1"/>
  <c r="C81" i="1"/>
  <c r="AI80" i="1"/>
  <c r="BO80" i="1"/>
  <c r="AG80" i="1"/>
  <c r="A80" i="1"/>
  <c r="C82" i="2" l="1"/>
  <c r="A81" i="2"/>
  <c r="BY80" i="1"/>
  <c r="BW80" i="1"/>
  <c r="BQ80" i="1"/>
  <c r="BS80" i="1"/>
  <c r="AG81" i="1"/>
  <c r="C82" i="1"/>
  <c r="AI81" i="1"/>
  <c r="BU81" i="1"/>
  <c r="BO81" i="1"/>
  <c r="A81" i="1"/>
  <c r="C83" i="2" l="1"/>
  <c r="A82" i="2"/>
  <c r="BS81" i="1"/>
  <c r="BQ81" i="1"/>
  <c r="BY81" i="1"/>
  <c r="BW81" i="1"/>
  <c r="AI82" i="1"/>
  <c r="AG82" i="1"/>
  <c r="BU82" i="1"/>
  <c r="C83" i="1"/>
  <c r="BO82" i="1"/>
  <c r="A82" i="1"/>
  <c r="C84" i="2" l="1"/>
  <c r="A83" i="2"/>
  <c r="BY82" i="1"/>
  <c r="BW82" i="1"/>
  <c r="BS82" i="1"/>
  <c r="BQ82" i="1"/>
  <c r="BU83" i="1"/>
  <c r="C84" i="1"/>
  <c r="BO83" i="1"/>
  <c r="AI83" i="1"/>
  <c r="AG83" i="1"/>
  <c r="A83" i="1"/>
  <c r="C85" i="2" l="1"/>
  <c r="A84" i="2"/>
  <c r="BS83" i="1"/>
  <c r="BQ83" i="1"/>
  <c r="C85" i="1"/>
  <c r="BO84" i="1"/>
  <c r="AI84" i="1"/>
  <c r="BU84" i="1"/>
  <c r="AG84" i="1"/>
  <c r="A84" i="1"/>
  <c r="BW83" i="1"/>
  <c r="BY83" i="1"/>
  <c r="C86" i="2" l="1"/>
  <c r="A85" i="2"/>
  <c r="AG85" i="1"/>
  <c r="BU85" i="1"/>
  <c r="BO85" i="1"/>
  <c r="AI85" i="1"/>
  <c r="C86" i="1"/>
  <c r="A85" i="1"/>
  <c r="BQ84" i="1"/>
  <c r="BS84" i="1"/>
  <c r="BY84" i="1"/>
  <c r="BW84" i="1"/>
  <c r="C87" i="2" l="1"/>
  <c r="A86" i="2"/>
  <c r="BY85" i="1"/>
  <c r="BW85" i="1"/>
  <c r="BU86" i="1"/>
  <c r="AI86" i="1"/>
  <c r="BO86" i="1"/>
  <c r="AG86" i="1"/>
  <c r="C87" i="1"/>
  <c r="A86" i="1"/>
  <c r="BS85" i="1"/>
  <c r="BQ85" i="1"/>
  <c r="C88" i="2" l="1"/>
  <c r="A87" i="2"/>
  <c r="BS86" i="1"/>
  <c r="BQ86" i="1"/>
  <c r="C88" i="1"/>
  <c r="BO87" i="1"/>
  <c r="AI87" i="1"/>
  <c r="AG87" i="1"/>
  <c r="BU87" i="1"/>
  <c r="A87" i="1"/>
  <c r="BW86" i="1"/>
  <c r="BY86" i="1"/>
  <c r="C89" i="2" l="1"/>
  <c r="A88" i="2"/>
  <c r="AG88" i="1"/>
  <c r="BU88" i="1"/>
  <c r="BO88" i="1"/>
  <c r="C89" i="1"/>
  <c r="AI88" i="1"/>
  <c r="A88" i="1"/>
  <c r="BS87" i="1"/>
  <c r="BQ87" i="1"/>
  <c r="BW87" i="1"/>
  <c r="BY87" i="1"/>
  <c r="C90" i="2" l="1"/>
  <c r="A89" i="2"/>
  <c r="AG89" i="1"/>
  <c r="BU89" i="1"/>
  <c r="BO89" i="1"/>
  <c r="C90" i="1"/>
  <c r="AI89" i="1"/>
  <c r="A89" i="1"/>
  <c r="BY88" i="1"/>
  <c r="BW88" i="1"/>
  <c r="BQ88" i="1"/>
  <c r="BS88" i="1"/>
  <c r="C91" i="2" l="1"/>
  <c r="A90" i="2"/>
  <c r="AI90" i="1"/>
  <c r="AG90" i="1"/>
  <c r="BU90" i="1"/>
  <c r="C91" i="1"/>
  <c r="BO90" i="1"/>
  <c r="A90" i="1"/>
  <c r="BS89" i="1"/>
  <c r="BQ89" i="1"/>
  <c r="BY89" i="1"/>
  <c r="BW89" i="1"/>
  <c r="C92" i="2" l="1"/>
  <c r="A91" i="2"/>
  <c r="BS90" i="1"/>
  <c r="BQ90" i="1"/>
  <c r="BU91" i="1"/>
  <c r="C92" i="1"/>
  <c r="BO91" i="1"/>
  <c r="AG91" i="1"/>
  <c r="AI91" i="1"/>
  <c r="A91" i="1"/>
  <c r="BW90" i="1"/>
  <c r="BY90" i="1"/>
  <c r="C93" i="2" l="1"/>
  <c r="A92" i="2"/>
  <c r="BW91" i="1"/>
  <c r="BY91" i="1"/>
  <c r="C93" i="1"/>
  <c r="BO92" i="1"/>
  <c r="BU92" i="1"/>
  <c r="AG92" i="1"/>
  <c r="AI92" i="1"/>
  <c r="A92" i="1"/>
  <c r="BS91" i="1"/>
  <c r="BQ91" i="1"/>
  <c r="C94" i="2" l="1"/>
  <c r="A93" i="2"/>
  <c r="AG93" i="1"/>
  <c r="BU93" i="1"/>
  <c r="C94" i="1"/>
  <c r="BO93" i="1"/>
  <c r="AI93" i="1"/>
  <c r="A93" i="1"/>
  <c r="BY92" i="1"/>
  <c r="BW92" i="1"/>
  <c r="BQ92" i="1"/>
  <c r="BS92" i="1"/>
  <c r="C95" i="2" l="1"/>
  <c r="A94" i="2"/>
  <c r="BS93" i="1"/>
  <c r="BQ93" i="1"/>
  <c r="BU94" i="1"/>
  <c r="C95" i="1"/>
  <c r="BO94" i="1"/>
  <c r="AI94" i="1"/>
  <c r="AG94" i="1"/>
  <c r="A94" i="1"/>
  <c r="BY93" i="1"/>
  <c r="BW93" i="1"/>
  <c r="C96" i="2" l="1"/>
  <c r="A95" i="2"/>
  <c r="BS94" i="1"/>
  <c r="BQ94" i="1"/>
  <c r="BY94" i="1"/>
  <c r="BW94" i="1"/>
  <c r="C96" i="1"/>
  <c r="BO95" i="1"/>
  <c r="AI95" i="1"/>
  <c r="BU95" i="1"/>
  <c r="AG95" i="1"/>
  <c r="A95" i="1"/>
  <c r="C97" i="2" l="1"/>
  <c r="A96" i="2"/>
  <c r="BY95" i="1"/>
  <c r="BW95" i="1"/>
  <c r="BS95" i="1"/>
  <c r="BQ95" i="1"/>
  <c r="C97" i="1"/>
  <c r="BU96" i="1"/>
  <c r="AI96" i="1"/>
  <c r="AG96" i="1"/>
  <c r="BO96" i="1"/>
  <c r="A96" i="1"/>
  <c r="C98" i="2" l="1"/>
  <c r="A97" i="2"/>
  <c r="BY96" i="1"/>
  <c r="BW96" i="1"/>
  <c r="C98" i="1"/>
  <c r="BO97" i="1"/>
  <c r="AI97" i="1"/>
  <c r="BU97" i="1"/>
  <c r="AG97" i="1"/>
  <c r="A97" i="1"/>
  <c r="BS96" i="1"/>
  <c r="BQ96" i="1"/>
  <c r="C99" i="2" l="1"/>
  <c r="A98" i="2"/>
  <c r="BS97" i="1"/>
  <c r="BQ97" i="1"/>
  <c r="BY97" i="1"/>
  <c r="BW97" i="1"/>
  <c r="C99" i="1"/>
  <c r="AI98" i="1"/>
  <c r="BU98" i="1"/>
  <c r="AG98" i="1"/>
  <c r="BO98" i="1"/>
  <c r="A98" i="1"/>
  <c r="C100" i="2" l="1"/>
  <c r="A99" i="2"/>
  <c r="AI99" i="1"/>
  <c r="C100" i="1"/>
  <c r="AG99" i="1"/>
  <c r="BU99" i="1"/>
  <c r="BO99" i="1"/>
  <c r="A99" i="1"/>
  <c r="BS98" i="1"/>
  <c r="BQ98" i="1"/>
  <c r="BY98" i="1"/>
  <c r="BW98" i="1"/>
  <c r="C101" i="2" l="1"/>
  <c r="A100" i="2"/>
  <c r="BS99" i="1"/>
  <c r="BQ99" i="1"/>
  <c r="BY99" i="1"/>
  <c r="BW99" i="1"/>
  <c r="C101" i="1"/>
  <c r="AI100" i="1"/>
  <c r="BU100" i="1"/>
  <c r="AG100" i="1"/>
  <c r="BO100" i="1"/>
  <c r="A100" i="1"/>
  <c r="C102" i="2" l="1"/>
  <c r="A101" i="2"/>
  <c r="BS100" i="1"/>
  <c r="BQ100" i="1"/>
  <c r="BU101" i="1"/>
  <c r="BO101" i="1"/>
  <c r="C102" i="1"/>
  <c r="AI101" i="1"/>
  <c r="AG101" i="1"/>
  <c r="A101" i="1"/>
  <c r="BW100" i="1"/>
  <c r="BY100" i="1"/>
  <c r="C103" i="2" l="1"/>
  <c r="A102" i="2"/>
  <c r="BQ101" i="1"/>
  <c r="BS101" i="1"/>
  <c r="BY101" i="1"/>
  <c r="BW101" i="1"/>
  <c r="BU102" i="1"/>
  <c r="AG102" i="1"/>
  <c r="BO102" i="1"/>
  <c r="AI102" i="1"/>
  <c r="C103" i="1"/>
  <c r="A102" i="1"/>
  <c r="C104" i="2" l="1"/>
  <c r="A103" i="2"/>
  <c r="BS102" i="1"/>
  <c r="BQ102" i="1"/>
  <c r="C104" i="1"/>
  <c r="BO103" i="1"/>
  <c r="AI103" i="1"/>
  <c r="AG103" i="1"/>
  <c r="BU103" i="1"/>
  <c r="A103" i="1"/>
  <c r="BY102" i="1"/>
  <c r="BW102" i="1"/>
  <c r="C105" i="2" l="1"/>
  <c r="A104" i="2"/>
  <c r="BQ103" i="1"/>
  <c r="BS103" i="1"/>
  <c r="BU104" i="1"/>
  <c r="C105" i="1"/>
  <c r="BO104" i="1"/>
  <c r="AI104" i="1"/>
  <c r="AG104" i="1"/>
  <c r="A104" i="1"/>
  <c r="BY103" i="1"/>
  <c r="BW103" i="1"/>
  <c r="C106" i="2" l="1"/>
  <c r="A105" i="2"/>
  <c r="BS104" i="1"/>
  <c r="BQ104" i="1"/>
  <c r="C106" i="1"/>
  <c r="BO105" i="1"/>
  <c r="AI105" i="1"/>
  <c r="AG105" i="1"/>
  <c r="BU105" i="1"/>
  <c r="A105" i="1"/>
  <c r="BY104" i="1"/>
  <c r="BW104" i="1"/>
  <c r="C107" i="2" l="1"/>
  <c r="A106" i="2"/>
  <c r="AI106" i="1"/>
  <c r="AG106" i="1"/>
  <c r="BU106" i="1"/>
  <c r="BO106" i="1"/>
  <c r="C107" i="1"/>
  <c r="A106" i="1"/>
  <c r="BS105" i="1"/>
  <c r="BQ105" i="1"/>
  <c r="BY105" i="1"/>
  <c r="BW105" i="1"/>
  <c r="C108" i="2" l="1"/>
  <c r="A107" i="2"/>
  <c r="BO107" i="1"/>
  <c r="C108" i="1"/>
  <c r="AI107" i="1"/>
  <c r="BU107" i="1"/>
  <c r="AG107" i="1"/>
  <c r="A107" i="1"/>
  <c r="BS106" i="1"/>
  <c r="BQ106" i="1"/>
  <c r="BY106" i="1"/>
  <c r="BW106" i="1"/>
  <c r="C109" i="2" l="1"/>
  <c r="A108" i="2"/>
  <c r="BS107" i="1"/>
  <c r="BQ107" i="1"/>
  <c r="BY107" i="1"/>
  <c r="BW107" i="1"/>
  <c r="AI108" i="1"/>
  <c r="BO108" i="1"/>
  <c r="C109" i="1"/>
  <c r="AG108" i="1"/>
  <c r="BU108" i="1"/>
  <c r="A108" i="1"/>
  <c r="C110" i="2" l="1"/>
  <c r="A109" i="2"/>
  <c r="BW108" i="1"/>
  <c r="BY108" i="1"/>
  <c r="AI109" i="1"/>
  <c r="BO109" i="1"/>
  <c r="C110" i="1"/>
  <c r="BU109" i="1"/>
  <c r="AG109" i="1"/>
  <c r="A109" i="1"/>
  <c r="BS108" i="1"/>
  <c r="BQ108" i="1"/>
  <c r="C111" i="2" l="1"/>
  <c r="A110" i="2"/>
  <c r="BW109" i="1"/>
  <c r="BY109" i="1"/>
  <c r="C111" i="1"/>
  <c r="BU110" i="1"/>
  <c r="AG110" i="1"/>
  <c r="AI110" i="1"/>
  <c r="BO110" i="1"/>
  <c r="A110" i="1"/>
  <c r="BS109" i="1"/>
  <c r="BQ109" i="1"/>
  <c r="C112" i="2" l="1"/>
  <c r="A111" i="2"/>
  <c r="AG111" i="1"/>
  <c r="C112" i="1"/>
  <c r="BU111" i="1"/>
  <c r="BO111" i="1"/>
  <c r="AI111" i="1"/>
  <c r="A111" i="1"/>
  <c r="BW110" i="1"/>
  <c r="BY110" i="1"/>
  <c r="BQ110" i="1"/>
  <c r="BS110" i="1"/>
  <c r="C113" i="2" l="1"/>
  <c r="A112" i="2"/>
  <c r="BU112" i="1"/>
  <c r="AG112" i="1"/>
  <c r="BO112" i="1"/>
  <c r="C113" i="1"/>
  <c r="AI112" i="1"/>
  <c r="A112" i="1"/>
  <c r="BQ111" i="1"/>
  <c r="BS111" i="1"/>
  <c r="BY111" i="1"/>
  <c r="BW111" i="1"/>
  <c r="C114" i="2" l="1"/>
  <c r="A113" i="2"/>
  <c r="BQ112" i="1"/>
  <c r="BS112" i="1"/>
  <c r="AG113" i="1"/>
  <c r="BU113" i="1"/>
  <c r="AI113" i="1"/>
  <c r="C114" i="1"/>
  <c r="BO113" i="1"/>
  <c r="A113" i="1"/>
  <c r="BW112" i="1"/>
  <c r="BY112" i="1"/>
  <c r="C115" i="2" l="1"/>
  <c r="A114" i="2"/>
  <c r="BQ113" i="1"/>
  <c r="BS113" i="1"/>
  <c r="BY113" i="1"/>
  <c r="BW113" i="1"/>
  <c r="AG114" i="1"/>
  <c r="BU114" i="1"/>
  <c r="BO114" i="1"/>
  <c r="AI114" i="1"/>
  <c r="C115" i="1"/>
  <c r="A114" i="1"/>
  <c r="C116" i="2" l="1"/>
  <c r="A115" i="2"/>
  <c r="BU115" i="1"/>
  <c r="C116" i="1"/>
  <c r="BO115" i="1"/>
  <c r="AI115" i="1"/>
  <c r="AG115" i="1"/>
  <c r="A115" i="1"/>
  <c r="BY114" i="1"/>
  <c r="BW114" i="1"/>
  <c r="BS114" i="1"/>
  <c r="BQ114" i="1"/>
  <c r="C117" i="2" l="1"/>
  <c r="A116" i="2"/>
  <c r="BS115" i="1"/>
  <c r="BQ115" i="1"/>
  <c r="C117" i="1"/>
  <c r="BO116" i="1"/>
  <c r="AI116" i="1"/>
  <c r="BU116" i="1"/>
  <c r="AG116" i="1"/>
  <c r="A116" i="1"/>
  <c r="BY115" i="1"/>
  <c r="BW115" i="1"/>
  <c r="C118" i="2" l="1"/>
  <c r="A117" i="2"/>
  <c r="BY116" i="1"/>
  <c r="BW116" i="1"/>
  <c r="AI117" i="1"/>
  <c r="BO117" i="1"/>
  <c r="C118" i="1"/>
  <c r="BU117" i="1"/>
  <c r="AG117" i="1"/>
  <c r="A117" i="1"/>
  <c r="BS116" i="1"/>
  <c r="BQ116" i="1"/>
  <c r="C119" i="2" l="1"/>
  <c r="A118" i="2"/>
  <c r="BY117" i="1"/>
  <c r="BW117" i="1"/>
  <c r="AI118" i="1"/>
  <c r="AG118" i="1"/>
  <c r="BO118" i="1"/>
  <c r="C119" i="1"/>
  <c r="BU118" i="1"/>
  <c r="A118" i="1"/>
  <c r="BS117" i="1"/>
  <c r="BQ117" i="1"/>
  <c r="C120" i="2" l="1"/>
  <c r="A119" i="2"/>
  <c r="AI119" i="1"/>
  <c r="BU119" i="1"/>
  <c r="AG119" i="1"/>
  <c r="BO119" i="1"/>
  <c r="C120" i="1"/>
  <c r="A119" i="1"/>
  <c r="BS118" i="1"/>
  <c r="BQ118" i="1"/>
  <c r="BW118" i="1"/>
  <c r="BY118" i="1"/>
  <c r="C121" i="2" l="1"/>
  <c r="A120" i="2"/>
  <c r="BQ119" i="1"/>
  <c r="BS119" i="1"/>
  <c r="BU120" i="1"/>
  <c r="AG120" i="1"/>
  <c r="BO120" i="1"/>
  <c r="C121" i="1"/>
  <c r="AI120" i="1"/>
  <c r="A120" i="1"/>
  <c r="BW119" i="1"/>
  <c r="BY119" i="1"/>
  <c r="C122" i="2" l="1"/>
  <c r="A121" i="2"/>
  <c r="BQ120" i="1"/>
  <c r="BS120" i="1"/>
  <c r="BW120" i="1"/>
  <c r="BY120" i="1"/>
  <c r="AG121" i="1"/>
  <c r="BU121" i="1"/>
  <c r="BO121" i="1"/>
  <c r="C122" i="1"/>
  <c r="AI121" i="1"/>
  <c r="A121" i="1"/>
  <c r="C123" i="2" l="1"/>
  <c r="A122" i="2"/>
  <c r="BQ121" i="1"/>
  <c r="BS121" i="1"/>
  <c r="AI122" i="1"/>
  <c r="AG122" i="1"/>
  <c r="BU122" i="1"/>
  <c r="C123" i="1"/>
  <c r="BO122" i="1"/>
  <c r="A122" i="1"/>
  <c r="BY121" i="1"/>
  <c r="BW121" i="1"/>
  <c r="C124" i="2" l="1"/>
  <c r="A123" i="2"/>
  <c r="BU123" i="1"/>
  <c r="C124" i="1"/>
  <c r="BO123" i="1"/>
  <c r="AI123" i="1"/>
  <c r="AG123" i="1"/>
  <c r="A123" i="1"/>
  <c r="BS122" i="1"/>
  <c r="BQ122" i="1"/>
  <c r="BY122" i="1"/>
  <c r="BW122" i="1"/>
  <c r="C125" i="2" l="1"/>
  <c r="A124" i="2"/>
  <c r="BS123" i="1"/>
  <c r="BQ123" i="1"/>
  <c r="C125" i="1"/>
  <c r="BO124" i="1"/>
  <c r="AI124" i="1"/>
  <c r="BU124" i="1"/>
  <c r="AG124" i="1"/>
  <c r="A124" i="1"/>
  <c r="BW123" i="1"/>
  <c r="BY123" i="1"/>
  <c r="C126" i="2" l="1"/>
  <c r="A125" i="2"/>
  <c r="BQ124" i="1"/>
  <c r="BS124" i="1"/>
  <c r="AG125" i="1"/>
  <c r="C126" i="1"/>
  <c r="AI125" i="1"/>
  <c r="BO125" i="1"/>
  <c r="BU125" i="1"/>
  <c r="A125" i="1"/>
  <c r="BY124" i="1"/>
  <c r="BW124" i="1"/>
  <c r="C127" i="2" l="1"/>
  <c r="A126" i="2"/>
  <c r="BS125" i="1"/>
  <c r="BQ125" i="1"/>
  <c r="BY125" i="1"/>
  <c r="BW125" i="1"/>
  <c r="BU126" i="1"/>
  <c r="C127" i="1"/>
  <c r="BO126" i="1"/>
  <c r="AI126" i="1"/>
  <c r="AG126" i="1"/>
  <c r="A126" i="1"/>
  <c r="C128" i="2" l="1"/>
  <c r="A127" i="2"/>
  <c r="C128" i="1"/>
  <c r="BO127" i="1"/>
  <c r="AI127" i="1"/>
  <c r="BU127" i="1"/>
  <c r="AG127" i="1"/>
  <c r="A127" i="1"/>
  <c r="BS126" i="1"/>
  <c r="BQ126" i="1"/>
  <c r="BY126" i="1"/>
  <c r="BW126" i="1"/>
  <c r="C129" i="2" l="1"/>
  <c r="A128" i="2"/>
  <c r="BY127" i="1"/>
  <c r="BW127" i="1"/>
  <c r="BO128" i="1"/>
  <c r="AI128" i="1"/>
  <c r="AG128" i="1"/>
  <c r="C129" i="1"/>
  <c r="BU128" i="1"/>
  <c r="A128" i="1"/>
  <c r="BS127" i="1"/>
  <c r="BQ127" i="1"/>
  <c r="C130" i="2" l="1"/>
  <c r="A129" i="2"/>
  <c r="BY128" i="1"/>
  <c r="BW128" i="1"/>
  <c r="BS128" i="1"/>
  <c r="BQ128" i="1"/>
  <c r="AI129" i="1"/>
  <c r="AG129" i="1"/>
  <c r="BO129" i="1"/>
  <c r="C130" i="1"/>
  <c r="A129" i="1"/>
  <c r="E130" i="2" l="1" a="1"/>
  <c r="E130" i="2" s="1"/>
  <c r="C131" i="2"/>
  <c r="A130" i="2"/>
  <c r="AI130" i="1"/>
  <c r="AG130" i="1"/>
  <c r="E130" i="1" a="1"/>
  <c r="E130" i="1" s="1"/>
  <c r="AO130" i="1" s="1"/>
  <c r="AQ130" i="1"/>
  <c r="BU130" i="1"/>
  <c r="C131" i="1"/>
  <c r="BO130" i="1"/>
  <c r="A130" i="1"/>
  <c r="BS129" i="1"/>
  <c r="BQ129" i="1"/>
  <c r="I130" i="2" l="1"/>
  <c r="E131" i="2" a="1"/>
  <c r="E131" i="2" s="1"/>
  <c r="C132" i="2"/>
  <c r="A131" i="2"/>
  <c r="BW130" i="1"/>
  <c r="BY130" i="1"/>
  <c r="AA130" i="1"/>
  <c r="Y130" i="1"/>
  <c r="I130" i="1"/>
  <c r="G130" i="1"/>
  <c r="BQ130" i="1"/>
  <c r="BS130" i="1"/>
  <c r="AQ131" i="1"/>
  <c r="BU131" i="1"/>
  <c r="C132" i="1"/>
  <c r="BO131" i="1"/>
  <c r="AI131" i="1"/>
  <c r="AG131" i="1"/>
  <c r="E131" i="1" a="1"/>
  <c r="E131" i="1" s="1"/>
  <c r="AO131" i="1" s="1"/>
  <c r="A131" i="1"/>
  <c r="C133" i="2" l="1"/>
  <c r="E132" i="2" a="1"/>
  <c r="E132" i="2" s="1"/>
  <c r="A132" i="2"/>
  <c r="I131" i="2"/>
  <c r="BQ131" i="1"/>
  <c r="BS131" i="1"/>
  <c r="AU130" i="1"/>
  <c r="AS130" i="1"/>
  <c r="Y131" i="1"/>
  <c r="I131" i="1"/>
  <c r="G131" i="1"/>
  <c r="AA131" i="1"/>
  <c r="BW131" i="1"/>
  <c r="BY131" i="1"/>
  <c r="C133" i="1"/>
  <c r="BO132" i="1"/>
  <c r="AG132" i="1"/>
  <c r="E132" i="1" a="1"/>
  <c r="E132" i="1" s="1"/>
  <c r="AQ132" i="1"/>
  <c r="BU132" i="1"/>
  <c r="AI132" i="1"/>
  <c r="A132" i="1"/>
  <c r="BC130" i="1" l="1"/>
  <c r="BA130" i="1"/>
  <c r="AY130" i="1"/>
  <c r="BI130" i="1" s="1"/>
  <c r="I132" i="2"/>
  <c r="E133" i="2" a="1"/>
  <c r="E133" i="2" s="1"/>
  <c r="C134" i="2"/>
  <c r="A133" i="2"/>
  <c r="K130" i="1"/>
  <c r="BG130" i="1"/>
  <c r="Y132" i="1"/>
  <c r="I132" i="1"/>
  <c r="G132" i="1"/>
  <c r="AA132" i="1"/>
  <c r="AO132" i="1"/>
  <c r="AU131" i="1"/>
  <c r="AS131" i="1"/>
  <c r="BA131" i="1" s="1"/>
  <c r="BQ132" i="1"/>
  <c r="BS132" i="1"/>
  <c r="C134" i="1"/>
  <c r="AG133" i="1"/>
  <c r="E133" i="1" a="1"/>
  <c r="E133" i="1" s="1"/>
  <c r="AO133" i="1" s="1"/>
  <c r="BU133" i="1"/>
  <c r="AQ133" i="1"/>
  <c r="BO133" i="1"/>
  <c r="AI133" i="1"/>
  <c r="A133" i="1"/>
  <c r="BY132" i="1"/>
  <c r="BW132" i="1"/>
  <c r="O130" i="1"/>
  <c r="BE130" i="1"/>
  <c r="CA130" i="1"/>
  <c r="AY131" i="1" l="1"/>
  <c r="E134" i="2" a="1"/>
  <c r="E134" i="2" s="1"/>
  <c r="C135" i="2"/>
  <c r="A134" i="2"/>
  <c r="I133" i="2"/>
  <c r="AU132" i="1"/>
  <c r="AS132" i="1"/>
  <c r="BC132" i="1" s="1"/>
  <c r="AQ134" i="1"/>
  <c r="BU134" i="1"/>
  <c r="AG134" i="1"/>
  <c r="C135" i="1"/>
  <c r="E134" i="1" a="1"/>
  <c r="E134" i="1" s="1"/>
  <c r="AI134" i="1"/>
  <c r="BO134" i="1"/>
  <c r="A134" i="1"/>
  <c r="W130" i="1"/>
  <c r="BW133" i="1"/>
  <c r="BY133" i="1"/>
  <c r="BS133" i="1"/>
  <c r="BQ133" i="1"/>
  <c r="AA133" i="1"/>
  <c r="Y133" i="1"/>
  <c r="G133" i="1"/>
  <c r="I133" i="1"/>
  <c r="BC131" i="1"/>
  <c r="CA131" i="1" s="1"/>
  <c r="U130" i="1"/>
  <c r="S130" i="1"/>
  <c r="BK130" i="1"/>
  <c r="BM130" i="1"/>
  <c r="M130" i="1" s="1"/>
  <c r="BI131" i="1" l="1"/>
  <c r="K131" i="1"/>
  <c r="BE131" i="1"/>
  <c r="BK131" i="1" s="1"/>
  <c r="BG131" i="1"/>
  <c r="O131" i="1"/>
  <c r="W131" i="1" s="1"/>
  <c r="E135" i="2" a="1"/>
  <c r="E135" i="2" s="1"/>
  <c r="C136" i="2"/>
  <c r="A135" i="2"/>
  <c r="I134" i="2"/>
  <c r="BW134" i="1"/>
  <c r="BY134" i="1"/>
  <c r="Y134" i="1"/>
  <c r="I134" i="1"/>
  <c r="G134" i="1"/>
  <c r="AA134" i="1"/>
  <c r="BG132" i="1"/>
  <c r="AY132" i="1"/>
  <c r="BQ134" i="1"/>
  <c r="BS134" i="1"/>
  <c r="AG135" i="1"/>
  <c r="E135" i="1" a="1"/>
  <c r="E135" i="1" s="1"/>
  <c r="C136" i="1"/>
  <c r="BU135" i="1"/>
  <c r="AQ135" i="1"/>
  <c r="AI135" i="1"/>
  <c r="BO135" i="1"/>
  <c r="A135" i="1"/>
  <c r="BM131" i="1"/>
  <c r="M131" i="1" s="1"/>
  <c r="BA132" i="1"/>
  <c r="AO134" i="1"/>
  <c r="U131" i="1"/>
  <c r="AU133" i="1"/>
  <c r="AS133" i="1"/>
  <c r="O132" i="1"/>
  <c r="S131" i="1" l="1"/>
  <c r="CA132" i="1"/>
  <c r="BC133" i="1"/>
  <c r="O133" i="1" s="1"/>
  <c r="W133" i="1" s="1"/>
  <c r="BE132" i="1"/>
  <c r="BK132" i="1" s="1"/>
  <c r="E136" i="2" a="1"/>
  <c r="E136" i="2" s="1"/>
  <c r="C137" i="2"/>
  <c r="A136" i="2"/>
  <c r="I135" i="2"/>
  <c r="Y135" i="1"/>
  <c r="I135" i="1"/>
  <c r="G135" i="1"/>
  <c r="AA135" i="1"/>
  <c r="AG136" i="1"/>
  <c r="E136" i="1" a="1"/>
  <c r="E136" i="1" s="1"/>
  <c r="AO136" i="1" s="1"/>
  <c r="AQ136" i="1"/>
  <c r="BU136" i="1"/>
  <c r="C137" i="1"/>
  <c r="BO136" i="1"/>
  <c r="AI136" i="1"/>
  <c r="A136" i="1"/>
  <c r="AO135" i="1"/>
  <c r="BQ135" i="1"/>
  <c r="BS135" i="1"/>
  <c r="W132" i="1"/>
  <c r="K132" i="1"/>
  <c r="BG133" i="1"/>
  <c r="AY133" i="1"/>
  <c r="BY135" i="1"/>
  <c r="BW135" i="1"/>
  <c r="AU134" i="1"/>
  <c r="AS134" i="1"/>
  <c r="BA133" i="1"/>
  <c r="BI132" i="1"/>
  <c r="BM132" i="1" l="1"/>
  <c r="M132" i="1" s="1"/>
  <c r="BC134" i="1"/>
  <c r="K133" i="1"/>
  <c r="U133" i="1" s="1"/>
  <c r="E137" i="2" a="1"/>
  <c r="E137" i="2" s="1"/>
  <c r="C138" i="2"/>
  <c r="A137" i="2"/>
  <c r="I136" i="2"/>
  <c r="S133" i="1"/>
  <c r="BW136" i="1"/>
  <c r="BY136" i="1"/>
  <c r="BI133" i="1"/>
  <c r="U132" i="1"/>
  <c r="S132" i="1"/>
  <c r="BS136" i="1"/>
  <c r="BQ136" i="1"/>
  <c r="Y136" i="1"/>
  <c r="I136" i="1"/>
  <c r="G136" i="1"/>
  <c r="AA136" i="1"/>
  <c r="BU137" i="1"/>
  <c r="C138" i="1"/>
  <c r="BO137" i="1"/>
  <c r="AQ137" i="1"/>
  <c r="AI137" i="1"/>
  <c r="E137" i="1" a="1"/>
  <c r="E137" i="1" s="1"/>
  <c r="AG137" i="1"/>
  <c r="A137" i="1"/>
  <c r="BG134" i="1"/>
  <c r="AY134" i="1"/>
  <c r="BA134" i="1"/>
  <c r="K134" i="1" s="1"/>
  <c r="BE133" i="1"/>
  <c r="AU135" i="1"/>
  <c r="AS135" i="1"/>
  <c r="O134" i="1"/>
  <c r="CA133" i="1"/>
  <c r="BC135" i="1" l="1"/>
  <c r="O135" i="1" s="1"/>
  <c r="E138" i="2" a="1"/>
  <c r="E138" i="2" s="1"/>
  <c r="C139" i="2"/>
  <c r="A138" i="2"/>
  <c r="I137" i="2"/>
  <c r="U134" i="1"/>
  <c r="S134" i="1"/>
  <c r="W134" i="1"/>
  <c r="CA134" i="1"/>
  <c r="AU136" i="1"/>
  <c r="AS136" i="1"/>
  <c r="BE134" i="1"/>
  <c r="Y137" i="1"/>
  <c r="I137" i="1"/>
  <c r="G137" i="1"/>
  <c r="AA137" i="1"/>
  <c r="BY137" i="1"/>
  <c r="BW137" i="1"/>
  <c r="BG135" i="1"/>
  <c r="BI134" i="1"/>
  <c r="BA135" i="1"/>
  <c r="BQ137" i="1"/>
  <c r="BS137" i="1"/>
  <c r="AO137" i="1"/>
  <c r="AY135" i="1"/>
  <c r="BK133" i="1"/>
  <c r="BM133" i="1"/>
  <c r="M133" i="1" s="1"/>
  <c r="C139" i="1"/>
  <c r="BO138" i="1"/>
  <c r="AG138" i="1"/>
  <c r="E138" i="1" a="1"/>
  <c r="E138" i="1" s="1"/>
  <c r="AI138" i="1"/>
  <c r="BU138" i="1"/>
  <c r="AQ138" i="1"/>
  <c r="A138" i="1"/>
  <c r="BA136" i="1" l="1"/>
  <c r="K135" i="1"/>
  <c r="U135" i="1" s="1"/>
  <c r="CA135" i="1"/>
  <c r="BC136" i="1"/>
  <c r="AY136" i="1"/>
  <c r="BI136" i="1" s="1"/>
  <c r="E139" i="2" a="1"/>
  <c r="E139" i="2" s="1"/>
  <c r="C140" i="2"/>
  <c r="A139" i="2"/>
  <c r="I138" i="2"/>
  <c r="BE135" i="1"/>
  <c r="Y138" i="1"/>
  <c r="G138" i="1"/>
  <c r="I138" i="1"/>
  <c r="AA138" i="1"/>
  <c r="AO138" i="1"/>
  <c r="BC137" i="1"/>
  <c r="AU137" i="1"/>
  <c r="AS137" i="1"/>
  <c r="AY137" i="1" s="1"/>
  <c r="W135" i="1"/>
  <c r="BG136" i="1"/>
  <c r="BQ138" i="1"/>
  <c r="BS138" i="1"/>
  <c r="BO139" i="1"/>
  <c r="AG139" i="1"/>
  <c r="E139" i="1" a="1"/>
  <c r="E139" i="1" s="1"/>
  <c r="C140" i="1"/>
  <c r="AQ139" i="1"/>
  <c r="BU139" i="1"/>
  <c r="AI139" i="1"/>
  <c r="A139" i="1"/>
  <c r="BE136" i="1"/>
  <c r="CA136" i="1"/>
  <c r="BY138" i="1"/>
  <c r="BW138" i="1"/>
  <c r="BI135" i="1"/>
  <c r="BK134" i="1"/>
  <c r="BM134" i="1"/>
  <c r="M134" i="1" s="1"/>
  <c r="O136" i="1"/>
  <c r="K136" i="1" l="1"/>
  <c r="S135" i="1"/>
  <c r="C141" i="2"/>
  <c r="E140" i="2" a="1"/>
  <c r="E140" i="2" s="1"/>
  <c r="A140" i="2"/>
  <c r="I139" i="2"/>
  <c r="W136" i="1"/>
  <c r="BK136" i="1"/>
  <c r="BM136" i="1"/>
  <c r="M136" i="1" s="1"/>
  <c r="BU140" i="1"/>
  <c r="E140" i="1" a="1"/>
  <c r="E140" i="1" s="1"/>
  <c r="AI140" i="1"/>
  <c r="C141" i="1"/>
  <c r="BO140" i="1"/>
  <c r="AG140" i="1"/>
  <c r="AQ140" i="1"/>
  <c r="A140" i="1"/>
  <c r="BG137" i="1"/>
  <c r="U136" i="1"/>
  <c r="S136" i="1"/>
  <c r="BY139" i="1"/>
  <c r="BW139" i="1"/>
  <c r="BS139" i="1"/>
  <c r="BQ139" i="1"/>
  <c r="BA137" i="1"/>
  <c r="BI137" i="1" s="1"/>
  <c r="BK135" i="1"/>
  <c r="BM135" i="1"/>
  <c r="M135" i="1" s="1"/>
  <c r="AA139" i="1"/>
  <c r="I139" i="1"/>
  <c r="G139" i="1"/>
  <c r="Y139" i="1"/>
  <c r="O137" i="1"/>
  <c r="AU138" i="1"/>
  <c r="AS138" i="1"/>
  <c r="AO139" i="1"/>
  <c r="BA138" i="1" l="1"/>
  <c r="BE137" i="1"/>
  <c r="BK137" i="1" s="1"/>
  <c r="BC138" i="1"/>
  <c r="BG138" i="1" s="1"/>
  <c r="I140" i="2"/>
  <c r="E141" i="2" a="1"/>
  <c r="E141" i="2" s="1"/>
  <c r="C142" i="2"/>
  <c r="A141" i="2"/>
  <c r="AA140" i="1"/>
  <c r="Y140" i="1"/>
  <c r="I140" i="1"/>
  <c r="G140" i="1"/>
  <c r="BW140" i="1"/>
  <c r="BY140" i="1"/>
  <c r="W137" i="1"/>
  <c r="BS140" i="1"/>
  <c r="BQ140" i="1"/>
  <c r="AS139" i="1"/>
  <c r="AU139" i="1"/>
  <c r="AY139" i="1"/>
  <c r="AI141" i="1"/>
  <c r="BU141" i="1"/>
  <c r="AQ141" i="1"/>
  <c r="E141" i="1" a="1"/>
  <c r="E141" i="1" s="1"/>
  <c r="AO141" i="1" s="1"/>
  <c r="C142" i="1"/>
  <c r="AG141" i="1"/>
  <c r="BO141" i="1"/>
  <c r="A141" i="1"/>
  <c r="AO140" i="1"/>
  <c r="CA137" i="1"/>
  <c r="AY138" i="1"/>
  <c r="K137" i="1"/>
  <c r="BA139" i="1" l="1"/>
  <c r="BM137" i="1"/>
  <c r="M137" i="1" s="1"/>
  <c r="O138" i="1"/>
  <c r="W138" i="1" s="1"/>
  <c r="BC139" i="1"/>
  <c r="CA139" i="1" s="1"/>
  <c r="I141" i="2"/>
  <c r="E142" i="2" a="1"/>
  <c r="E142" i="2" s="1"/>
  <c r="C143" i="2"/>
  <c r="A142" i="2"/>
  <c r="K138" i="1"/>
  <c r="BW141" i="1"/>
  <c r="BY141" i="1"/>
  <c r="BG139" i="1"/>
  <c r="U137" i="1"/>
  <c r="S137" i="1"/>
  <c r="BE138" i="1"/>
  <c r="AQ142" i="1"/>
  <c r="C143" i="1"/>
  <c r="BO142" i="1"/>
  <c r="E142" i="1" a="1"/>
  <c r="E142" i="1" s="1"/>
  <c r="AO142" i="1" s="1"/>
  <c r="BU142" i="1"/>
  <c r="AG142" i="1"/>
  <c r="AI142" i="1"/>
  <c r="A142" i="1"/>
  <c r="O139" i="1"/>
  <c r="AU140" i="1"/>
  <c r="AS140" i="1"/>
  <c r="CA138" i="1"/>
  <c r="BS141" i="1"/>
  <c r="BQ141" i="1"/>
  <c r="BE139" i="1"/>
  <c r="K139" i="1"/>
  <c r="I141" i="1"/>
  <c r="Y141" i="1"/>
  <c r="AA141" i="1"/>
  <c r="G141" i="1"/>
  <c r="BI138" i="1"/>
  <c r="BI139" i="1" l="1"/>
  <c r="E143" i="2" a="1"/>
  <c r="E143" i="2" s="1"/>
  <c r="C144" i="2"/>
  <c r="A143" i="2"/>
  <c r="I142" i="2"/>
  <c r="U139" i="1"/>
  <c r="S139" i="1"/>
  <c r="AY140" i="1"/>
  <c r="BW142" i="1"/>
  <c r="BY142" i="1"/>
  <c r="BK139" i="1"/>
  <c r="BM139" i="1"/>
  <c r="M139" i="1" s="1"/>
  <c r="BK138" i="1"/>
  <c r="BM138" i="1"/>
  <c r="M138" i="1" s="1"/>
  <c r="BO143" i="1"/>
  <c r="C144" i="1"/>
  <c r="E143" i="1" a="1"/>
  <c r="E143" i="1" s="1"/>
  <c r="AO143" i="1" s="1"/>
  <c r="BU143" i="1"/>
  <c r="AG143" i="1"/>
  <c r="AQ143" i="1"/>
  <c r="AI143" i="1"/>
  <c r="A143" i="1"/>
  <c r="BA140" i="1"/>
  <c r="W139" i="1"/>
  <c r="G142" i="1"/>
  <c r="I142" i="1"/>
  <c r="Y142" i="1"/>
  <c r="AA142" i="1"/>
  <c r="AU141" i="1"/>
  <c r="AS141" i="1"/>
  <c r="BC140" i="1"/>
  <c r="O140" i="1" s="1"/>
  <c r="U138" i="1"/>
  <c r="S138" i="1"/>
  <c r="BS142" i="1"/>
  <c r="BQ142" i="1"/>
  <c r="BI140" i="1" l="1"/>
  <c r="BG140" i="1"/>
  <c r="E144" i="2" a="1"/>
  <c r="E144" i="2" s="1"/>
  <c r="C145" i="2"/>
  <c r="A144" i="2"/>
  <c r="I143" i="2"/>
  <c r="W140" i="1"/>
  <c r="AU142" i="1"/>
  <c r="AS142" i="1"/>
  <c r="BQ143" i="1"/>
  <c r="BS143" i="1"/>
  <c r="K140" i="1"/>
  <c r="AG144" i="1"/>
  <c r="E144" i="1" a="1"/>
  <c r="E144" i="1" s="1"/>
  <c r="BO144" i="1"/>
  <c r="C145" i="1"/>
  <c r="BU144" i="1"/>
  <c r="AQ144" i="1"/>
  <c r="AI144" i="1"/>
  <c r="A144" i="1"/>
  <c r="BC141" i="1"/>
  <c r="O141" i="1" s="1"/>
  <c r="AY141" i="1"/>
  <c r="BA141" i="1"/>
  <c r="BY143" i="1"/>
  <c r="BW143" i="1"/>
  <c r="CA140" i="1"/>
  <c r="BE140" i="1"/>
  <c r="Y143" i="1"/>
  <c r="I143" i="1"/>
  <c r="G143" i="1"/>
  <c r="AA143" i="1"/>
  <c r="K141" i="1" l="1"/>
  <c r="BC142" i="1"/>
  <c r="BG142" i="1" s="1"/>
  <c r="BA142" i="1"/>
  <c r="O142" i="1"/>
  <c r="W142" i="1" s="1"/>
  <c r="I144" i="2"/>
  <c r="E145" i="2" a="1"/>
  <c r="E145" i="2" s="1"/>
  <c r="C146" i="2"/>
  <c r="A145" i="2"/>
  <c r="W141" i="1"/>
  <c r="U141" i="1"/>
  <c r="S141" i="1"/>
  <c r="AA144" i="1"/>
  <c r="I144" i="1"/>
  <c r="G144" i="1"/>
  <c r="Y144" i="1"/>
  <c r="BI141" i="1"/>
  <c r="CA141" i="1"/>
  <c r="BS144" i="1"/>
  <c r="BQ144" i="1"/>
  <c r="BG141" i="1"/>
  <c r="BW144" i="1"/>
  <c r="BY144" i="1"/>
  <c r="U140" i="1"/>
  <c r="S140" i="1"/>
  <c r="AY142" i="1"/>
  <c r="BE141" i="1"/>
  <c r="AS143" i="1"/>
  <c r="AU143" i="1"/>
  <c r="BK140" i="1"/>
  <c r="BM140" i="1"/>
  <c r="M140" i="1" s="1"/>
  <c r="AO144" i="1"/>
  <c r="AG145" i="1"/>
  <c r="C146" i="1"/>
  <c r="BU145" i="1"/>
  <c r="AQ145" i="1"/>
  <c r="AI145" i="1"/>
  <c r="BO145" i="1"/>
  <c r="E145" i="1" a="1"/>
  <c r="E145" i="1" s="1"/>
  <c r="AO145" i="1" s="1"/>
  <c r="A145" i="1"/>
  <c r="BA143" i="1" l="1"/>
  <c r="CA142" i="1"/>
  <c r="AY143" i="1"/>
  <c r="BE143" i="1" s="1"/>
  <c r="BC143" i="1"/>
  <c r="O143" i="1"/>
  <c r="K142" i="1"/>
  <c r="U142" i="1" s="1"/>
  <c r="K143" i="1"/>
  <c r="S143" i="1" s="1"/>
  <c r="E146" i="2" a="1"/>
  <c r="E146" i="2" s="1"/>
  <c r="C147" i="2"/>
  <c r="A146" i="2"/>
  <c r="I145" i="2"/>
  <c r="BK141" i="1"/>
  <c r="BM141" i="1"/>
  <c r="M141" i="1" s="1"/>
  <c r="BI142" i="1"/>
  <c r="W143" i="1"/>
  <c r="AU144" i="1"/>
  <c r="AS144" i="1"/>
  <c r="BY145" i="1"/>
  <c r="BW145" i="1"/>
  <c r="BE142" i="1"/>
  <c r="I145" i="1"/>
  <c r="G145" i="1"/>
  <c r="Y145" i="1"/>
  <c r="AA145" i="1"/>
  <c r="AG146" i="1"/>
  <c r="E146" i="1" a="1"/>
  <c r="E146" i="1" s="1"/>
  <c r="AO146" i="1" s="1"/>
  <c r="BU146" i="1"/>
  <c r="AI146" i="1"/>
  <c r="C147" i="1"/>
  <c r="BO146" i="1"/>
  <c r="AQ146" i="1"/>
  <c r="A146" i="1"/>
  <c r="BG143" i="1"/>
  <c r="BQ145" i="1"/>
  <c r="BS145" i="1"/>
  <c r="BI143" i="1"/>
  <c r="S142" i="1" l="1"/>
  <c r="CA143" i="1"/>
  <c r="BA144" i="1"/>
  <c r="U143" i="1"/>
  <c r="BC144" i="1"/>
  <c r="O144" i="1" s="1"/>
  <c r="W144" i="1" s="1"/>
  <c r="E147" i="2" a="1"/>
  <c r="E147" i="2" s="1"/>
  <c r="C148" i="2"/>
  <c r="A147" i="2"/>
  <c r="I146" i="2"/>
  <c r="BU147" i="1"/>
  <c r="AI147" i="1"/>
  <c r="BO147" i="1"/>
  <c r="AQ147" i="1"/>
  <c r="AG147" i="1"/>
  <c r="E147" i="1" a="1"/>
  <c r="E147" i="1" s="1"/>
  <c r="AO147" i="1" s="1"/>
  <c r="C148" i="1"/>
  <c r="A147" i="1"/>
  <c r="AS145" i="1"/>
  <c r="AU145" i="1"/>
  <c r="BK143" i="1"/>
  <c r="BM143" i="1"/>
  <c r="M143" i="1" s="1"/>
  <c r="BY146" i="1"/>
  <c r="BW146" i="1"/>
  <c r="AA146" i="1"/>
  <c r="I146" i="1"/>
  <c r="G146" i="1"/>
  <c r="Y146" i="1"/>
  <c r="BK142" i="1"/>
  <c r="BM142" i="1"/>
  <c r="M142" i="1" s="1"/>
  <c r="BS146" i="1"/>
  <c r="BQ146" i="1"/>
  <c r="AY144" i="1"/>
  <c r="AY145" i="1" l="1"/>
  <c r="BE144" i="1"/>
  <c r="BG144" i="1"/>
  <c r="K144" i="1"/>
  <c r="U144" i="1" s="1"/>
  <c r="BA145" i="1"/>
  <c r="BC145" i="1"/>
  <c r="O145" i="1" s="1"/>
  <c r="C149" i="2"/>
  <c r="E148" i="2" a="1"/>
  <c r="E148" i="2" s="1"/>
  <c r="A148" i="2"/>
  <c r="I147" i="2"/>
  <c r="BK144" i="1"/>
  <c r="BM144" i="1"/>
  <c r="BW147" i="1"/>
  <c r="BY147" i="1"/>
  <c r="AA147" i="1"/>
  <c r="G147" i="1"/>
  <c r="Y147" i="1"/>
  <c r="I147" i="1"/>
  <c r="AU146" i="1"/>
  <c r="AS146" i="1"/>
  <c r="BC146" i="1"/>
  <c r="O146" i="1" s="1"/>
  <c r="BA146" i="1"/>
  <c r="BS147" i="1"/>
  <c r="BQ147" i="1"/>
  <c r="BI144" i="1"/>
  <c r="M144" i="1"/>
  <c r="C149" i="1"/>
  <c r="BO148" i="1"/>
  <c r="AI148" i="1"/>
  <c r="AQ148" i="1"/>
  <c r="AG148" i="1"/>
  <c r="BU148" i="1"/>
  <c r="E148" i="1" a="1"/>
  <c r="E148" i="1" s="1"/>
  <c r="A148" i="1"/>
  <c r="CA144" i="1"/>
  <c r="BE145" i="1"/>
  <c r="BG145" i="1" l="1"/>
  <c r="S144" i="1"/>
  <c r="AY146" i="1"/>
  <c r="BE146" i="1" s="1"/>
  <c r="CA145" i="1"/>
  <c r="BI145" i="1"/>
  <c r="K145" i="1"/>
  <c r="U145" i="1" s="1"/>
  <c r="K146" i="1"/>
  <c r="U146" i="1" s="1"/>
  <c r="I148" i="2"/>
  <c r="E149" i="2" a="1"/>
  <c r="E149" i="2" s="1"/>
  <c r="C150" i="2"/>
  <c r="A149" i="2"/>
  <c r="W146" i="1"/>
  <c r="G148" i="1"/>
  <c r="I148" i="1"/>
  <c r="Y148" i="1"/>
  <c r="AA148" i="1"/>
  <c r="AO148" i="1"/>
  <c r="BS148" i="1"/>
  <c r="BQ148" i="1"/>
  <c r="AU147" i="1"/>
  <c r="AS147" i="1"/>
  <c r="BW148" i="1"/>
  <c r="BY148" i="1"/>
  <c r="BK145" i="1"/>
  <c r="BM145" i="1"/>
  <c r="M145" i="1" s="1"/>
  <c r="AQ149" i="1"/>
  <c r="BU149" i="1"/>
  <c r="E149" i="1" a="1"/>
  <c r="E149" i="1" s="1"/>
  <c r="C150" i="1"/>
  <c r="BO149" i="1"/>
  <c r="AI149" i="1"/>
  <c r="AG149" i="1"/>
  <c r="A149" i="1"/>
  <c r="BI146" i="1"/>
  <c r="CA146" i="1"/>
  <c r="BG146" i="1"/>
  <c r="W145" i="1"/>
  <c r="S145" i="1" l="1"/>
  <c r="S146" i="1"/>
  <c r="C151" i="2"/>
  <c r="E150" i="2" a="1"/>
  <c r="E150" i="2" s="1"/>
  <c r="A150" i="2"/>
  <c r="I149" i="2"/>
  <c r="Y149" i="1"/>
  <c r="I149" i="1"/>
  <c r="AA149" i="1"/>
  <c r="G149" i="1"/>
  <c r="BY149" i="1"/>
  <c r="BW149" i="1"/>
  <c r="AS148" i="1"/>
  <c r="AU148" i="1"/>
  <c r="AO149" i="1"/>
  <c r="AY147" i="1"/>
  <c r="AG150" i="1"/>
  <c r="E150" i="1" a="1"/>
  <c r="E150" i="1" s="1"/>
  <c r="AO150" i="1" s="1"/>
  <c r="C151" i="1"/>
  <c r="AQ150" i="1"/>
  <c r="BO150" i="1"/>
  <c r="AI150" i="1"/>
  <c r="BU150" i="1"/>
  <c r="A150" i="1"/>
  <c r="BA147" i="1"/>
  <c r="BQ149" i="1"/>
  <c r="BS149" i="1"/>
  <c r="BK146" i="1"/>
  <c r="BM146" i="1"/>
  <c r="M146" i="1" s="1"/>
  <c r="BC147" i="1"/>
  <c r="O147" i="1" s="1"/>
  <c r="AY148" i="1" l="1"/>
  <c r="K147" i="1"/>
  <c r="U147" i="1" s="1"/>
  <c r="I150" i="2"/>
  <c r="E151" i="2" a="1"/>
  <c r="E151" i="2" s="1"/>
  <c r="C152" i="2"/>
  <c r="A151" i="2"/>
  <c r="W147" i="1"/>
  <c r="S147" i="1"/>
  <c r="AS149" i="1"/>
  <c r="AU149" i="1"/>
  <c r="BC148" i="1"/>
  <c r="O148" i="1" s="1"/>
  <c r="CA147" i="1"/>
  <c r="AA150" i="1"/>
  <c r="Y150" i="1"/>
  <c r="I150" i="1"/>
  <c r="G150" i="1"/>
  <c r="BG147" i="1"/>
  <c r="BY150" i="1"/>
  <c r="BW150" i="1"/>
  <c r="BG148" i="1"/>
  <c r="AI151" i="1"/>
  <c r="AG151" i="1"/>
  <c r="E151" i="1" a="1"/>
  <c r="E151" i="1" s="1"/>
  <c r="AO151" i="1" s="1"/>
  <c r="BU151" i="1"/>
  <c r="C152" i="1"/>
  <c r="AQ151" i="1"/>
  <c r="BO151" i="1"/>
  <c r="A151" i="1"/>
  <c r="BI147" i="1"/>
  <c r="BS150" i="1"/>
  <c r="BQ150" i="1"/>
  <c r="BA148" i="1"/>
  <c r="BE147" i="1"/>
  <c r="BA149" i="1" l="1"/>
  <c r="BI148" i="1"/>
  <c r="K148" i="1"/>
  <c r="S148" i="1" s="1"/>
  <c r="BE148" i="1"/>
  <c r="BK148" i="1" s="1"/>
  <c r="C153" i="2"/>
  <c r="E152" i="2" a="1"/>
  <c r="E152" i="2" s="1"/>
  <c r="A152" i="2"/>
  <c r="I151" i="2"/>
  <c r="BY151" i="1"/>
  <c r="BW151" i="1"/>
  <c r="U148" i="1"/>
  <c r="BQ151" i="1"/>
  <c r="BS151" i="1"/>
  <c r="AU150" i="1"/>
  <c r="AS150" i="1"/>
  <c r="W148" i="1"/>
  <c r="BK147" i="1"/>
  <c r="BM147" i="1"/>
  <c r="M147" i="1" s="1"/>
  <c r="BC149" i="1"/>
  <c r="O149" i="1" s="1"/>
  <c r="I151" i="1"/>
  <c r="G151" i="1"/>
  <c r="AA151" i="1"/>
  <c r="Y151" i="1"/>
  <c r="AQ152" i="1"/>
  <c r="BU152" i="1"/>
  <c r="C153" i="1"/>
  <c r="BO152" i="1"/>
  <c r="AI152" i="1"/>
  <c r="E152" i="1" a="1"/>
  <c r="E152" i="1" s="1"/>
  <c r="AO152" i="1" s="1"/>
  <c r="AG152" i="1"/>
  <c r="A152" i="1"/>
  <c r="CA148" i="1"/>
  <c r="AY149" i="1"/>
  <c r="BE149" i="1" s="1"/>
  <c r="BM148" i="1"/>
  <c r="M148" i="1" s="1"/>
  <c r="BC150" i="1" l="1"/>
  <c r="E153" i="2" a="1"/>
  <c r="E153" i="2" s="1"/>
  <c r="C154" i="2"/>
  <c r="A153" i="2"/>
  <c r="I152" i="2"/>
  <c r="G152" i="1"/>
  <c r="Y152" i="1"/>
  <c r="I152" i="1"/>
  <c r="AA152" i="1"/>
  <c r="BW152" i="1"/>
  <c r="BY152" i="1"/>
  <c r="AY150" i="1"/>
  <c r="W149" i="1"/>
  <c r="CA149" i="1"/>
  <c r="BG150" i="1"/>
  <c r="BA150" i="1"/>
  <c r="K149" i="1"/>
  <c r="BI149" i="1"/>
  <c r="BS152" i="1"/>
  <c r="BQ152" i="1"/>
  <c r="AU151" i="1"/>
  <c r="AS151" i="1"/>
  <c r="BC151" i="1" s="1"/>
  <c r="O151" i="1" s="1"/>
  <c r="O150" i="1"/>
  <c r="BG149" i="1"/>
  <c r="BM149" i="1" s="1"/>
  <c r="M149" i="1" s="1"/>
  <c r="C154" i="1"/>
  <c r="BO153" i="1"/>
  <c r="AI153" i="1"/>
  <c r="E153" i="1" a="1"/>
  <c r="E153" i="1" s="1"/>
  <c r="AO153" i="1" s="1"/>
  <c r="AQ153" i="1"/>
  <c r="BU153" i="1"/>
  <c r="AG153" i="1"/>
  <c r="A153" i="1"/>
  <c r="CA150" i="1" l="1"/>
  <c r="BK149" i="1"/>
  <c r="C155" i="2"/>
  <c r="E154" i="2" a="1"/>
  <c r="E154" i="2" s="1"/>
  <c r="A154" i="2"/>
  <c r="I153" i="2"/>
  <c r="W151" i="1"/>
  <c r="BE150" i="1"/>
  <c r="AG154" i="1"/>
  <c r="E154" i="1" a="1"/>
  <c r="E154" i="1" s="1"/>
  <c r="AQ154" i="1"/>
  <c r="BO154" i="1"/>
  <c r="AI154" i="1"/>
  <c r="C155" i="1"/>
  <c r="BU154" i="1"/>
  <c r="A154" i="1"/>
  <c r="U149" i="1"/>
  <c r="S149" i="1"/>
  <c r="BI150" i="1"/>
  <c r="AY151" i="1"/>
  <c r="BY153" i="1"/>
  <c r="BW153" i="1"/>
  <c r="Y153" i="1"/>
  <c r="I153" i="1"/>
  <c r="G153" i="1"/>
  <c r="AA153" i="1"/>
  <c r="W150" i="1"/>
  <c r="BA151" i="1"/>
  <c r="BQ153" i="1"/>
  <c r="BS153" i="1"/>
  <c r="AU152" i="1"/>
  <c r="AS152" i="1"/>
  <c r="BG151" i="1"/>
  <c r="K150" i="1"/>
  <c r="K151" i="1" l="1"/>
  <c r="BE151" i="1"/>
  <c r="BC152" i="1"/>
  <c r="O152" i="1" s="1"/>
  <c r="W152" i="1" s="1"/>
  <c r="BA152" i="1"/>
  <c r="I154" i="2"/>
  <c r="C156" i="2"/>
  <c r="E155" i="2" a="1"/>
  <c r="E155" i="2" s="1"/>
  <c r="A155" i="2"/>
  <c r="BU155" i="1"/>
  <c r="AI155" i="1"/>
  <c r="BO155" i="1"/>
  <c r="AQ155" i="1"/>
  <c r="C156" i="1"/>
  <c r="AG155" i="1"/>
  <c r="E155" i="1" a="1"/>
  <c r="E155" i="1" s="1"/>
  <c r="A155" i="1"/>
  <c r="AA154" i="1"/>
  <c r="G154" i="1"/>
  <c r="I154" i="1"/>
  <c r="Y154" i="1"/>
  <c r="BK151" i="1"/>
  <c r="BM151" i="1"/>
  <c r="M151" i="1" s="1"/>
  <c r="BY154" i="1"/>
  <c r="BW154" i="1"/>
  <c r="BK150" i="1"/>
  <c r="BM150" i="1"/>
  <c r="M150" i="1" s="1"/>
  <c r="U151" i="1"/>
  <c r="S151" i="1"/>
  <c r="U150" i="1"/>
  <c r="S150" i="1"/>
  <c r="AO154" i="1"/>
  <c r="AS153" i="1"/>
  <c r="AU153" i="1"/>
  <c r="AY152" i="1"/>
  <c r="K152" i="1" s="1"/>
  <c r="CA151" i="1"/>
  <c r="BI151" i="1"/>
  <c r="BS154" i="1"/>
  <c r="BQ154" i="1"/>
  <c r="BG152" i="1" l="1"/>
  <c r="BA153" i="1"/>
  <c r="BC153" i="1"/>
  <c r="O153" i="1"/>
  <c r="W153" i="1" s="1"/>
  <c r="AY153" i="1"/>
  <c r="BE153" i="1" s="1"/>
  <c r="I155" i="2"/>
  <c r="E156" i="2" a="1"/>
  <c r="E156" i="2" s="1"/>
  <c r="C157" i="2"/>
  <c r="A156" i="2"/>
  <c r="AA155" i="1"/>
  <c r="I155" i="1"/>
  <c r="Y155" i="1"/>
  <c r="G155" i="1"/>
  <c r="AO155" i="1"/>
  <c r="U152" i="1"/>
  <c r="S152" i="1"/>
  <c r="C157" i="1"/>
  <c r="BO156" i="1"/>
  <c r="AI156" i="1"/>
  <c r="AQ156" i="1"/>
  <c r="AG156" i="1"/>
  <c r="E156" i="1" a="1"/>
  <c r="E156" i="1" s="1"/>
  <c r="AO156" i="1" s="1"/>
  <c r="BU156" i="1"/>
  <c r="A156" i="1"/>
  <c r="BY155" i="1"/>
  <c r="BW155" i="1"/>
  <c r="BG153" i="1"/>
  <c r="BI152" i="1"/>
  <c r="CA152" i="1"/>
  <c r="BE152" i="1"/>
  <c r="BS155" i="1"/>
  <c r="BQ155" i="1"/>
  <c r="AU154" i="1"/>
  <c r="AS154" i="1"/>
  <c r="K153" i="1"/>
  <c r="CA153" i="1" l="1"/>
  <c r="BI153" i="1"/>
  <c r="C158" i="2"/>
  <c r="E157" i="2" a="1"/>
  <c r="E157" i="2" s="1"/>
  <c r="A157" i="2"/>
  <c r="I156" i="2"/>
  <c r="AS155" i="1"/>
  <c r="AY155" i="1"/>
  <c r="AU155" i="1"/>
  <c r="U153" i="1"/>
  <c r="S153" i="1"/>
  <c r="BS156" i="1"/>
  <c r="BQ156" i="1"/>
  <c r="BK153" i="1"/>
  <c r="BM153" i="1"/>
  <c r="M153" i="1" s="1"/>
  <c r="AY154" i="1"/>
  <c r="BC154" i="1"/>
  <c r="BG154" i="1" s="1"/>
  <c r="G156" i="1"/>
  <c r="AA156" i="1"/>
  <c r="Y156" i="1"/>
  <c r="I156" i="1"/>
  <c r="AQ157" i="1"/>
  <c r="BU157" i="1"/>
  <c r="E157" i="1" a="1"/>
  <c r="E157" i="1" s="1"/>
  <c r="BO157" i="1"/>
  <c r="C158" i="1"/>
  <c r="AI157" i="1"/>
  <c r="AG157" i="1"/>
  <c r="A157" i="1"/>
  <c r="BK152" i="1"/>
  <c r="BM152" i="1"/>
  <c r="M152" i="1" s="1"/>
  <c r="BA154" i="1"/>
  <c r="BI154" i="1" s="1"/>
  <c r="BW156" i="1"/>
  <c r="BY156" i="1"/>
  <c r="BA155" i="1" l="1"/>
  <c r="BE154" i="1"/>
  <c r="O154" i="1"/>
  <c r="W154" i="1" s="1"/>
  <c r="C159" i="2"/>
  <c r="E158" i="2" a="1"/>
  <c r="E158" i="2" s="1"/>
  <c r="A158" i="2"/>
  <c r="I157" i="2"/>
  <c r="BQ157" i="1"/>
  <c r="BS157" i="1"/>
  <c r="Y157" i="1"/>
  <c r="I157" i="1"/>
  <c r="AA157" i="1"/>
  <c r="G157" i="1"/>
  <c r="BK154" i="1"/>
  <c r="BM154" i="1"/>
  <c r="M154" i="1" s="1"/>
  <c r="BY157" i="1"/>
  <c r="BW157" i="1"/>
  <c r="AU156" i="1"/>
  <c r="AS156" i="1"/>
  <c r="BC156" i="1" s="1"/>
  <c r="BE155" i="1"/>
  <c r="BC155" i="1"/>
  <c r="O155" i="1" s="1"/>
  <c r="K154" i="1"/>
  <c r="CA154" i="1"/>
  <c r="K155" i="1"/>
  <c r="AG158" i="1"/>
  <c r="E158" i="1" a="1"/>
  <c r="E158" i="1" s="1"/>
  <c r="AO158" i="1" s="1"/>
  <c r="BO158" i="1"/>
  <c r="AQ158" i="1"/>
  <c r="C159" i="1"/>
  <c r="AI158" i="1"/>
  <c r="BU158" i="1"/>
  <c r="A158" i="1"/>
  <c r="AO157" i="1"/>
  <c r="C160" i="2" l="1"/>
  <c r="E159" i="2" a="1"/>
  <c r="E159" i="2" s="1"/>
  <c r="A159" i="2"/>
  <c r="I158" i="2"/>
  <c r="AI159" i="1"/>
  <c r="AG159" i="1"/>
  <c r="E159" i="1" a="1"/>
  <c r="E159" i="1" s="1"/>
  <c r="AO159" i="1" s="1"/>
  <c r="BU159" i="1"/>
  <c r="C160" i="1"/>
  <c r="BO159" i="1"/>
  <c r="AQ159" i="1"/>
  <c r="A159" i="1"/>
  <c r="BG155" i="1"/>
  <c r="U154" i="1"/>
  <c r="S154" i="1"/>
  <c r="BG156" i="1"/>
  <c r="AS157" i="1"/>
  <c r="AU157" i="1"/>
  <c r="W155" i="1"/>
  <c r="U155" i="1"/>
  <c r="S155" i="1"/>
  <c r="AA158" i="1"/>
  <c r="Y158" i="1"/>
  <c r="I158" i="1"/>
  <c r="G158" i="1"/>
  <c r="CA155" i="1"/>
  <c r="BA156" i="1"/>
  <c r="BW158" i="1"/>
  <c r="BY158" i="1"/>
  <c r="BK155" i="1"/>
  <c r="BM155" i="1"/>
  <c r="M155" i="1" s="1"/>
  <c r="AY156" i="1"/>
  <c r="CA156" i="1" s="1"/>
  <c r="BS158" i="1"/>
  <c r="BQ158" i="1"/>
  <c r="O156" i="1"/>
  <c r="BI155" i="1"/>
  <c r="I159" i="2" l="1"/>
  <c r="E160" i="2" a="1"/>
  <c r="E160" i="2" s="1"/>
  <c r="A160" i="2"/>
  <c r="BI156" i="1"/>
  <c r="AU158" i="1"/>
  <c r="AS158" i="1"/>
  <c r="AY158" i="1" s="1"/>
  <c r="W156" i="1"/>
  <c r="BW159" i="1"/>
  <c r="BY159" i="1"/>
  <c r="BC157" i="1"/>
  <c r="O157" i="1" s="1"/>
  <c r="I159" i="1"/>
  <c r="AA159" i="1"/>
  <c r="Y159" i="1"/>
  <c r="G159" i="1"/>
  <c r="K156" i="1"/>
  <c r="AY157" i="1"/>
  <c r="BS159" i="1"/>
  <c r="BQ159" i="1"/>
  <c r="BE156" i="1"/>
  <c r="BA157" i="1"/>
  <c r="AQ160" i="1"/>
  <c r="BU160" i="1"/>
  <c r="BO160" i="1"/>
  <c r="E160" i="1" a="1"/>
  <c r="E160" i="1" s="1"/>
  <c r="AO160" i="1" s="1"/>
  <c r="AI160" i="1"/>
  <c r="AG160" i="1"/>
  <c r="A160" i="1"/>
  <c r="K157" i="1" l="1"/>
  <c r="BG157" i="1"/>
  <c r="G149" i="2" a="1"/>
  <c r="G149" i="2" s="1"/>
  <c r="BI157" i="1"/>
  <c r="I160" i="2"/>
  <c r="W157" i="1"/>
  <c r="BK156" i="1"/>
  <c r="BM156" i="1"/>
  <c r="M156" i="1" s="1"/>
  <c r="AU159" i="1"/>
  <c r="AS159" i="1"/>
  <c r="BA158" i="1"/>
  <c r="BE158" i="1" s="1"/>
  <c r="U156" i="1"/>
  <c r="S156" i="1"/>
  <c r="BW160" i="1"/>
  <c r="BY160" i="1"/>
  <c r="U157" i="1"/>
  <c r="S157" i="1"/>
  <c r="BE157" i="1"/>
  <c r="G160" i="1"/>
  <c r="AA160" i="1"/>
  <c r="Y160" i="1"/>
  <c r="I160" i="1"/>
  <c r="BC158" i="1"/>
  <c r="BG158" i="1" s="1"/>
  <c r="BS160" i="1"/>
  <c r="BQ160" i="1"/>
  <c r="CA157" i="1"/>
  <c r="BC159" i="1" l="1"/>
  <c r="O158" i="1"/>
  <c r="G150" i="2" a="1"/>
  <c r="G150" i="2" s="1"/>
  <c r="K158" i="1"/>
  <c r="BK158" i="1"/>
  <c r="BM158" i="1"/>
  <c r="M158" i="1" s="1"/>
  <c r="AU160" i="1"/>
  <c r="AS160" i="1"/>
  <c r="O159" i="1"/>
  <c r="CA158" i="1"/>
  <c r="U158" i="1"/>
  <c r="S158" i="1"/>
  <c r="W158" i="1"/>
  <c r="BG159" i="1"/>
  <c r="BK157" i="1"/>
  <c r="BM157" i="1"/>
  <c r="M157" i="1" s="1"/>
  <c r="BA159" i="1"/>
  <c r="BI158" i="1"/>
  <c r="AY159" i="1"/>
  <c r="AY160" i="1" l="1"/>
  <c r="G151" i="2" a="1"/>
  <c r="G151" i="2" s="1"/>
  <c r="BC160" i="1"/>
  <c r="BG160" i="1" s="1"/>
  <c r="BA160" i="1"/>
  <c r="K160" i="1" s="1"/>
  <c r="K159" i="1"/>
  <c r="CA159" i="1"/>
  <c r="BI159" i="1"/>
  <c r="BE159" i="1"/>
  <c r="W159" i="1"/>
  <c r="BE160" i="1"/>
  <c r="BI160" i="1" l="1"/>
  <c r="CA160" i="1"/>
  <c r="O160" i="1"/>
  <c r="G152" i="2" a="1"/>
  <c r="G152" i="2" s="1"/>
  <c r="W160" i="1"/>
  <c r="U159" i="1"/>
  <c r="S159" i="1"/>
  <c r="BK159" i="1"/>
  <c r="BM159" i="1"/>
  <c r="M159" i="1" s="1"/>
  <c r="U160" i="1"/>
  <c r="S160" i="1"/>
  <c r="BK160" i="1"/>
  <c r="BM160" i="1"/>
  <c r="M160" i="1" s="1"/>
  <c r="G153" i="2" l="1" a="1"/>
  <c r="G153" i="2" s="1"/>
  <c r="G154" i="2" l="1" a="1"/>
  <c r="G154" i="2" s="1"/>
  <c r="G155" i="2" l="1" a="1"/>
  <c r="G155" i="2" s="1"/>
  <c r="G156" i="2" l="1" a="1"/>
  <c r="G156" i="2" s="1"/>
  <c r="G157" i="2" l="1" a="1"/>
  <c r="G157" i="2" s="1"/>
  <c r="G158" i="2" l="1" a="1"/>
  <c r="G158" i="2" s="1"/>
  <c r="G159" i="2" l="1" a="1"/>
  <c r="G159" i="2" s="1"/>
  <c r="G160" i="2" l="1" a="1"/>
  <c r="G160" i="2" s="1"/>
  <c r="K153" i="2" l="1"/>
  <c r="M153" i="2" s="1"/>
  <c r="K158" i="2"/>
  <c r="M158" i="2" s="1"/>
  <c r="K149" i="2"/>
  <c r="M149" i="2" s="1"/>
  <c r="K159" i="2"/>
  <c r="M159" i="2" s="1"/>
  <c r="K154" i="2"/>
  <c r="M154" i="2" s="1"/>
  <c r="K147" i="2" l="1"/>
  <c r="M147" i="2" s="1"/>
  <c r="K157" i="2"/>
  <c r="M157" i="2" s="1"/>
  <c r="K144" i="2"/>
  <c r="M144" i="2" s="1"/>
  <c r="K156" i="2"/>
  <c r="M156" i="2" s="1"/>
  <c r="K142" i="2"/>
  <c r="M142" i="2" s="1"/>
  <c r="K143" i="2"/>
  <c r="M143" i="2" s="1"/>
  <c r="K151" i="2"/>
  <c r="M151" i="2" s="1"/>
  <c r="K145" i="2"/>
  <c r="M145" i="2" s="1"/>
  <c r="K146" i="2"/>
  <c r="M146" i="2" s="1"/>
  <c r="K155" i="2"/>
  <c r="M155" i="2" s="1"/>
  <c r="K150" i="2"/>
  <c r="M150" i="2" s="1"/>
  <c r="K152" i="2"/>
  <c r="M152" i="2" s="1"/>
  <c r="K160" i="2"/>
  <c r="M160" i="2" s="1"/>
  <c r="K28" i="2" l="1"/>
  <c r="K134" i="2" l="1"/>
  <c r="M134" i="2" s="1"/>
  <c r="K93" i="2"/>
  <c r="K118" i="2"/>
  <c r="K128" i="2"/>
  <c r="K148" i="2"/>
  <c r="M148" i="2" s="1"/>
  <c r="K97" i="2"/>
  <c r="K136" i="2"/>
  <c r="M136" i="2" s="1"/>
  <c r="K133" i="2"/>
  <c r="M133" i="2" s="1"/>
  <c r="K72" i="2"/>
  <c r="K124" i="2"/>
  <c r="K74" i="2"/>
  <c r="K84" i="2"/>
  <c r="K108" i="2"/>
  <c r="K95" i="2"/>
  <c r="K115" i="2"/>
  <c r="K112" i="2"/>
  <c r="K111" i="2"/>
  <c r="K122" i="2"/>
  <c r="K100" i="2"/>
  <c r="K129" i="2"/>
  <c r="K126" i="2"/>
  <c r="K110" i="2"/>
  <c r="K85" i="2"/>
  <c r="K83" i="2"/>
  <c r="K141" i="2"/>
  <c r="M141" i="2" s="1"/>
  <c r="K123" i="2"/>
  <c r="K91" i="2"/>
  <c r="K98" i="2"/>
  <c r="K104" i="2"/>
  <c r="K90" i="2"/>
  <c r="K81" i="2"/>
  <c r="K96" i="2"/>
  <c r="K119" i="2"/>
  <c r="K130" i="2"/>
  <c r="M130" i="2" s="1"/>
  <c r="K131" i="2"/>
  <c r="M131" i="2" s="1"/>
  <c r="K117" i="2"/>
  <c r="K82" i="2"/>
  <c r="K105" i="2"/>
  <c r="K140" i="2"/>
  <c r="M140" i="2" s="1"/>
  <c r="K107" i="2"/>
  <c r="K120" i="2"/>
  <c r="K78" i="2"/>
  <c r="K121" i="2"/>
  <c r="K139" i="2"/>
  <c r="M139" i="2" s="1"/>
  <c r="K127" i="2"/>
  <c r="K80" i="2"/>
  <c r="K106" i="2"/>
  <c r="K79" i="2"/>
  <c r="K87" i="2"/>
  <c r="K73" i="2"/>
  <c r="K70" i="2"/>
  <c r="K116" i="2"/>
  <c r="K109" i="2"/>
  <c r="K75" i="2"/>
  <c r="K94" i="2"/>
  <c r="K76" i="2"/>
  <c r="K102" i="2"/>
  <c r="K138" i="2"/>
  <c r="M138" i="2" s="1"/>
  <c r="K114" i="2"/>
  <c r="K135" i="2"/>
  <c r="M135" i="2" s="1"/>
  <c r="K71" i="2"/>
  <c r="K88" i="2"/>
  <c r="K99" i="2"/>
  <c r="K86" i="2"/>
  <c r="K103" i="2"/>
  <c r="K132" i="2"/>
  <c r="M132" i="2" s="1"/>
  <c r="K92" i="2"/>
  <c r="E28" i="2" a="1"/>
  <c r="E28" i="2" s="1"/>
  <c r="K101" i="2" l="1"/>
  <c r="K137" i="2"/>
  <c r="M137" i="2" s="1"/>
  <c r="K77" i="2"/>
  <c r="K113" i="2"/>
  <c r="G28" i="2" a="1"/>
  <c r="G28" i="2" s="1"/>
  <c r="K125" i="2"/>
  <c r="K89" i="2"/>
  <c r="M28" i="2"/>
  <c r="I28" i="2"/>
  <c r="Y28" i="2" l="1"/>
  <c r="W29" i="2"/>
  <c r="E29" i="2" a="1"/>
  <c r="E29" i="2" s="1"/>
  <c r="AG69" i="1" l="1"/>
  <c r="I29" i="2"/>
  <c r="AA29" i="2"/>
  <c r="AC28" i="2"/>
  <c r="AE28" i="2" s="1"/>
  <c r="AI69" i="1"/>
  <c r="AC28" i="1" l="1" a="1"/>
  <c r="AC28" i="1" s="1"/>
  <c r="O28" i="2"/>
  <c r="AG28" i="2"/>
  <c r="AK28" i="2" s="1"/>
  <c r="Q28" i="2" s="1"/>
  <c r="K29" i="2"/>
  <c r="M29" i="2" s="1"/>
  <c r="Y29" i="2"/>
  <c r="W30" i="2"/>
  <c r="G29" i="2" a="1"/>
  <c r="G29" i="2" s="1"/>
  <c r="AC29" i="1" a="1"/>
  <c r="AC29" i="1" s="1"/>
  <c r="E30" i="2" a="1"/>
  <c r="E30" i="2" s="1"/>
  <c r="K30" i="2" l="1"/>
  <c r="M30" i="2" s="1"/>
  <c r="AI28" i="2"/>
  <c r="S28" i="2"/>
  <c r="I30" i="2"/>
  <c r="AC29" i="2"/>
  <c r="AE29" i="2" s="1"/>
  <c r="AA30" i="2"/>
  <c r="AK28" i="1" a="1"/>
  <c r="AK28" i="1" s="1"/>
  <c r="G30" i="2" a="1"/>
  <c r="G30" i="2" s="1"/>
  <c r="E31" i="2" a="1"/>
  <c r="E31" i="2" s="1"/>
  <c r="O29" i="2" l="1"/>
  <c r="AG29" i="2"/>
  <c r="I31" i="2"/>
  <c r="G70" i="2" a="1"/>
  <c r="G70" i="2" s="1"/>
  <c r="Y30" i="2"/>
  <c r="W31" i="2"/>
  <c r="W32" i="2"/>
  <c r="AK29" i="1" a="1"/>
  <c r="AK29" i="1" s="1"/>
  <c r="K31" i="2"/>
  <c r="M31" i="2" s="1"/>
  <c r="E71" i="2" a="1"/>
  <c r="E71" i="2" s="1"/>
  <c r="E32" i="2" a="1"/>
  <c r="E32" i="2" s="1"/>
  <c r="G31" i="2" l="1" a="1"/>
  <c r="G31" i="2" s="1"/>
  <c r="G71" i="2" a="1"/>
  <c r="G71" i="2" s="1"/>
  <c r="M71" i="2"/>
  <c r="I71" i="2"/>
  <c r="Y71" i="2" s="1"/>
  <c r="AC71" i="2"/>
  <c r="K32" i="2"/>
  <c r="M32" i="2" s="1"/>
  <c r="Y31" i="2"/>
  <c r="AC31" i="2" s="1"/>
  <c r="I32" i="2"/>
  <c r="AK29" i="2"/>
  <c r="Q29" i="2" s="1"/>
  <c r="S29" i="2" s="1"/>
  <c r="AC30" i="2"/>
  <c r="AE30" i="2" s="1"/>
  <c r="AA31" i="2"/>
  <c r="AI29" i="2"/>
  <c r="G32" i="2" a="1"/>
  <c r="G32" i="2" s="1"/>
  <c r="E72" i="2" a="1"/>
  <c r="E72" i="2" s="1"/>
  <c r="E33" i="2" a="1"/>
  <c r="E33" i="2" s="1"/>
  <c r="AA32" i="2" l="1"/>
  <c r="AE31" i="2"/>
  <c r="AG31" i="2" s="1"/>
  <c r="AK31" i="2" s="1"/>
  <c r="Y32" i="2"/>
  <c r="W33" i="2"/>
  <c r="I33" i="2"/>
  <c r="K33" i="2"/>
  <c r="M33" i="2" s="1"/>
  <c r="O30" i="2"/>
  <c r="AG30" i="2"/>
  <c r="AI30" i="2" s="1"/>
  <c r="AC30" i="1" a="1"/>
  <c r="AC30" i="1" s="1"/>
  <c r="I72" i="2"/>
  <c r="Y72" i="2" s="1"/>
  <c r="M72" i="2"/>
  <c r="AC72" i="2"/>
  <c r="G72" i="2" a="1"/>
  <c r="G72" i="2" s="1"/>
  <c r="E73" i="2" a="1"/>
  <c r="E73" i="2" s="1"/>
  <c r="E34" i="2" a="1"/>
  <c r="E34" i="2" s="1"/>
  <c r="AC31" i="1" a="1"/>
  <c r="AC31" i="1" s="1"/>
  <c r="AK30" i="2" l="1"/>
  <c r="Q30" i="2" s="1"/>
  <c r="S30" i="2" s="1"/>
  <c r="O31" i="2"/>
  <c r="K34" i="2"/>
  <c r="M34" i="2" s="1"/>
  <c r="AC73" i="2"/>
  <c r="M73" i="2"/>
  <c r="I73" i="2"/>
  <c r="Y73" i="2" s="1"/>
  <c r="G33" i="2" a="1"/>
  <c r="G33" i="2" s="1"/>
  <c r="AC71" i="1" a="1"/>
  <c r="AC71" i="1" s="1"/>
  <c r="G73" i="2" a="1"/>
  <c r="G73" i="2" s="1"/>
  <c r="Q31" i="2"/>
  <c r="Y33" i="2"/>
  <c r="AA34" i="2" s="1"/>
  <c r="AK30" i="1" a="1"/>
  <c r="AK30" i="1" s="1"/>
  <c r="I34" i="2"/>
  <c r="W35" i="2" s="1"/>
  <c r="AI31" i="2"/>
  <c r="W34" i="2"/>
  <c r="AC32" i="2"/>
  <c r="AE32" i="2" s="1"/>
  <c r="AA33" i="2"/>
  <c r="G34" i="2" a="1"/>
  <c r="G34" i="2" s="1"/>
  <c r="AC32" i="1" a="1"/>
  <c r="AC32" i="1" s="1"/>
  <c r="E74" i="2" a="1"/>
  <c r="E74" i="2" s="1"/>
  <c r="E35" i="2" l="1" a="1"/>
  <c r="E35" i="2" s="1"/>
  <c r="AK31" i="1" a="1"/>
  <c r="AK31" i="1" s="1"/>
  <c r="G74" i="2" a="1"/>
  <c r="G74" i="2" s="1"/>
  <c r="AC72" i="1" a="1"/>
  <c r="AC72" i="1" s="1"/>
  <c r="O32" i="2"/>
  <c r="AG32" i="2"/>
  <c r="AC33" i="2"/>
  <c r="AE33" i="2" s="1"/>
  <c r="S31" i="2"/>
  <c r="Y34" i="2"/>
  <c r="M74" i="2"/>
  <c r="I74" i="2"/>
  <c r="AC74" i="2"/>
  <c r="K35" i="2"/>
  <c r="G35" i="2" a="1"/>
  <c r="G35" i="2" s="1"/>
  <c r="AC33" i="1" a="1"/>
  <c r="AC33" i="1" s="1"/>
  <c r="E36" i="2" a="1"/>
  <c r="E36" i="2" s="1"/>
  <c r="E75" i="2" a="1"/>
  <c r="E75" i="2" s="1"/>
  <c r="Y74" i="2" l="1"/>
  <c r="AK32" i="1" a="1"/>
  <c r="AK32" i="1" s="1"/>
  <c r="G75" i="2" a="1"/>
  <c r="G75" i="2" s="1"/>
  <c r="AC73" i="1" a="1"/>
  <c r="AC73" i="1" s="1"/>
  <c r="AC34" i="2"/>
  <c r="AE34" i="2" s="1"/>
  <c r="AA35" i="2"/>
  <c r="O33" i="2"/>
  <c r="AG33" i="2"/>
  <c r="AK33" i="2" s="1"/>
  <c r="K36" i="2"/>
  <c r="M36" i="2" s="1"/>
  <c r="I36" i="2"/>
  <c r="AK32" i="2"/>
  <c r="Q32" i="2" s="1"/>
  <c r="AI32" i="2"/>
  <c r="M35" i="2"/>
  <c r="I35" i="2"/>
  <c r="I75" i="2"/>
  <c r="AC75" i="2"/>
  <c r="M75" i="2"/>
  <c r="E76" i="2" a="1"/>
  <c r="E76" i="2" s="1"/>
  <c r="AC35" i="1" a="1"/>
  <c r="AC35" i="1" s="1"/>
  <c r="E37" i="2" a="1"/>
  <c r="E37" i="2" s="1"/>
  <c r="K37" i="2" l="1"/>
  <c r="M37" i="2" s="1"/>
  <c r="W37" i="2"/>
  <c r="AC34" i="1" a="1"/>
  <c r="AC34" i="1" s="1"/>
  <c r="AK33" i="1" a="1"/>
  <c r="AK33" i="1" s="1"/>
  <c r="G76" i="2" a="1"/>
  <c r="G76" i="2" s="1"/>
  <c r="Y75" i="2"/>
  <c r="AC74" i="1" a="1"/>
  <c r="AC74" i="1" s="1"/>
  <c r="Y35" i="2"/>
  <c r="W36" i="2"/>
  <c r="Y36" i="2" s="1"/>
  <c r="Q33" i="2"/>
  <c r="S33" i="2" s="1"/>
  <c r="M76" i="2"/>
  <c r="AC76" i="2"/>
  <c r="I76" i="2"/>
  <c r="S32" i="2"/>
  <c r="AI33" i="2"/>
  <c r="G36" i="2" a="1"/>
  <c r="G36" i="2" s="1"/>
  <c r="I37" i="2"/>
  <c r="O34" i="2"/>
  <c r="AG34" i="2"/>
  <c r="AI34" i="2" s="1"/>
  <c r="G37" i="2" a="1"/>
  <c r="G37" i="2" s="1"/>
  <c r="E77" i="2" a="1"/>
  <c r="E77" i="2" s="1"/>
  <c r="E38" i="2" a="1"/>
  <c r="E38" i="2" s="1"/>
  <c r="AK34" i="2" l="1"/>
  <c r="Q34" i="2" s="1"/>
  <c r="S34" i="2" s="1"/>
  <c r="AC36" i="2"/>
  <c r="AA37" i="2"/>
  <c r="AK34" i="1" a="1"/>
  <c r="AK34" i="1" s="1"/>
  <c r="AC75" i="1" a="1"/>
  <c r="AC75" i="1" s="1"/>
  <c r="K38" i="2"/>
  <c r="M38" i="2" s="1"/>
  <c r="G77" i="2" a="1"/>
  <c r="G77" i="2" s="1"/>
  <c r="I38" i="2"/>
  <c r="I77" i="2"/>
  <c r="M77" i="2"/>
  <c r="AC77" i="2"/>
  <c r="Y37" i="2"/>
  <c r="W38" i="2"/>
  <c r="AC35" i="2"/>
  <c r="AE35" i="2" s="1"/>
  <c r="AA36" i="2"/>
  <c r="Y76" i="2"/>
  <c r="E39" i="2" a="1"/>
  <c r="E39" i="2" s="1"/>
  <c r="AA38" i="2" l="1"/>
  <c r="AC37" i="2"/>
  <c r="AE37" i="2" s="1"/>
  <c r="Y77" i="2"/>
  <c r="Y38" i="2"/>
  <c r="W39" i="2"/>
  <c r="I39" i="2"/>
  <c r="AE36" i="2"/>
  <c r="AC76" i="1" a="1"/>
  <c r="AC76" i="1" s="1"/>
  <c r="E78" i="2" a="1"/>
  <c r="E78" i="2" s="1"/>
  <c r="AC36" i="1" a="1"/>
  <c r="AC36" i="1" s="1"/>
  <c r="G38" i="2" a="1"/>
  <c r="G38" i="2" s="1"/>
  <c r="G78" i="2" a="1"/>
  <c r="G78" i="2" s="1"/>
  <c r="AK35" i="1" a="1"/>
  <c r="AK35" i="1" s="1"/>
  <c r="O35" i="2"/>
  <c r="AG35" i="2"/>
  <c r="K39" i="2"/>
  <c r="M39" i="2" s="1"/>
  <c r="E79" i="2" a="1"/>
  <c r="E79" i="2" s="1"/>
  <c r="E40" i="2" a="1"/>
  <c r="E40" i="2" s="1"/>
  <c r="K40" i="2" l="1"/>
  <c r="M40" i="2" s="1"/>
  <c r="AC37" i="1" a="1"/>
  <c r="AC37" i="1" s="1"/>
  <c r="G79" i="2" a="1"/>
  <c r="G79" i="2" s="1"/>
  <c r="AK35" i="2"/>
  <c r="Q35" i="2" s="1"/>
  <c r="S35" i="2" s="1"/>
  <c r="AI35" i="2"/>
  <c r="I40" i="2"/>
  <c r="G39" i="2" a="1"/>
  <c r="G39" i="2" s="1"/>
  <c r="AC79" i="2"/>
  <c r="M79" i="2"/>
  <c r="I79" i="2"/>
  <c r="O36" i="2"/>
  <c r="AG36" i="2"/>
  <c r="AK36" i="2" s="1"/>
  <c r="AC38" i="2"/>
  <c r="AE38" i="2" s="1"/>
  <c r="AA39" i="2"/>
  <c r="AK36" i="1" a="1"/>
  <c r="AK36" i="1" s="1"/>
  <c r="AC77" i="1" a="1"/>
  <c r="AC77" i="1" s="1"/>
  <c r="O37" i="2"/>
  <c r="AG37" i="2"/>
  <c r="AI37" i="2" s="1"/>
  <c r="AC78" i="2"/>
  <c r="I78" i="2"/>
  <c r="M78" i="2"/>
  <c r="Y39" i="2"/>
  <c r="W40" i="2"/>
  <c r="G40" i="2" a="1"/>
  <c r="G40" i="2" s="1"/>
  <c r="E80" i="2" a="1"/>
  <c r="E80" i="2" s="1"/>
  <c r="E41" i="2" a="1"/>
  <c r="E41" i="2" s="1"/>
  <c r="I80" i="2" l="1"/>
  <c r="AC80" i="2"/>
  <c r="M80" i="2"/>
  <c r="O38" i="2"/>
  <c r="AG38" i="2"/>
  <c r="AK38" i="2" s="1"/>
  <c r="Q38" i="2" s="1"/>
  <c r="Q36" i="2"/>
  <c r="S36" i="2" s="1"/>
  <c r="AC78" i="1" a="1"/>
  <c r="AC78" i="1" s="1"/>
  <c r="AA40" i="2"/>
  <c r="AC39" i="2"/>
  <c r="AE39" i="2" s="1"/>
  <c r="K41" i="2"/>
  <c r="M41" i="2" s="1"/>
  <c r="AK37" i="1" a="1"/>
  <c r="AK37" i="1" s="1"/>
  <c r="Y78" i="2"/>
  <c r="Y79" i="2"/>
  <c r="Y40" i="2"/>
  <c r="W41" i="2"/>
  <c r="I41" i="2"/>
  <c r="AC38" i="1" a="1"/>
  <c r="AC38" i="1" s="1"/>
  <c r="AI36" i="2"/>
  <c r="AK37" i="2"/>
  <c r="Q37" i="2" s="1"/>
  <c r="S37" i="2" s="1"/>
  <c r="G80" i="2" a="1"/>
  <c r="G80" i="2" s="1"/>
  <c r="G41" i="2" a="1"/>
  <c r="G41" i="2" s="1"/>
  <c r="AC39" i="1" a="1"/>
  <c r="AC39" i="1" s="1"/>
  <c r="E42" i="2" a="1"/>
  <c r="E42" i="2" s="1"/>
  <c r="E81" i="2" a="1"/>
  <c r="E81" i="2" s="1"/>
  <c r="S38" i="2" l="1"/>
  <c r="AI38" i="2"/>
  <c r="O39" i="2"/>
  <c r="AG39" i="2"/>
  <c r="AK38" i="1" a="1"/>
  <c r="AK38" i="1" s="1"/>
  <c r="AC40" i="2"/>
  <c r="AE40" i="2" s="1"/>
  <c r="AA41" i="2"/>
  <c r="I42" i="2"/>
  <c r="AC79" i="1" a="1"/>
  <c r="AC79" i="1" s="1"/>
  <c r="AC81" i="2"/>
  <c r="M81" i="2"/>
  <c r="I81" i="2"/>
  <c r="G81" i="2" a="1"/>
  <c r="G81" i="2" s="1"/>
  <c r="Y80" i="2"/>
  <c r="K42" i="2"/>
  <c r="M42" i="2" s="1"/>
  <c r="Y41" i="2"/>
  <c r="W42" i="2"/>
  <c r="G42" i="2" a="1"/>
  <c r="G42" i="2" s="1"/>
  <c r="E82" i="2" a="1"/>
  <c r="E82" i="2" s="1"/>
  <c r="Y81" i="2" l="1"/>
  <c r="AC40" i="1" a="1"/>
  <c r="AC40" i="1" s="1"/>
  <c r="Y42" i="2"/>
  <c r="W43" i="2"/>
  <c r="AK39" i="2"/>
  <c r="Q39" i="2" s="1"/>
  <c r="S39" i="2" s="1"/>
  <c r="AA42" i="2"/>
  <c r="AC41" i="2"/>
  <c r="AE41" i="2" s="1"/>
  <c r="AI39" i="2"/>
  <c r="AC80" i="1" a="1"/>
  <c r="AC80" i="1" s="1"/>
  <c r="I82" i="2"/>
  <c r="AC82" i="2"/>
  <c r="M82" i="2"/>
  <c r="AK39" i="1" a="1"/>
  <c r="AK39" i="1" s="1"/>
  <c r="E43" i="2" a="1"/>
  <c r="E43" i="2" s="1"/>
  <c r="G82" i="2" a="1"/>
  <c r="G82" i="2" s="1"/>
  <c r="K43" i="2"/>
  <c r="O40" i="2"/>
  <c r="AG40" i="2"/>
  <c r="AC41" i="1" a="1"/>
  <c r="AC41" i="1" s="1"/>
  <c r="E83" i="2" a="1"/>
  <c r="E83" i="2" s="1"/>
  <c r="E44" i="2" a="1"/>
  <c r="E44" i="2" s="1"/>
  <c r="K44" i="2" l="1"/>
  <c r="M44" i="2" s="1"/>
  <c r="AK40" i="1" a="1"/>
  <c r="AK40" i="1" s="1"/>
  <c r="G43" i="2" a="1"/>
  <c r="G43" i="2" s="1"/>
  <c r="G83" i="2" a="1"/>
  <c r="G83" i="2" s="1"/>
  <c r="I44" i="2"/>
  <c r="I83" i="2"/>
  <c r="M83" i="2"/>
  <c r="AC83" i="2"/>
  <c r="M43" i="2"/>
  <c r="I43" i="2"/>
  <c r="AC42" i="2"/>
  <c r="AE42" i="2" s="1"/>
  <c r="AA43" i="2"/>
  <c r="AK40" i="2"/>
  <c r="Q40" i="2" s="1"/>
  <c r="S40" i="2" s="1"/>
  <c r="AI40" i="2"/>
  <c r="O41" i="2"/>
  <c r="AG41" i="2"/>
  <c r="AC81" i="1" a="1"/>
  <c r="AC81" i="1" s="1"/>
  <c r="Y82" i="2"/>
  <c r="G44" i="2" a="1"/>
  <c r="G44" i="2" s="1"/>
  <c r="E45" i="2" a="1"/>
  <c r="E45" i="2" s="1"/>
  <c r="E84" i="2" a="1"/>
  <c r="E84" i="2" s="1"/>
  <c r="O42" i="2" l="1"/>
  <c r="AG42" i="2"/>
  <c r="AK41" i="1" a="1"/>
  <c r="AK41" i="1" s="1"/>
  <c r="AK41" i="2"/>
  <c r="Q41" i="2" s="1"/>
  <c r="S41" i="2" s="1"/>
  <c r="G84" i="2" a="1"/>
  <c r="G84" i="2" s="1"/>
  <c r="AI41" i="2"/>
  <c r="K45" i="2"/>
  <c r="M45" i="2" s="1"/>
  <c r="I45" i="2"/>
  <c r="AC82" i="1" a="1"/>
  <c r="AC82" i="1" s="1"/>
  <c r="W45" i="2"/>
  <c r="M84" i="2"/>
  <c r="AC84" i="2"/>
  <c r="I84" i="2"/>
  <c r="Y83" i="2"/>
  <c r="AC42" i="1" a="1"/>
  <c r="AC42" i="1" s="1"/>
  <c r="Y43" i="2"/>
  <c r="W44" i="2"/>
  <c r="Y44" i="2" s="1"/>
  <c r="G45" i="2" a="1"/>
  <c r="G45" i="2" s="1"/>
  <c r="AC43" i="1" a="1"/>
  <c r="AC43" i="1" s="1"/>
  <c r="E46" i="2" a="1"/>
  <c r="E46" i="2" s="1"/>
  <c r="E85" i="2" a="1"/>
  <c r="E85" i="2" s="1"/>
  <c r="AC44" i="2" l="1"/>
  <c r="AA45" i="2"/>
  <c r="Y45" i="2"/>
  <c r="W46" i="2"/>
  <c r="AC85" i="2"/>
  <c r="M85" i="2"/>
  <c r="I85" i="2"/>
  <c r="G85" i="2" a="1"/>
  <c r="G85" i="2" s="1"/>
  <c r="K46" i="2"/>
  <c r="M46" i="2" s="1"/>
  <c r="I46" i="2"/>
  <c r="AC83" i="1" a="1"/>
  <c r="AC83" i="1" s="1"/>
  <c r="AK42" i="2"/>
  <c r="Q42" i="2" s="1"/>
  <c r="S42" i="2" s="1"/>
  <c r="AK42" i="1" a="1"/>
  <c r="AK42" i="1" s="1"/>
  <c r="AI42" i="2"/>
  <c r="AA44" i="2"/>
  <c r="AC43" i="2"/>
  <c r="AE43" i="2" s="1"/>
  <c r="Y84" i="2"/>
  <c r="E47" i="2" a="1"/>
  <c r="E47" i="2" s="1"/>
  <c r="E86" i="2" a="1"/>
  <c r="E86" i="2" s="1"/>
  <c r="K47" i="2" l="1"/>
  <c r="M47" i="2" s="1"/>
  <c r="G46" i="2" a="1"/>
  <c r="G46" i="2" s="1"/>
  <c r="AC45" i="2"/>
  <c r="AE45" i="2" s="1"/>
  <c r="AA46" i="2"/>
  <c r="AC44" i="1" a="1"/>
  <c r="AC44" i="1" s="1"/>
  <c r="AK43" i="1" a="1"/>
  <c r="AK43" i="1" s="1"/>
  <c r="AC86" i="2"/>
  <c r="I86" i="2"/>
  <c r="M86" i="2"/>
  <c r="I47" i="2"/>
  <c r="AC84" i="1" a="1"/>
  <c r="AC84" i="1" s="1"/>
  <c r="G86" i="2" a="1"/>
  <c r="G86" i="2" s="1"/>
  <c r="O43" i="2"/>
  <c r="AG43" i="2"/>
  <c r="AK43" i="2" s="1"/>
  <c r="Y46" i="2"/>
  <c r="W47" i="2"/>
  <c r="Y85" i="2"/>
  <c r="AE44" i="2"/>
  <c r="E48" i="2" a="1"/>
  <c r="E48" i="2" s="1"/>
  <c r="G47" i="2" a="1"/>
  <c r="G47" i="2" s="1"/>
  <c r="I48" i="2" l="1"/>
  <c r="Y47" i="2"/>
  <c r="W48" i="2"/>
  <c r="AK44" i="1" a="1"/>
  <c r="AK44" i="1" s="1"/>
  <c r="AA47" i="2"/>
  <c r="AC46" i="2"/>
  <c r="AE46" i="2" s="1"/>
  <c r="K48" i="2"/>
  <c r="M48" i="2" s="1"/>
  <c r="AC45" i="1" a="1"/>
  <c r="AC45" i="1" s="1"/>
  <c r="Y86" i="2"/>
  <c r="O45" i="2"/>
  <c r="AG45" i="2"/>
  <c r="AI45" i="2" s="1"/>
  <c r="AC85" i="1" a="1"/>
  <c r="AC85" i="1" s="1"/>
  <c r="Q43" i="2"/>
  <c r="S43" i="2" s="1"/>
  <c r="O44" i="2"/>
  <c r="AG44" i="2"/>
  <c r="E87" i="2" a="1"/>
  <c r="E87" i="2" s="1"/>
  <c r="G87" i="2" a="1"/>
  <c r="G87" i="2" s="1"/>
  <c r="AI43" i="2"/>
  <c r="G48" i="2" a="1"/>
  <c r="G48" i="2" s="1"/>
  <c r="E49" i="2" a="1"/>
  <c r="E49" i="2" s="1"/>
  <c r="I87" i="2" l="1"/>
  <c r="AC87" i="2"/>
  <c r="M87" i="2"/>
  <c r="AK45" i="1" a="1"/>
  <c r="AK45" i="1" s="1"/>
  <c r="AK44" i="2"/>
  <c r="Q44" i="2" s="1"/>
  <c r="S44" i="2" s="1"/>
  <c r="O46" i="2"/>
  <c r="AG46" i="2"/>
  <c r="AI46" i="2" s="1"/>
  <c r="AC47" i="1" a="1"/>
  <c r="AC47" i="1" s="1"/>
  <c r="AI44" i="2"/>
  <c r="AA48" i="2"/>
  <c r="AC47" i="2"/>
  <c r="AE47" i="2" s="1"/>
  <c r="K49" i="2"/>
  <c r="M49" i="2" s="1"/>
  <c r="AK45" i="2"/>
  <c r="Q45" i="2" s="1"/>
  <c r="S45" i="2" s="1"/>
  <c r="AC86" i="1" a="1"/>
  <c r="AC86" i="1" s="1"/>
  <c r="I49" i="2"/>
  <c r="AC46" i="1" a="1"/>
  <c r="AC46" i="1" s="1"/>
  <c r="G88" i="2" a="1"/>
  <c r="G88" i="2" s="1"/>
  <c r="Y48" i="2"/>
  <c r="W49" i="2"/>
  <c r="G49" i="2" a="1"/>
  <c r="G49" i="2" s="1"/>
  <c r="E89" i="2" a="1"/>
  <c r="E89" i="2" s="1"/>
  <c r="E50" i="2" a="1"/>
  <c r="E50" i="2" s="1"/>
  <c r="AK46" i="2" l="1"/>
  <c r="Q46" i="2" s="1"/>
  <c r="S46" i="2" s="1"/>
  <c r="K50" i="2"/>
  <c r="M50" i="2" s="1"/>
  <c r="I50" i="2"/>
  <c r="AC87" i="1" a="1"/>
  <c r="AC87" i="1" s="1"/>
  <c r="AC48" i="2"/>
  <c r="AE48" i="2" s="1"/>
  <c r="AA49" i="2"/>
  <c r="AC89" i="2"/>
  <c r="I89" i="2"/>
  <c r="M89" i="2"/>
  <c r="Y49" i="2"/>
  <c r="W50" i="2"/>
  <c r="AK46" i="1" a="1"/>
  <c r="AK46" i="1" s="1"/>
  <c r="G89" i="2" a="1"/>
  <c r="G89" i="2" s="1"/>
  <c r="O47" i="2"/>
  <c r="AG47" i="2"/>
  <c r="AI47" i="2" s="1"/>
  <c r="Y87" i="2"/>
  <c r="E51" i="2" a="1"/>
  <c r="E51" i="2" s="1"/>
  <c r="E90" i="2" a="1"/>
  <c r="E90" i="2" s="1"/>
  <c r="G90" i="2" l="1" a="1"/>
  <c r="G90" i="2" s="1"/>
  <c r="K51" i="2"/>
  <c r="M51" i="2" s="1"/>
  <c r="AC49" i="2"/>
  <c r="AE49" i="2" s="1"/>
  <c r="AA50" i="2"/>
  <c r="AK47" i="2"/>
  <c r="Q47" i="2" s="1"/>
  <c r="S47" i="2" s="1"/>
  <c r="AC48" i="1" a="1"/>
  <c r="AC48" i="1" s="1"/>
  <c r="AC90" i="2"/>
  <c r="M90" i="2"/>
  <c r="I90" i="2"/>
  <c r="I51" i="2"/>
  <c r="G50" i="2" a="1"/>
  <c r="G50" i="2" s="1"/>
  <c r="Y89" i="2"/>
  <c r="O48" i="2"/>
  <c r="AG48" i="2"/>
  <c r="AI48" i="2" s="1"/>
  <c r="AK48" i="2"/>
  <c r="Y50" i="2"/>
  <c r="W51" i="2"/>
  <c r="AK47" i="1" a="1"/>
  <c r="AK47" i="1" s="1"/>
  <c r="G51" i="2" a="1"/>
  <c r="G51" i="2" s="1"/>
  <c r="E52" i="2" a="1"/>
  <c r="E52" i="2" s="1"/>
  <c r="E91" i="2" a="1"/>
  <c r="E91" i="2" s="1"/>
  <c r="AK48" i="1" l="1" a="1"/>
  <c r="AK48" i="1" s="1"/>
  <c r="AA51" i="2"/>
  <c r="AC50" i="2"/>
  <c r="AE50" i="2" s="1"/>
  <c r="I52" i="2"/>
  <c r="Y90" i="2"/>
  <c r="O49" i="2"/>
  <c r="AG49" i="2"/>
  <c r="G91" i="2" a="1"/>
  <c r="G91" i="2" s="1"/>
  <c r="K52" i="2"/>
  <c r="M52" i="2" s="1"/>
  <c r="AC49" i="1" a="1"/>
  <c r="AC49" i="1" s="1"/>
  <c r="Q48" i="2"/>
  <c r="S48" i="2" s="1"/>
  <c r="Y51" i="2"/>
  <c r="W52" i="2"/>
  <c r="AC91" i="2"/>
  <c r="M91" i="2"/>
  <c r="I91" i="2"/>
  <c r="AC89" i="1" a="1"/>
  <c r="AC89" i="1" s="1"/>
  <c r="E92" i="2" a="1"/>
  <c r="E92" i="2" s="1"/>
  <c r="AC50" i="1" a="1"/>
  <c r="AC50" i="1" s="1"/>
  <c r="AC92" i="2" l="1"/>
  <c r="I92" i="2"/>
  <c r="M92" i="2"/>
  <c r="AK49" i="2"/>
  <c r="Q49" i="2"/>
  <c r="S49" i="2" s="1"/>
  <c r="W53" i="2"/>
  <c r="Y52" i="2"/>
  <c r="G52" i="2" a="1"/>
  <c r="G52" i="2" s="1"/>
  <c r="AI49" i="2"/>
  <c r="AC90" i="1" a="1"/>
  <c r="AC90" i="1" s="1"/>
  <c r="O50" i="2"/>
  <c r="AG50" i="2"/>
  <c r="AI50" i="2" s="1"/>
  <c r="E53" i="2" a="1"/>
  <c r="E53" i="2" s="1"/>
  <c r="AK49" i="1" a="1"/>
  <c r="AK49" i="1" s="1"/>
  <c r="Y91" i="2"/>
  <c r="AC51" i="2"/>
  <c r="AE51" i="2" s="1"/>
  <c r="AA52" i="2"/>
  <c r="K53" i="2"/>
  <c r="G92" i="2" a="1"/>
  <c r="G92" i="2" s="1"/>
  <c r="G53" i="2" a="1"/>
  <c r="G53" i="2" s="1"/>
  <c r="E54" i="2" a="1"/>
  <c r="E54" i="2" s="1"/>
  <c r="AC51" i="1" a="1"/>
  <c r="AC51" i="1" s="1"/>
  <c r="E93" i="2" a="1"/>
  <c r="E93" i="2" s="1"/>
  <c r="AK50" i="2" l="1"/>
  <c r="Q50" i="2" s="1"/>
  <c r="S50" i="2" s="1"/>
  <c r="AC54" i="2"/>
  <c r="I54" i="2"/>
  <c r="M53" i="2"/>
  <c r="I53" i="2"/>
  <c r="K54" i="2"/>
  <c r="M54" i="2" s="1"/>
  <c r="AC93" i="2"/>
  <c r="M93" i="2"/>
  <c r="I93" i="2"/>
  <c r="Y92" i="2"/>
  <c r="AK50" i="1" a="1"/>
  <c r="AK50" i="1" s="1"/>
  <c r="O51" i="2"/>
  <c r="AG51" i="2"/>
  <c r="AI51" i="2" s="1"/>
  <c r="G93" i="2" a="1"/>
  <c r="G93" i="2" s="1"/>
  <c r="AC91" i="1" a="1"/>
  <c r="AC91" i="1" s="1"/>
  <c r="AA53" i="2"/>
  <c r="AC52" i="2"/>
  <c r="AE52" i="2" s="1"/>
  <c r="G54" i="2" a="1"/>
  <c r="G54" i="2" s="1"/>
  <c r="E94" i="2" a="1"/>
  <c r="E94" i="2" s="1"/>
  <c r="E55" i="2" a="1"/>
  <c r="E55" i="2" s="1"/>
  <c r="AC94" i="2" l="1"/>
  <c r="I94" i="2"/>
  <c r="M94" i="2"/>
  <c r="Y93" i="2"/>
  <c r="G94" i="2" a="1"/>
  <c r="G94" i="2" s="1"/>
  <c r="AK51" i="1" a="1"/>
  <c r="AK51" i="1" s="1"/>
  <c r="O52" i="2"/>
  <c r="AG52" i="2"/>
  <c r="AK51" i="2"/>
  <c r="Q51" i="2"/>
  <c r="S51" i="2" s="1"/>
  <c r="Y53" i="2"/>
  <c r="W54" i="2"/>
  <c r="Y54" i="2"/>
  <c r="W55" i="2"/>
  <c r="K55" i="2"/>
  <c r="M55" i="2" s="1"/>
  <c r="AC55" i="2"/>
  <c r="I55" i="2"/>
  <c r="AC92" i="1" a="1"/>
  <c r="AC92" i="1" s="1"/>
  <c r="AC52" i="1" a="1"/>
  <c r="AC52" i="1" s="1"/>
  <c r="G55" i="2" a="1"/>
  <c r="G55" i="2" s="1"/>
  <c r="E95" i="2" a="1"/>
  <c r="E95" i="2" s="1"/>
  <c r="AC53" i="1" a="1"/>
  <c r="AC53" i="1" s="1"/>
  <c r="E56" i="2" a="1"/>
  <c r="E56" i="2" s="1"/>
  <c r="AA55" i="2" l="1"/>
  <c r="AE55" i="2" s="1"/>
  <c r="AK52" i="2"/>
  <c r="Q52" i="2" s="1"/>
  <c r="S52" i="2" s="1"/>
  <c r="Y55" i="2"/>
  <c r="W56" i="2"/>
  <c r="AI52" i="2"/>
  <c r="AC93" i="1" a="1"/>
  <c r="AC93" i="1" s="1"/>
  <c r="G95" i="2" a="1"/>
  <c r="G95" i="2" s="1"/>
  <c r="AC95" i="2"/>
  <c r="I95" i="2"/>
  <c r="M95" i="2"/>
  <c r="AK52" i="1" a="1"/>
  <c r="AK52" i="1" s="1"/>
  <c r="Y94" i="2"/>
  <c r="AC56" i="2"/>
  <c r="I56" i="2"/>
  <c r="K56" i="2"/>
  <c r="M56" i="2" s="1"/>
  <c r="AA54" i="2"/>
  <c r="AE54" i="2" s="1"/>
  <c r="AC53" i="2"/>
  <c r="AE53" i="2" s="1"/>
  <c r="E96" i="2" a="1"/>
  <c r="E96" i="2" s="1"/>
  <c r="G96" i="2" l="1" a="1"/>
  <c r="G96" i="2" s="1"/>
  <c r="G56" i="2" a="1"/>
  <c r="G56" i="2" s="1"/>
  <c r="AC94" i="1" a="1"/>
  <c r="AC94" i="1" s="1"/>
  <c r="O54" i="2"/>
  <c r="AG54" i="2"/>
  <c r="AK54" i="2" s="1"/>
  <c r="AA56" i="2"/>
  <c r="AE56" i="2" s="1"/>
  <c r="O55" i="2"/>
  <c r="AG55" i="2"/>
  <c r="AK55" i="2" s="1"/>
  <c r="AC54" i="1" a="1"/>
  <c r="AC54" i="1" s="1"/>
  <c r="AK53" i="1" a="1"/>
  <c r="AK53" i="1" s="1"/>
  <c r="O53" i="2"/>
  <c r="AG53" i="2"/>
  <c r="AK53" i="2" s="1"/>
  <c r="Y56" i="2"/>
  <c r="W57" i="2"/>
  <c r="K57" i="2"/>
  <c r="AC96" i="2"/>
  <c r="M96" i="2"/>
  <c r="I96" i="2"/>
  <c r="E57" i="2" a="1"/>
  <c r="E57" i="2" s="1"/>
  <c r="Y95" i="2"/>
  <c r="E97" i="2" a="1"/>
  <c r="E97" i="2" s="1"/>
  <c r="E58" i="2" a="1"/>
  <c r="E58" i="2" s="1"/>
  <c r="AC55" i="1" a="1"/>
  <c r="AC55" i="1" s="1"/>
  <c r="AI53" i="2" l="1"/>
  <c r="AK55" i="1" a="1"/>
  <c r="AK55" i="1" s="1"/>
  <c r="AC57" i="2"/>
  <c r="I57" i="2"/>
  <c r="M57" i="2"/>
  <c r="AI55" i="2"/>
  <c r="AC95" i="1" a="1"/>
  <c r="AC95" i="1" s="1"/>
  <c r="O56" i="2"/>
  <c r="AG56" i="2"/>
  <c r="G97" i="2" a="1"/>
  <c r="G97" i="2" s="1"/>
  <c r="Y96" i="2"/>
  <c r="AA57" i="2"/>
  <c r="AC97" i="2"/>
  <c r="M97" i="2"/>
  <c r="I97" i="2"/>
  <c r="AK54" i="1" a="1"/>
  <c r="AK54" i="1" s="1"/>
  <c r="G57" i="2" a="1"/>
  <c r="G57" i="2" s="1"/>
  <c r="AC58" i="2"/>
  <c r="I58" i="2"/>
  <c r="K58" i="2"/>
  <c r="M58" i="2" s="1"/>
  <c r="Q53" i="2"/>
  <c r="S53" i="2" s="1"/>
  <c r="Q55" i="2"/>
  <c r="S55" i="2" s="1"/>
  <c r="Q54" i="2"/>
  <c r="S54" i="2" s="1"/>
  <c r="AI54" i="2"/>
  <c r="G58" i="2" a="1"/>
  <c r="G58" i="2" s="1"/>
  <c r="E98" i="2" a="1"/>
  <c r="E98" i="2" s="1"/>
  <c r="AC56" i="1" a="1"/>
  <c r="AC56" i="1" s="1"/>
  <c r="E59" i="2" a="1"/>
  <c r="E59" i="2" s="1"/>
  <c r="AC96" i="1" l="1" a="1"/>
  <c r="AC96" i="1" s="1"/>
  <c r="AK56" i="1" a="1"/>
  <c r="AK56" i="1" s="1"/>
  <c r="AK56" i="2"/>
  <c r="Q56" i="2" s="1"/>
  <c r="S56" i="2" s="1"/>
  <c r="AI56" i="2"/>
  <c r="Y57" i="2"/>
  <c r="W58" i="2"/>
  <c r="AC98" i="2"/>
  <c r="M98" i="2"/>
  <c r="I98" i="2"/>
  <c r="AE57" i="2"/>
  <c r="G98" i="2" a="1"/>
  <c r="G98" i="2" s="1"/>
  <c r="K59" i="2"/>
  <c r="M59" i="2" s="1"/>
  <c r="AC59" i="2"/>
  <c r="I59" i="2"/>
  <c r="Y58" i="2"/>
  <c r="W59" i="2"/>
  <c r="Y97" i="2"/>
  <c r="G59" i="2" a="1"/>
  <c r="G59" i="2" s="1"/>
  <c r="E99" i="2" a="1"/>
  <c r="E99" i="2" s="1"/>
  <c r="E60" i="2" a="1"/>
  <c r="E60" i="2" s="1"/>
  <c r="AC57" i="1" a="1"/>
  <c r="AC57" i="1" s="1"/>
  <c r="AA59" i="2" l="1"/>
  <c r="AE59" i="2" s="1"/>
  <c r="AC97" i="1" a="1"/>
  <c r="AC97" i="1" s="1"/>
  <c r="G99" i="2" a="1"/>
  <c r="G99" i="2" s="1"/>
  <c r="AC99" i="2"/>
  <c r="M99" i="2"/>
  <c r="I99" i="2"/>
  <c r="Y98" i="2"/>
  <c r="AA58" i="2"/>
  <c r="AE58" i="2" s="1"/>
  <c r="AK57" i="1" a="1"/>
  <c r="AK57" i="1" s="1"/>
  <c r="AC60" i="2"/>
  <c r="I60" i="2"/>
  <c r="O57" i="2"/>
  <c r="AG57" i="2"/>
  <c r="AK57" i="2" s="1"/>
  <c r="K60" i="2"/>
  <c r="M60" i="2" s="1"/>
  <c r="Y59" i="2"/>
  <c r="AA60" i="2" s="1"/>
  <c r="W60" i="2"/>
  <c r="G60" i="2" a="1"/>
  <c r="G60" i="2" s="1"/>
  <c r="AC58" i="1" a="1"/>
  <c r="AC58" i="1" s="1"/>
  <c r="E100" i="2" a="1"/>
  <c r="E100" i="2" s="1"/>
  <c r="Y60" i="2" l="1"/>
  <c r="AA61" i="2" s="1"/>
  <c r="W61" i="2"/>
  <c r="O59" i="2"/>
  <c r="AG59" i="2"/>
  <c r="AI59" i="2" s="1"/>
  <c r="I100" i="2"/>
  <c r="M100" i="2"/>
  <c r="AC100" i="2"/>
  <c r="G100" i="2" a="1"/>
  <c r="G100" i="2" s="1"/>
  <c r="K61" i="2"/>
  <c r="AK58" i="1" a="1"/>
  <c r="AK58" i="1" s="1"/>
  <c r="E61" i="2" a="1"/>
  <c r="E61" i="2" s="1"/>
  <c r="O58" i="2"/>
  <c r="AG58" i="2"/>
  <c r="AK58" i="2" s="1"/>
  <c r="AE60" i="2"/>
  <c r="AC98" i="1" a="1"/>
  <c r="AC98" i="1" s="1"/>
  <c r="Q57" i="2"/>
  <c r="S57" i="2" s="1"/>
  <c r="AI57" i="2"/>
  <c r="Y99" i="2"/>
  <c r="G61" i="2" a="1"/>
  <c r="G61" i="2" s="1"/>
  <c r="E62" i="2" a="1"/>
  <c r="E62" i="2" s="1"/>
  <c r="AC59" i="1" a="1"/>
  <c r="AC59" i="1" s="1"/>
  <c r="E101" i="2" a="1"/>
  <c r="E101" i="2" s="1"/>
  <c r="I62" i="2" l="1"/>
  <c r="AC62" i="2"/>
  <c r="K62" i="2"/>
  <c r="M62" i="2" s="1"/>
  <c r="O60" i="2"/>
  <c r="AG60" i="2"/>
  <c r="AI60" i="2" s="1"/>
  <c r="AK59" i="1" a="1"/>
  <c r="AK59" i="1" s="1"/>
  <c r="Y100" i="2"/>
  <c r="G101" i="2" a="1"/>
  <c r="G101" i="2" s="1"/>
  <c r="Q58" i="2"/>
  <c r="S58" i="2" s="1"/>
  <c r="AC99" i="1" a="1"/>
  <c r="AC99" i="1" s="1"/>
  <c r="AI58" i="2"/>
  <c r="AC61" i="2"/>
  <c r="AE61" i="2" s="1"/>
  <c r="AG61" i="2" s="1"/>
  <c r="M61" i="2"/>
  <c r="I61" i="2"/>
  <c r="AK59" i="2"/>
  <c r="Q59" i="2" s="1"/>
  <c r="S59" i="2" s="1"/>
  <c r="M101" i="2"/>
  <c r="AC101" i="2"/>
  <c r="I101" i="2"/>
  <c r="G62" i="2" a="1"/>
  <c r="G62" i="2" s="1"/>
  <c r="E63" i="2" a="1"/>
  <c r="E63" i="2" s="1"/>
  <c r="AC60" i="1" a="1"/>
  <c r="AC60" i="1" s="1"/>
  <c r="O61" i="2" l="1"/>
  <c r="AI61" i="2"/>
  <c r="Y101" i="2"/>
  <c r="AK60" i="1" a="1"/>
  <c r="AK60" i="1" s="1"/>
  <c r="E102" i="2" a="1"/>
  <c r="E102" i="2" s="1"/>
  <c r="K63" i="2"/>
  <c r="M63" i="2" s="1"/>
  <c r="AK60" i="2"/>
  <c r="Q60" i="2" s="1"/>
  <c r="S60" i="2" s="1"/>
  <c r="AC100" i="1" a="1"/>
  <c r="AC100" i="1" s="1"/>
  <c r="G102" i="2" a="1"/>
  <c r="G102" i="2" s="1"/>
  <c r="AC63" i="2"/>
  <c r="I63" i="2"/>
  <c r="Y61" i="2"/>
  <c r="W62" i="2"/>
  <c r="Y62" i="2"/>
  <c r="W63" i="2"/>
  <c r="AK61" i="2"/>
  <c r="Q61" i="2" s="1"/>
  <c r="G63" i="2" a="1"/>
  <c r="G63" i="2" s="1"/>
  <c r="E64" i="2" a="1"/>
  <c r="E64" i="2" s="1"/>
  <c r="AC61" i="1" a="1"/>
  <c r="AC61" i="1" s="1"/>
  <c r="E103" i="2" a="1"/>
  <c r="E103" i="2" s="1"/>
  <c r="AA63" i="2" l="1"/>
  <c r="AE63" i="2" s="1"/>
  <c r="AA62" i="2"/>
  <c r="AE62" i="2" s="1"/>
  <c r="K64" i="2"/>
  <c r="M64" i="2" s="1"/>
  <c r="K69" i="2"/>
  <c r="AC103" i="2"/>
  <c r="I103" i="2"/>
  <c r="M103" i="2"/>
  <c r="G103" i="2" a="1"/>
  <c r="G103" i="2" s="1"/>
  <c r="AC101" i="1" a="1"/>
  <c r="AC101" i="1" s="1"/>
  <c r="I64" i="2"/>
  <c r="AC64" i="2"/>
  <c r="Y63" i="2"/>
  <c r="AA64" i="2" s="1"/>
  <c r="W64" i="2"/>
  <c r="M102" i="2"/>
  <c r="AC102" i="2"/>
  <c r="I102" i="2"/>
  <c r="AK61" i="1" a="1"/>
  <c r="AK61" i="1" s="1"/>
  <c r="S61" i="2"/>
  <c r="AC62" i="1" a="1"/>
  <c r="AC62" i="1" s="1"/>
  <c r="E65" i="2" a="1"/>
  <c r="E65" i="2" s="1"/>
  <c r="E104" i="2" a="1"/>
  <c r="E104" i="2" s="1"/>
  <c r="E70" i="2" a="1"/>
  <c r="E70" i="2" s="1"/>
  <c r="G69" i="2" l="1" a="1"/>
  <c r="G69" i="2" s="1"/>
  <c r="G104" i="2" a="1"/>
  <c r="G104" i="2" s="1"/>
  <c r="I65" i="2"/>
  <c r="AC65" i="2"/>
  <c r="O63" i="2"/>
  <c r="AG63" i="2"/>
  <c r="AI63" i="2" s="1"/>
  <c r="AE64" i="2"/>
  <c r="K65" i="2"/>
  <c r="M65" i="2" s="1"/>
  <c r="Y64" i="2"/>
  <c r="AA65" i="2" s="1"/>
  <c r="W65" i="2"/>
  <c r="Y103" i="2"/>
  <c r="AC102" i="1" a="1"/>
  <c r="AC102" i="1" s="1"/>
  <c r="G64" i="2" a="1"/>
  <c r="G64" i="2" s="1"/>
  <c r="M104" i="2"/>
  <c r="AC104" i="2"/>
  <c r="I104" i="2"/>
  <c r="AK62" i="1" a="1"/>
  <c r="AK62" i="1" s="1"/>
  <c r="M70" i="2"/>
  <c r="AC70" i="2"/>
  <c r="I70" i="2"/>
  <c r="Y102" i="2"/>
  <c r="O62" i="2"/>
  <c r="AG62" i="2"/>
  <c r="AI62" i="2" s="1"/>
  <c r="AC63" i="1" a="1"/>
  <c r="AC63" i="1" s="1"/>
  <c r="E66" i="2" a="1"/>
  <c r="E66" i="2" s="1"/>
  <c r="AK62" i="2" l="1"/>
  <c r="Q62" i="2" s="1"/>
  <c r="S62" i="2"/>
  <c r="G105" i="2" a="1"/>
  <c r="G105" i="2" s="1"/>
  <c r="AK63" i="1" a="1"/>
  <c r="AK63" i="1" s="1"/>
  <c r="AE65" i="2"/>
  <c r="E105" i="2" a="1"/>
  <c r="E105" i="2" s="1"/>
  <c r="O64" i="2"/>
  <c r="AG64" i="2"/>
  <c r="AI64" i="2" s="1"/>
  <c r="Y65" i="2"/>
  <c r="W66" i="2"/>
  <c r="AC66" i="2"/>
  <c r="I66" i="2"/>
  <c r="Y70" i="2"/>
  <c r="AK63" i="2"/>
  <c r="Q63" i="2" s="1"/>
  <c r="S63" i="2" s="1"/>
  <c r="K66" i="2"/>
  <c r="M66" i="2" s="1"/>
  <c r="AC103" i="1" a="1"/>
  <c r="AC103" i="1" s="1"/>
  <c r="G65" i="2" a="1"/>
  <c r="G65" i="2" s="1"/>
  <c r="Y104" i="2"/>
  <c r="AC64" i="1" a="1"/>
  <c r="AC64" i="1" s="1"/>
  <c r="E106" i="2" a="1"/>
  <c r="E106" i="2" s="1"/>
  <c r="E67" i="2" a="1"/>
  <c r="E67" i="2" s="1"/>
  <c r="AK64" i="2" l="1"/>
  <c r="Q64" i="2" s="1"/>
  <c r="S64" i="2" s="1"/>
  <c r="AG65" i="2"/>
  <c r="AI65" i="2" s="1"/>
  <c r="O65" i="2"/>
  <c r="AA66" i="2"/>
  <c r="AE66" i="2" s="1"/>
  <c r="AK64" i="1" a="1"/>
  <c r="AK64" i="1" s="1"/>
  <c r="I67" i="2"/>
  <c r="AC67" i="2"/>
  <c r="G106" i="2" a="1"/>
  <c r="G106" i="2" s="1"/>
  <c r="AC104" i="1" a="1"/>
  <c r="AC104" i="1" s="1"/>
  <c r="AC70" i="1" a="1"/>
  <c r="AC70" i="1" s="1"/>
  <c r="M106" i="2"/>
  <c r="AC106" i="2"/>
  <c r="I106" i="2"/>
  <c r="K67" i="2"/>
  <c r="M67" i="2" s="1"/>
  <c r="Y66" i="2"/>
  <c r="W67" i="2"/>
  <c r="AC105" i="2"/>
  <c r="M105" i="2"/>
  <c r="I105" i="2"/>
  <c r="G66" i="2" a="1"/>
  <c r="G66" i="2" s="1"/>
  <c r="E107" i="2" a="1"/>
  <c r="E107" i="2" s="1"/>
  <c r="E68" i="2" a="1"/>
  <c r="E68" i="2" s="1"/>
  <c r="AC65" i="1" a="1"/>
  <c r="AC65" i="1" s="1"/>
  <c r="E88" i="2" a="1"/>
  <c r="E88" i="2" s="1"/>
  <c r="AK65" i="2" l="1"/>
  <c r="Q65" i="2" s="1"/>
  <c r="S65" i="2" s="1"/>
  <c r="AC68" i="2"/>
  <c r="I68" i="2"/>
  <c r="AA67" i="2"/>
  <c r="AE67" i="2" s="1"/>
  <c r="AK65" i="1" a="1"/>
  <c r="AK65" i="1" s="1"/>
  <c r="Y105" i="2"/>
  <c r="G67" i="2" a="1"/>
  <c r="G67" i="2" s="1"/>
  <c r="Y67" i="2"/>
  <c r="W68" i="2"/>
  <c r="AC66" i="1" a="1"/>
  <c r="AC66" i="1" s="1"/>
  <c r="AC107" i="2"/>
  <c r="M107" i="2"/>
  <c r="I107" i="2"/>
  <c r="K68" i="2"/>
  <c r="M68" i="2" s="1"/>
  <c r="AC88" i="2"/>
  <c r="M88" i="2"/>
  <c r="I88" i="2"/>
  <c r="Y106" i="2"/>
  <c r="AC105" i="1" a="1"/>
  <c r="AC105" i="1" s="1"/>
  <c r="G107" i="2" a="1"/>
  <c r="G107" i="2" s="1"/>
  <c r="AG66" i="2"/>
  <c r="AI66" i="2" s="1"/>
  <c r="O66" i="2"/>
  <c r="E108" i="2" a="1"/>
  <c r="E108" i="2" s="1"/>
  <c r="AK66" i="2" l="1"/>
  <c r="Q66" i="2" s="1"/>
  <c r="S66" i="2" s="1"/>
  <c r="G68" i="2" a="1"/>
  <c r="G68" i="2" s="1"/>
  <c r="AA68" i="2"/>
  <c r="AE68" i="2" s="1"/>
  <c r="AC106" i="1" a="1"/>
  <c r="AC106" i="1" s="1"/>
  <c r="Y88" i="2"/>
  <c r="O67" i="2"/>
  <c r="AG67" i="2"/>
  <c r="AI67" i="2" s="1"/>
  <c r="Y107" i="2"/>
  <c r="M108" i="2"/>
  <c r="AC108" i="2"/>
  <c r="I108" i="2"/>
  <c r="G108" i="2" a="1"/>
  <c r="G108" i="2" s="1"/>
  <c r="E69" i="2" a="1"/>
  <c r="E69" i="2" s="1"/>
  <c r="Y68" i="2"/>
  <c r="W69" i="2"/>
  <c r="AK66" i="1" a="1"/>
  <c r="AK66" i="1" s="1"/>
  <c r="E109" i="2" a="1"/>
  <c r="E109" i="2" s="1"/>
  <c r="G109" i="2" a="1"/>
  <c r="G109" i="2" s="1"/>
  <c r="AK67" i="2" l="1"/>
  <c r="Q67" i="2" s="1"/>
  <c r="O68" i="2"/>
  <c r="AG68" i="2"/>
  <c r="AK68" i="2"/>
  <c r="AC67" i="1" a="1"/>
  <c r="AC67" i="1" s="1"/>
  <c r="M109" i="2"/>
  <c r="AC109" i="2"/>
  <c r="I109" i="2"/>
  <c r="M69" i="2"/>
  <c r="I69" i="2"/>
  <c r="AC69" i="2"/>
  <c r="AC88" i="1" a="1"/>
  <c r="AC88" i="1" s="1"/>
  <c r="AK67" i="1" a="1"/>
  <c r="AK67" i="1" s="1"/>
  <c r="AA69" i="2"/>
  <c r="AC107" i="1" a="1"/>
  <c r="AC107" i="1" s="1"/>
  <c r="Y108" i="2"/>
  <c r="W109" i="2"/>
  <c r="S67" i="2"/>
  <c r="AC68" i="1" a="1"/>
  <c r="AC68" i="1" s="1"/>
  <c r="E110" i="2" a="1"/>
  <c r="E110" i="2" s="1"/>
  <c r="G110" i="2" a="1"/>
  <c r="G110" i="2" s="1"/>
  <c r="AK68" i="1" l="1" a="1"/>
  <c r="AK68" i="1" s="1"/>
  <c r="M110" i="2"/>
  <c r="AC110" i="2"/>
  <c r="I110" i="2"/>
  <c r="Y109" i="2"/>
  <c r="W110" i="2"/>
  <c r="Q68" i="2"/>
  <c r="S68" i="2" s="1"/>
  <c r="AE69" i="2"/>
  <c r="AC108" i="1" a="1"/>
  <c r="AC108" i="1" s="1"/>
  <c r="Y69" i="2"/>
  <c r="W70" i="2"/>
  <c r="W72" i="2"/>
  <c r="W85" i="2"/>
  <c r="W106" i="2"/>
  <c r="W83" i="2"/>
  <c r="W73" i="2"/>
  <c r="W82" i="2"/>
  <c r="W78" i="2"/>
  <c r="W81" i="2"/>
  <c r="W87" i="2"/>
  <c r="W77" i="2"/>
  <c r="W105" i="2"/>
  <c r="W84" i="2"/>
  <c r="W74" i="2"/>
  <c r="W80" i="2"/>
  <c r="W79" i="2"/>
  <c r="W76" i="2"/>
  <c r="W86" i="2"/>
  <c r="W88" i="2"/>
  <c r="W107" i="2"/>
  <c r="W97" i="2"/>
  <c r="W101" i="2"/>
  <c r="W95" i="2"/>
  <c r="W75" i="2"/>
  <c r="W89" i="2"/>
  <c r="W96" i="2"/>
  <c r="W94" i="2"/>
  <c r="W100" i="2"/>
  <c r="W108" i="2"/>
  <c r="W90" i="2"/>
  <c r="W98" i="2"/>
  <c r="W104" i="2"/>
  <c r="W91" i="2"/>
  <c r="W99" i="2"/>
  <c r="W102" i="2"/>
  <c r="W93" i="2"/>
  <c r="W71" i="2"/>
  <c r="W92" i="2"/>
  <c r="W103" i="2"/>
  <c r="AI68" i="2"/>
  <c r="AC69" i="1" a="1"/>
  <c r="AC69" i="1" s="1"/>
  <c r="AA70" i="2" l="1"/>
  <c r="AE70" i="2" s="1"/>
  <c r="AA107" i="2"/>
  <c r="AE107" i="2" s="1"/>
  <c r="AA106" i="2"/>
  <c r="AE106" i="2" s="1"/>
  <c r="AA72" i="2"/>
  <c r="AE72" i="2" s="1"/>
  <c r="AA105" i="2"/>
  <c r="AE105" i="2" s="1"/>
  <c r="AA78" i="2"/>
  <c r="AE78" i="2" s="1"/>
  <c r="AA108" i="2"/>
  <c r="AE108" i="2" s="1"/>
  <c r="AA95" i="2"/>
  <c r="AE95" i="2" s="1"/>
  <c r="AA101" i="2"/>
  <c r="AE101" i="2" s="1"/>
  <c r="AA86" i="2"/>
  <c r="AE86" i="2" s="1"/>
  <c r="AA82" i="2"/>
  <c r="AE82" i="2" s="1"/>
  <c r="AA94" i="2"/>
  <c r="AE94" i="2" s="1"/>
  <c r="AA102" i="2"/>
  <c r="AE102" i="2" s="1"/>
  <c r="AA71" i="2"/>
  <c r="AE71" i="2" s="1"/>
  <c r="AA92" i="2"/>
  <c r="AE92" i="2" s="1"/>
  <c r="AA81" i="2"/>
  <c r="AE81" i="2" s="1"/>
  <c r="AA88" i="2"/>
  <c r="AE88" i="2" s="1"/>
  <c r="AA96" i="2"/>
  <c r="AE96" i="2" s="1"/>
  <c r="AA75" i="2"/>
  <c r="AE75" i="2" s="1"/>
  <c r="AA76" i="2"/>
  <c r="AE76" i="2" s="1"/>
  <c r="AA74" i="2"/>
  <c r="AE74" i="2" s="1"/>
  <c r="AA89" i="2"/>
  <c r="AE89" i="2" s="1"/>
  <c r="AA97" i="2"/>
  <c r="AE97" i="2" s="1"/>
  <c r="AA80" i="2"/>
  <c r="AE80" i="2" s="1"/>
  <c r="AA104" i="2"/>
  <c r="AE104" i="2" s="1"/>
  <c r="AA85" i="2"/>
  <c r="AE85" i="2" s="1"/>
  <c r="AA73" i="2"/>
  <c r="AE73" i="2" s="1"/>
  <c r="AA90" i="2"/>
  <c r="AE90" i="2" s="1"/>
  <c r="AA100" i="2"/>
  <c r="AE100" i="2" s="1"/>
  <c r="AA83" i="2"/>
  <c r="AE83" i="2" s="1"/>
  <c r="AA79" i="2"/>
  <c r="AE79" i="2" s="1"/>
  <c r="AA84" i="2"/>
  <c r="AE84" i="2" s="1"/>
  <c r="AA87" i="2"/>
  <c r="AE87" i="2" s="1"/>
  <c r="AA93" i="2"/>
  <c r="AE93" i="2" s="1"/>
  <c r="AA99" i="2"/>
  <c r="AE99" i="2" s="1"/>
  <c r="AA77" i="2"/>
  <c r="AE77" i="2" s="1"/>
  <c r="AA103" i="2"/>
  <c r="AE103" i="2" s="1"/>
  <c r="AA91" i="2"/>
  <c r="AE91" i="2" s="1"/>
  <c r="AA98" i="2"/>
  <c r="AE98" i="2" s="1"/>
  <c r="AA110" i="2"/>
  <c r="AE110" i="2" s="1"/>
  <c r="AK69" i="1" a="1"/>
  <c r="AK69" i="1" s="1"/>
  <c r="Y110" i="2"/>
  <c r="AA111" i="2" s="1"/>
  <c r="W111" i="2"/>
  <c r="G111" i="2" a="1"/>
  <c r="G111" i="2" s="1"/>
  <c r="O69" i="2"/>
  <c r="AG69" i="2"/>
  <c r="AK69" i="2" s="1"/>
  <c r="Q69" i="2" s="1"/>
  <c r="AA109" i="2"/>
  <c r="AE109" i="2" s="1"/>
  <c r="E111" i="2" a="1"/>
  <c r="E111" i="2" s="1"/>
  <c r="E112" i="2" a="1"/>
  <c r="E112" i="2" s="1"/>
  <c r="AI69" i="2" l="1"/>
  <c r="S69" i="2"/>
  <c r="AG110" i="2"/>
  <c r="AI110" i="2" s="1"/>
  <c r="O110" i="2"/>
  <c r="AK72" i="1" a="1"/>
  <c r="AK72" i="1" s="1"/>
  <c r="AK87" i="1" a="1"/>
  <c r="AK87" i="1" s="1"/>
  <c r="AK92" i="1" a="1"/>
  <c r="AK92" i="1" s="1"/>
  <c r="AK105" i="1" a="1"/>
  <c r="AK105" i="1" s="1"/>
  <c r="AK102" i="1" a="1"/>
  <c r="AK102" i="1" s="1"/>
  <c r="O84" i="2"/>
  <c r="AG84" i="2"/>
  <c r="AI84" i="2" s="1"/>
  <c r="O80" i="2"/>
  <c r="AG80" i="2"/>
  <c r="AG81" i="2"/>
  <c r="AK81" i="2" s="1"/>
  <c r="Q81" i="2" s="1"/>
  <c r="O81" i="2"/>
  <c r="O95" i="2"/>
  <c r="AG95" i="2"/>
  <c r="AI95" i="2" s="1"/>
  <c r="AK83" i="1" a="1"/>
  <c r="AK83" i="1" s="1"/>
  <c r="AK80" i="1" a="1"/>
  <c r="AK80" i="1" s="1"/>
  <c r="AK108" i="1" a="1"/>
  <c r="AK108" i="1" s="1"/>
  <c r="AK97" i="1" a="1"/>
  <c r="AK97" i="1" s="1"/>
  <c r="AK95" i="1" a="1"/>
  <c r="AK95" i="1" s="1"/>
  <c r="O98" i="2"/>
  <c r="AG98" i="2"/>
  <c r="AI98" i="2" s="1"/>
  <c r="AG79" i="2"/>
  <c r="AK79" i="2" s="1"/>
  <c r="Q79" i="2" s="1"/>
  <c r="O79" i="2"/>
  <c r="O97" i="2"/>
  <c r="AG97" i="2"/>
  <c r="AK97" i="2" s="1"/>
  <c r="AG92" i="2"/>
  <c r="AK92" i="2" s="1"/>
  <c r="O92" i="2"/>
  <c r="O108" i="2"/>
  <c r="AG108" i="2"/>
  <c r="AI108" i="2" s="1"/>
  <c r="AK73" i="1" a="1"/>
  <c r="AK73" i="1" s="1"/>
  <c r="AK75" i="1" a="1"/>
  <c r="AK75" i="1" s="1"/>
  <c r="AK77" i="1" a="1"/>
  <c r="AK77" i="1" s="1"/>
  <c r="G112" i="2" a="1"/>
  <c r="G112" i="2" s="1"/>
  <c r="AK99" i="1" a="1"/>
  <c r="AK99" i="1" s="1"/>
  <c r="AK89" i="1" a="1"/>
  <c r="AK89" i="1" s="1"/>
  <c r="AK107" i="1" a="1"/>
  <c r="AK107" i="1" s="1"/>
  <c r="I111" i="2"/>
  <c r="AC111" i="2"/>
  <c r="AE111" i="2" s="1"/>
  <c r="M111" i="2"/>
  <c r="AG91" i="2"/>
  <c r="AI91" i="2" s="1"/>
  <c r="O91" i="2"/>
  <c r="O83" i="2"/>
  <c r="AG83" i="2"/>
  <c r="AI83" i="2" s="1"/>
  <c r="AG89" i="2"/>
  <c r="AI89" i="2" s="1"/>
  <c r="O89" i="2"/>
  <c r="O71" i="2"/>
  <c r="AG71" i="2"/>
  <c r="AK71" i="2" s="1"/>
  <c r="O78" i="2"/>
  <c r="AG78" i="2"/>
  <c r="AK78" i="2" s="1"/>
  <c r="AK90" i="1" a="1"/>
  <c r="AK90" i="1" s="1"/>
  <c r="AK104" i="1" a="1"/>
  <c r="AK104" i="1" s="1"/>
  <c r="AK101" i="1" a="1"/>
  <c r="AK101" i="1" s="1"/>
  <c r="O103" i="2"/>
  <c r="AG103" i="2"/>
  <c r="AI103" i="2" s="1"/>
  <c r="AG100" i="2"/>
  <c r="AI100" i="2" s="1"/>
  <c r="O100" i="2"/>
  <c r="O74" i="2"/>
  <c r="AG74" i="2"/>
  <c r="AK74" i="2" s="1"/>
  <c r="Q74" i="2" s="1"/>
  <c r="AG102" i="2"/>
  <c r="AI102" i="2" s="1"/>
  <c r="O102" i="2"/>
  <c r="AG105" i="2"/>
  <c r="O105" i="2"/>
  <c r="M112" i="2"/>
  <c r="AC112" i="2"/>
  <c r="I112" i="2"/>
  <c r="AK88" i="1" a="1"/>
  <c r="AK88" i="1" s="1"/>
  <c r="AK94" i="1" a="1"/>
  <c r="AK94" i="1" s="1"/>
  <c r="AK93" i="1" a="1"/>
  <c r="AK93" i="1" s="1"/>
  <c r="O109" i="2"/>
  <c r="AG109" i="2"/>
  <c r="AK109" i="2" s="1"/>
  <c r="Q109" i="2" s="1"/>
  <c r="O77" i="2"/>
  <c r="AG77" i="2"/>
  <c r="AI77" i="2" s="1"/>
  <c r="AI90" i="2"/>
  <c r="O90" i="2"/>
  <c r="AG90" i="2"/>
  <c r="AK90" i="2" s="1"/>
  <c r="Q90" i="2" s="1"/>
  <c r="O76" i="2"/>
  <c r="AG76" i="2"/>
  <c r="O94" i="2"/>
  <c r="AG94" i="2"/>
  <c r="AK94" i="2" s="1"/>
  <c r="Q94" i="2" s="1"/>
  <c r="O72" i="2"/>
  <c r="AG72" i="2"/>
  <c r="AK72" i="2" s="1"/>
  <c r="AK85" i="1" a="1"/>
  <c r="AK85" i="1" s="1"/>
  <c r="AK81" i="1" a="1"/>
  <c r="AK81" i="1" s="1"/>
  <c r="AK76" i="1" a="1"/>
  <c r="AK76" i="1" s="1"/>
  <c r="AK106" i="1" a="1"/>
  <c r="AK106" i="1" s="1"/>
  <c r="AK103" i="1" a="1"/>
  <c r="AK103" i="1" s="1"/>
  <c r="AK86" i="1" a="1"/>
  <c r="AK86" i="1" s="1"/>
  <c r="O99" i="2"/>
  <c r="AG99" i="2"/>
  <c r="AI99" i="2" s="1"/>
  <c r="O73" i="2"/>
  <c r="AG73" i="2"/>
  <c r="AK73" i="2" s="1"/>
  <c r="O75" i="2"/>
  <c r="AG75" i="2"/>
  <c r="AK75" i="2" s="1"/>
  <c r="O82" i="2"/>
  <c r="AI82" i="2"/>
  <c r="AG82" i="2"/>
  <c r="AK82" i="2" s="1"/>
  <c r="O106" i="2"/>
  <c r="AG106" i="2"/>
  <c r="AI106" i="2" s="1"/>
  <c r="AK78" i="1" a="1"/>
  <c r="AK78" i="1" s="1"/>
  <c r="AK74" i="1" a="1"/>
  <c r="AK74" i="1" s="1"/>
  <c r="AK98" i="1" a="1"/>
  <c r="AK98" i="1" s="1"/>
  <c r="AK96" i="1" a="1"/>
  <c r="AK96" i="1" s="1"/>
  <c r="AK84" i="1" a="1"/>
  <c r="AK84" i="1" s="1"/>
  <c r="AK79" i="1" a="1"/>
  <c r="AK79" i="1" s="1"/>
  <c r="AG93" i="2"/>
  <c r="AI93" i="2" s="1"/>
  <c r="O93" i="2"/>
  <c r="AG85" i="2"/>
  <c r="AK85" i="2" s="1"/>
  <c r="O85" i="2"/>
  <c r="O96" i="2"/>
  <c r="AG96" i="2"/>
  <c r="AI96" i="2" s="1"/>
  <c r="O86" i="2"/>
  <c r="AG86" i="2"/>
  <c r="AI86" i="2" s="1"/>
  <c r="O107" i="2"/>
  <c r="AG107" i="2"/>
  <c r="AI107" i="2" s="1"/>
  <c r="AK70" i="1" a="1"/>
  <c r="AK70" i="1" s="1"/>
  <c r="AC109" i="1" a="1"/>
  <c r="AC109" i="1" s="1"/>
  <c r="AK82" i="1" a="1"/>
  <c r="AK82" i="1" s="1"/>
  <c r="AK71" i="1" a="1"/>
  <c r="AK71" i="1" s="1"/>
  <c r="AK100" i="1" a="1"/>
  <c r="AK100" i="1" s="1"/>
  <c r="AK91" i="1" a="1"/>
  <c r="AK91" i="1" s="1"/>
  <c r="AK109" i="1" a="1"/>
  <c r="AK109" i="1" s="1"/>
  <c r="AG87" i="2"/>
  <c r="AK87" i="2" s="1"/>
  <c r="O87" i="2"/>
  <c r="AI87" i="2"/>
  <c r="O104" i="2"/>
  <c r="AG104" i="2"/>
  <c r="AI104" i="2" s="1"/>
  <c r="O88" i="2"/>
  <c r="AG88" i="2"/>
  <c r="AI88" i="2" s="1"/>
  <c r="O101" i="2"/>
  <c r="AG101" i="2"/>
  <c r="AI101" i="2" s="1"/>
  <c r="O70" i="2"/>
  <c r="AG70" i="2"/>
  <c r="AC110" i="1" a="1"/>
  <c r="AC110" i="1" s="1"/>
  <c r="G113" i="2" a="1"/>
  <c r="G113" i="2" s="1"/>
  <c r="E113" i="2" a="1"/>
  <c r="E113" i="2" s="1"/>
  <c r="AI78" i="2" l="1"/>
  <c r="AK96" i="2"/>
  <c r="Q96" i="2" s="1"/>
  <c r="S96" i="2" s="1"/>
  <c r="AK100" i="2"/>
  <c r="AK93" i="2"/>
  <c r="Q93" i="2" s="1"/>
  <c r="AK104" i="2"/>
  <c r="Q104" i="2" s="1"/>
  <c r="S104" i="2" s="1"/>
  <c r="AI81" i="2"/>
  <c r="AK102" i="2"/>
  <c r="AK110" i="2"/>
  <c r="Q110" i="2" s="1"/>
  <c r="S110" i="2" s="1"/>
  <c r="AK84" i="2"/>
  <c r="Q84" i="2" s="1"/>
  <c r="AI85" i="2"/>
  <c r="AI74" i="2"/>
  <c r="AK99" i="2"/>
  <c r="Q99" i="2" s="1"/>
  <c r="S99" i="2" s="1"/>
  <c r="AI92" i="2"/>
  <c r="AK101" i="2"/>
  <c r="Q101" i="2" s="1"/>
  <c r="S101" i="2" s="1"/>
  <c r="AI109" i="2"/>
  <c r="AI79" i="2"/>
  <c r="AK88" i="2"/>
  <c r="Q88" i="2" s="1"/>
  <c r="S88" i="2" s="1"/>
  <c r="AK83" i="2"/>
  <c r="Q83" i="2" s="1"/>
  <c r="S83" i="2" s="1"/>
  <c r="AK110" i="1" a="1"/>
  <c r="AK110" i="1" s="1"/>
  <c r="Q73" i="2"/>
  <c r="S73" i="2" s="1"/>
  <c r="AK89" i="2"/>
  <c r="Q89" i="2" s="1"/>
  <c r="S89" i="2" s="1"/>
  <c r="AK91" i="2"/>
  <c r="Q91" i="2" s="1"/>
  <c r="S91" i="2" s="1"/>
  <c r="Q85" i="2"/>
  <c r="Q82" i="2"/>
  <c r="S82" i="2" s="1"/>
  <c r="AI73" i="2"/>
  <c r="AI94" i="2"/>
  <c r="S90" i="2"/>
  <c r="S109" i="2"/>
  <c r="S74" i="2"/>
  <c r="Q78" i="2"/>
  <c r="S94" i="2"/>
  <c r="AK70" i="2"/>
  <c r="Q70" i="2" s="1"/>
  <c r="S70" i="2" s="1"/>
  <c r="S93" i="2"/>
  <c r="Q72" i="2"/>
  <c r="S72" i="2" s="1"/>
  <c r="AK77" i="2"/>
  <c r="Q77" i="2" s="1"/>
  <c r="S77" i="2" s="1"/>
  <c r="Y112" i="2"/>
  <c r="W113" i="2"/>
  <c r="S78" i="2"/>
  <c r="S79" i="2"/>
  <c r="AK95" i="2"/>
  <c r="Q95" i="2" s="1"/>
  <c r="S95" i="2" s="1"/>
  <c r="AK80" i="2"/>
  <c r="Q80" i="2" s="1"/>
  <c r="S80" i="2" s="1"/>
  <c r="AI70" i="2"/>
  <c r="AK107" i="2"/>
  <c r="Q107" i="2" s="1"/>
  <c r="S107" i="2" s="1"/>
  <c r="AI75" i="2"/>
  <c r="Q75" i="2"/>
  <c r="S75" i="2" s="1"/>
  <c r="Q92" i="2"/>
  <c r="S92" i="2" s="1"/>
  <c r="Q87" i="2"/>
  <c r="S87" i="2" s="1"/>
  <c r="AI72" i="2"/>
  <c r="AI76" i="2"/>
  <c r="Q102" i="2"/>
  <c r="S102" i="2" s="1"/>
  <c r="Q100" i="2"/>
  <c r="S100" i="2" s="1"/>
  <c r="Q71" i="2"/>
  <c r="S71" i="2" s="1"/>
  <c r="Q97" i="2"/>
  <c r="S97" i="2" s="1"/>
  <c r="AK98" i="2"/>
  <c r="Q98" i="2" s="1"/>
  <c r="S98" i="2" s="1"/>
  <c r="AI80" i="2"/>
  <c r="AC113" i="2"/>
  <c r="M113" i="2"/>
  <c r="I113" i="2"/>
  <c r="AK76" i="2"/>
  <c r="Q76" i="2" s="1"/>
  <c r="S76" i="2" s="1"/>
  <c r="AK105" i="2"/>
  <c r="Q105" i="2" s="1"/>
  <c r="S105" i="2" s="1"/>
  <c r="AG111" i="2"/>
  <c r="AK111" i="2" s="1"/>
  <c r="Q111" i="2" s="1"/>
  <c r="O111" i="2"/>
  <c r="S111" i="2" s="1"/>
  <c r="AK108" i="2"/>
  <c r="Q108" i="2" s="1"/>
  <c r="S108" i="2" s="1"/>
  <c r="S84" i="2"/>
  <c r="AK86" i="2"/>
  <c r="Q86" i="2" s="1"/>
  <c r="S86" i="2" s="1"/>
  <c r="S85" i="2"/>
  <c r="AK106" i="2"/>
  <c r="Q106" i="2" s="1"/>
  <c r="S106" i="2" s="1"/>
  <c r="AI105" i="2"/>
  <c r="AK103" i="2"/>
  <c r="Q103" i="2" s="1"/>
  <c r="S103" i="2" s="1"/>
  <c r="AI71" i="2"/>
  <c r="Y111" i="2"/>
  <c r="AA112" i="2" s="1"/>
  <c r="AE112" i="2" s="1"/>
  <c r="W112" i="2"/>
  <c r="AI97" i="2"/>
  <c r="S81" i="2"/>
  <c r="G114" i="2" a="1"/>
  <c r="G114" i="2" s="1"/>
  <c r="E114" i="2" a="1"/>
  <c r="E114" i="2" s="1"/>
  <c r="AC111" i="1" a="1"/>
  <c r="AC111" i="1" s="1"/>
  <c r="AI111" i="2" l="1"/>
  <c r="O112" i="2"/>
  <c r="AG112" i="2"/>
  <c r="AK111" i="1" a="1"/>
  <c r="AK111" i="1" s="1"/>
  <c r="Y113" i="2"/>
  <c r="AA114" i="2" s="1"/>
  <c r="W114" i="2"/>
  <c r="M114" i="2"/>
  <c r="AC114" i="2"/>
  <c r="I114" i="2"/>
  <c r="AA113" i="2"/>
  <c r="AE113" i="2" s="1"/>
  <c r="G115" i="2" a="1"/>
  <c r="G115" i="2" s="1"/>
  <c r="E115" i="2" a="1"/>
  <c r="E115" i="2" s="1"/>
  <c r="AC112" i="1" a="1"/>
  <c r="AC112" i="1" s="1"/>
  <c r="O113" i="2" l="1"/>
  <c r="AG113" i="2"/>
  <c r="AI113" i="2" s="1"/>
  <c r="AK113" i="2"/>
  <c r="Q113" i="2" s="1"/>
  <c r="AK112" i="1" a="1"/>
  <c r="AK112" i="1" s="1"/>
  <c r="Y114" i="2"/>
  <c r="AA115" i="2" s="1"/>
  <c r="W115" i="2"/>
  <c r="AK112" i="2"/>
  <c r="Q112" i="2" s="1"/>
  <c r="S112" i="2" s="1"/>
  <c r="AC115" i="2"/>
  <c r="M115" i="2"/>
  <c r="I115" i="2"/>
  <c r="AE114" i="2"/>
  <c r="AI112" i="2"/>
  <c r="AC113" i="1" a="1"/>
  <c r="AC113" i="1" s="1"/>
  <c r="E116" i="2" a="1"/>
  <c r="E116" i="2" s="1"/>
  <c r="AK113" i="1" l="1" a="1"/>
  <c r="AK113" i="1" s="1"/>
  <c r="O114" i="2"/>
  <c r="AG114" i="2"/>
  <c r="AK114" i="2" s="1"/>
  <c r="Y115" i="2"/>
  <c r="AA116" i="2" s="1"/>
  <c r="W116" i="2"/>
  <c r="I116" i="2"/>
  <c r="M116" i="2"/>
  <c r="AC116" i="2"/>
  <c r="G116" i="2" a="1"/>
  <c r="G116" i="2" s="1"/>
  <c r="AE115" i="2"/>
  <c r="S113" i="2"/>
  <c r="G117" i="2" a="1"/>
  <c r="G117" i="2" s="1"/>
  <c r="AC114" i="1" a="1"/>
  <c r="AC114" i="1" s="1"/>
  <c r="AG115" i="2" l="1"/>
  <c r="AI115" i="2" s="1"/>
  <c r="O115" i="2"/>
  <c r="E117" i="2" a="1"/>
  <c r="E117" i="2" s="1"/>
  <c r="Q114" i="2"/>
  <c r="S114" i="2" s="1"/>
  <c r="AK114" i="1" a="1"/>
  <c r="AK114" i="1" s="1"/>
  <c r="AE116" i="2"/>
  <c r="AI114" i="2"/>
  <c r="Y116" i="2"/>
  <c r="AA117" i="2" s="1"/>
  <c r="W117" i="2"/>
  <c r="AC115" i="1" a="1"/>
  <c r="AC115" i="1" s="1"/>
  <c r="G118" i="2" a="1"/>
  <c r="G118" i="2" s="1"/>
  <c r="AK115" i="2" l="1"/>
  <c r="Q115" i="2" s="1"/>
  <c r="S115" i="2" s="1"/>
  <c r="M117" i="2"/>
  <c r="I117" i="2"/>
  <c r="AC117" i="2"/>
  <c r="AE117" i="2" s="1"/>
  <c r="AG117" i="2"/>
  <c r="AK115" i="1" a="1"/>
  <c r="AK115" i="1" s="1"/>
  <c r="O116" i="2"/>
  <c r="AG116" i="2"/>
  <c r="AI116" i="2" s="1"/>
  <c r="E118" i="2" a="1"/>
  <c r="E118" i="2" s="1"/>
  <c r="G119" i="2" a="1"/>
  <c r="G119" i="2" s="1"/>
  <c r="E119" i="2" a="1"/>
  <c r="E119" i="2" s="1"/>
  <c r="AC116" i="1" a="1"/>
  <c r="AC116" i="1" s="1"/>
  <c r="I119" i="2" l="1"/>
  <c r="AC119" i="2"/>
  <c r="M119" i="2"/>
  <c r="M118" i="2"/>
  <c r="I118" i="2"/>
  <c r="AC118" i="2"/>
  <c r="AK117" i="2"/>
  <c r="Q117" i="2" s="1"/>
  <c r="AI117" i="2"/>
  <c r="O117" i="2"/>
  <c r="Y117" i="2"/>
  <c r="AA118" i="2" s="1"/>
  <c r="W118" i="2"/>
  <c r="AK116" i="1" a="1"/>
  <c r="AK116" i="1" s="1"/>
  <c r="AK116" i="2"/>
  <c r="Q116" i="2" s="1"/>
  <c r="S116" i="2" s="1"/>
  <c r="E120" i="2" a="1"/>
  <c r="E120" i="2" s="1"/>
  <c r="AC117" i="1" a="1"/>
  <c r="AC117" i="1" s="1"/>
  <c r="S117" i="2" l="1"/>
  <c r="AK117" i="1" a="1"/>
  <c r="AK117" i="1" s="1"/>
  <c r="AE118" i="2"/>
  <c r="Y118" i="2"/>
  <c r="AA119" i="2" s="1"/>
  <c r="AE119" i="2" s="1"/>
  <c r="W119" i="2"/>
  <c r="I120" i="2"/>
  <c r="AC120" i="2"/>
  <c r="M120" i="2"/>
  <c r="G120" i="2" a="1"/>
  <c r="G120" i="2" s="1"/>
  <c r="Y119" i="2"/>
  <c r="W120" i="2"/>
  <c r="AC118" i="1" a="1"/>
  <c r="AC118" i="1" s="1"/>
  <c r="G121" i="2" a="1"/>
  <c r="G121" i="2" s="1"/>
  <c r="E121" i="2" a="1"/>
  <c r="E121" i="2" s="1"/>
  <c r="AA120" i="2" l="1"/>
  <c r="AE120" i="2" s="1"/>
  <c r="O119" i="2"/>
  <c r="AG119" i="2"/>
  <c r="AI119" i="2" s="1"/>
  <c r="AK119" i="2"/>
  <c r="Q119" i="2" s="1"/>
  <c r="S119" i="2" s="1"/>
  <c r="Y120" i="2"/>
  <c r="AA121" i="2" s="1"/>
  <c r="W121" i="2"/>
  <c r="AC119" i="1" a="1"/>
  <c r="AC119" i="1" s="1"/>
  <c r="AK118" i="1" a="1"/>
  <c r="AK118" i="1" s="1"/>
  <c r="AG118" i="2"/>
  <c r="O118" i="2"/>
  <c r="AI118" i="2"/>
  <c r="AK118" i="2"/>
  <c r="Q118" i="2" s="1"/>
  <c r="I121" i="2"/>
  <c r="AC121" i="2"/>
  <c r="M121" i="2"/>
  <c r="E122" i="2" a="1"/>
  <c r="E122" i="2" s="1"/>
  <c r="I122" i="2" l="1"/>
  <c r="AC122" i="2"/>
  <c r="M122" i="2"/>
  <c r="Y121" i="2"/>
  <c r="AA122" i="2" s="1"/>
  <c r="W122" i="2"/>
  <c r="S118" i="2"/>
  <c r="O120" i="2"/>
  <c r="AG120" i="2"/>
  <c r="AI120" i="2" s="1"/>
  <c r="AK119" i="1" a="1"/>
  <c r="AK119" i="1" s="1"/>
  <c r="G122" i="2" a="1"/>
  <c r="G122" i="2" s="1"/>
  <c r="AE121" i="2"/>
  <c r="AC120" i="1" a="1"/>
  <c r="AC120" i="1" s="1"/>
  <c r="E123" i="2" a="1"/>
  <c r="E123" i="2" s="1"/>
  <c r="G123" i="2" a="1"/>
  <c r="G123" i="2" s="1"/>
  <c r="AK120" i="2" l="1"/>
  <c r="Q120" i="2" s="1"/>
  <c r="S120" i="2" s="1"/>
  <c r="AK120" i="1" a="1"/>
  <c r="AK120" i="1" s="1"/>
  <c r="AE122" i="2"/>
  <c r="M123" i="2"/>
  <c r="I123" i="2"/>
  <c r="AC123" i="2"/>
  <c r="AI121" i="2"/>
  <c r="O121" i="2"/>
  <c r="AG121" i="2"/>
  <c r="Y122" i="2"/>
  <c r="AA123" i="2" s="1"/>
  <c r="W123" i="2"/>
  <c r="G124" i="2" a="1"/>
  <c r="G124" i="2" s="1"/>
  <c r="AC121" i="1" a="1"/>
  <c r="AC121" i="1" s="1"/>
  <c r="AE123" i="2" l="1"/>
  <c r="Y123" i="2"/>
  <c r="AA124" i="2" s="1"/>
  <c r="W124" i="2"/>
  <c r="AK121" i="1" a="1"/>
  <c r="AK121" i="1" s="1"/>
  <c r="O122" i="2"/>
  <c r="AG122" i="2"/>
  <c r="AI122" i="2" s="1"/>
  <c r="AK121" i="2"/>
  <c r="Q121" i="2" s="1"/>
  <c r="S121" i="2" s="1"/>
  <c r="E124" i="2" a="1"/>
  <c r="E124" i="2" s="1"/>
  <c r="AC122" i="1" a="1"/>
  <c r="AC122" i="1" s="1"/>
  <c r="E125" i="2" a="1"/>
  <c r="E125" i="2" s="1"/>
  <c r="G125" i="2" a="1"/>
  <c r="G125" i="2" s="1"/>
  <c r="AK122" i="2" l="1"/>
  <c r="AC124" i="2"/>
  <c r="AE124" i="2" s="1"/>
  <c r="I124" i="2"/>
  <c r="AG124" i="2"/>
  <c r="M124" i="2"/>
  <c r="AK124" i="2"/>
  <c r="AK122" i="1" a="1"/>
  <c r="AK122" i="1" s="1"/>
  <c r="Q122" i="2"/>
  <c r="S122" i="2" s="1"/>
  <c r="I125" i="2"/>
  <c r="AC125" i="2"/>
  <c r="M125" i="2"/>
  <c r="O123" i="2"/>
  <c r="AG123" i="2"/>
  <c r="AK123" i="2" s="1"/>
  <c r="Q123" i="2" s="1"/>
  <c r="G126" i="2" a="1"/>
  <c r="G126" i="2" s="1"/>
  <c r="E126" i="2" a="1"/>
  <c r="E126" i="2" s="1"/>
  <c r="AC123" i="1" a="1"/>
  <c r="AC123" i="1" s="1"/>
  <c r="S123" i="2" l="1"/>
  <c r="AI123" i="2"/>
  <c r="AC126" i="2"/>
  <c r="I126" i="2"/>
  <c r="M126" i="2"/>
  <c r="AK123" i="1" a="1"/>
  <c r="AK123" i="1" s="1"/>
  <c r="Q124" i="2"/>
  <c r="Y124" i="2"/>
  <c r="AA125" i="2" s="1"/>
  <c r="AE125" i="2" s="1"/>
  <c r="W125" i="2"/>
  <c r="Y125" i="2"/>
  <c r="AA126" i="2" s="1"/>
  <c r="W126" i="2"/>
  <c r="AI124" i="2"/>
  <c r="O124" i="2"/>
  <c r="S124" i="2" s="1"/>
  <c r="G127" i="2" a="1"/>
  <c r="G127" i="2" s="1"/>
  <c r="E127" i="2" a="1"/>
  <c r="E127" i="2" s="1"/>
  <c r="AC124" i="1" a="1"/>
  <c r="AC124" i="1" s="1"/>
  <c r="O125" i="2" l="1"/>
  <c r="AG125" i="2"/>
  <c r="AC127" i="2"/>
  <c r="M127" i="2"/>
  <c r="I127" i="2"/>
  <c r="AK124" i="1" a="1"/>
  <c r="AK124" i="1" s="1"/>
  <c r="Y126" i="2"/>
  <c r="AA127" i="2" s="1"/>
  <c r="W127" i="2"/>
  <c r="AC125" i="1" a="1"/>
  <c r="AC125" i="1" s="1"/>
  <c r="AE126" i="2"/>
  <c r="E128" i="2" a="1"/>
  <c r="E128" i="2" s="1"/>
  <c r="O126" i="2" l="1"/>
  <c r="AG126" i="2"/>
  <c r="Y127" i="2"/>
  <c r="AA128" i="2" s="1"/>
  <c r="W128" i="2"/>
  <c r="AK125" i="1" a="1"/>
  <c r="AK125" i="1" s="1"/>
  <c r="AE127" i="2"/>
  <c r="AC128" i="2"/>
  <c r="M128" i="2"/>
  <c r="I128" i="2"/>
  <c r="AK125" i="2"/>
  <c r="Q125" i="2" s="1"/>
  <c r="S125" i="2" s="1"/>
  <c r="G128" i="2" a="1"/>
  <c r="G128" i="2" s="1"/>
  <c r="AI125" i="2"/>
  <c r="G129" i="2" a="1"/>
  <c r="G129" i="2" s="1"/>
  <c r="AK126" i="1" l="1" a="1"/>
  <c r="AK126" i="1" s="1"/>
  <c r="Y128" i="2"/>
  <c r="AA129" i="2" s="1"/>
  <c r="W129" i="2"/>
  <c r="AK126" i="2"/>
  <c r="Q126" i="2" s="1"/>
  <c r="S126" i="2" s="1"/>
  <c r="AE128" i="2"/>
  <c r="AC126" i="1" a="1"/>
  <c r="AC126" i="1" s="1"/>
  <c r="AI126" i="2"/>
  <c r="O127" i="2"/>
  <c r="AI127" i="2"/>
  <c r="AK127" i="2"/>
  <c r="Q127" i="2" s="1"/>
  <c r="S127" i="2" s="1"/>
  <c r="AG127" i="2"/>
  <c r="G130" i="2" l="1" a="1"/>
  <c r="G130" i="2" s="1"/>
  <c r="AK127" i="1" a="1"/>
  <c r="AK127" i="1" s="1"/>
  <c r="AG128" i="2"/>
  <c r="AK128" i="2" s="1"/>
  <c r="Q128" i="2" s="1"/>
  <c r="O128" i="2"/>
  <c r="AI128" i="2"/>
  <c r="AC127" i="1" a="1"/>
  <c r="AC127" i="1" s="1"/>
  <c r="AC128" i="1" a="1"/>
  <c r="AC128" i="1" s="1"/>
  <c r="E129" i="2" a="1"/>
  <c r="E129" i="2" s="1"/>
  <c r="G131" i="2" a="1"/>
  <c r="G131" i="2" s="1"/>
  <c r="S128" i="2" l="1"/>
  <c r="M129" i="2"/>
  <c r="I129" i="2"/>
  <c r="AC129" i="2"/>
  <c r="AE129" i="2" s="1"/>
  <c r="AK128" i="1" a="1"/>
  <c r="AK128" i="1" s="1"/>
  <c r="G132" i="2" a="1"/>
  <c r="G132" i="2" s="1"/>
  <c r="O129" i="2" l="1"/>
  <c r="Y129" i="2"/>
  <c r="AA130" i="2" s="1"/>
  <c r="W151" i="2"/>
  <c r="Y151" i="2" s="1"/>
  <c r="AC151" i="2" s="1"/>
  <c r="W145" i="2"/>
  <c r="Y145" i="2" s="1"/>
  <c r="AC145" i="2" s="1"/>
  <c r="I26" i="2"/>
  <c r="S14" i="2" s="1"/>
  <c r="W142" i="2"/>
  <c r="Y142" i="2" s="1"/>
  <c r="W136" i="2"/>
  <c r="Y136" i="2" s="1"/>
  <c r="W160" i="2"/>
  <c r="Y160" i="2" s="1"/>
  <c r="AC160" i="2" s="1"/>
  <c r="W134" i="2"/>
  <c r="Y134" i="2" s="1"/>
  <c r="W131" i="2"/>
  <c r="Y131" i="2" s="1"/>
  <c r="W153" i="2"/>
  <c r="Y153" i="2" s="1"/>
  <c r="W138" i="2"/>
  <c r="Y138" i="2" s="1"/>
  <c r="AC138" i="2" s="1"/>
  <c r="W152" i="2"/>
  <c r="Y152" i="2" s="1"/>
  <c r="W140" i="2"/>
  <c r="Y140" i="2" s="1"/>
  <c r="W148" i="2"/>
  <c r="Y148" i="2" s="1"/>
  <c r="W157" i="2"/>
  <c r="Y157" i="2" s="1"/>
  <c r="W139" i="2"/>
  <c r="Y139" i="2" s="1"/>
  <c r="W130" i="2"/>
  <c r="Y130" i="2" s="1"/>
  <c r="W132" i="2"/>
  <c r="Y132" i="2" s="1"/>
  <c r="AC132" i="2" s="1"/>
  <c r="W141" i="2"/>
  <c r="Y141" i="2" s="1"/>
  <c r="W158" i="2"/>
  <c r="Y158" i="2" s="1"/>
  <c r="W133" i="2"/>
  <c r="Y133" i="2" s="1"/>
  <c r="W150" i="2"/>
  <c r="Y150" i="2" s="1"/>
  <c r="W143" i="2"/>
  <c r="Y143" i="2" s="1"/>
  <c r="W135" i="2"/>
  <c r="Y135" i="2" s="1"/>
  <c r="W147" i="2"/>
  <c r="Y147" i="2" s="1"/>
  <c r="W137" i="2"/>
  <c r="Y137" i="2" s="1"/>
  <c r="W149" i="2"/>
  <c r="Y149" i="2" s="1"/>
  <c r="W146" i="2"/>
  <c r="Y146" i="2" s="1"/>
  <c r="W144" i="2"/>
  <c r="Y144" i="2" s="1"/>
  <c r="W155" i="2"/>
  <c r="Y155" i="2" s="1"/>
  <c r="W154" i="2"/>
  <c r="Y154" i="2" s="1"/>
  <c r="W156" i="2"/>
  <c r="Y156" i="2" s="1"/>
  <c r="W159" i="2"/>
  <c r="Y159" i="2" s="1"/>
  <c r="Y14" i="2"/>
  <c r="AK129" i="1" a="1"/>
  <c r="AK129" i="1" s="1"/>
  <c r="AG129" i="2"/>
  <c r="AK129" i="2" s="1"/>
  <c r="Q129" i="2" s="1"/>
  <c r="G133" i="2" a="1"/>
  <c r="G133" i="2" s="1"/>
  <c r="AA156" i="2" l="1"/>
  <c r="AC155" i="2"/>
  <c r="AA152" i="2"/>
  <c r="AC150" i="2"/>
  <c r="AA151" i="2"/>
  <c r="AE151" i="2" s="1"/>
  <c r="AC148" i="2"/>
  <c r="AA149" i="2"/>
  <c r="AC136" i="2"/>
  <c r="AA137" i="2"/>
  <c r="AC129" i="1" a="1"/>
  <c r="AC129" i="1" s="1"/>
  <c r="AA146" i="2"/>
  <c r="AC144" i="2"/>
  <c r="AA145" i="2"/>
  <c r="AE145" i="2" s="1"/>
  <c r="AA134" i="2"/>
  <c r="AC133" i="2"/>
  <c r="AC140" i="2"/>
  <c r="AA141" i="2"/>
  <c r="AA143" i="2"/>
  <c r="AC142" i="2"/>
  <c r="AC152" i="2"/>
  <c r="AA153" i="2"/>
  <c r="AA150" i="2"/>
  <c r="AC149" i="2"/>
  <c r="AC141" i="2"/>
  <c r="AA142" i="2"/>
  <c r="AA139" i="2"/>
  <c r="AC137" i="2"/>
  <c r="AA138" i="2"/>
  <c r="AE138" i="2" s="1"/>
  <c r="AC153" i="2"/>
  <c r="AE153" i="2" s="1"/>
  <c r="AA154" i="2"/>
  <c r="AA160" i="2"/>
  <c r="AE160" i="2" s="1"/>
  <c r="AC159" i="2"/>
  <c r="AC147" i="2"/>
  <c r="AA148" i="2"/>
  <c r="AC130" i="2"/>
  <c r="AE130" i="2" s="1"/>
  <c r="AA131" i="2"/>
  <c r="AA133" i="2"/>
  <c r="AC131" i="2"/>
  <c r="AE131" i="2" s="1"/>
  <c r="AA132" i="2"/>
  <c r="AE132" i="2" s="1"/>
  <c r="AC158" i="2"/>
  <c r="AA159" i="2"/>
  <c r="AA157" i="2"/>
  <c r="AC156" i="2"/>
  <c r="AE156" i="2" s="1"/>
  <c r="AC135" i="2"/>
  <c r="AA136" i="2"/>
  <c r="AC139" i="2"/>
  <c r="AA140" i="2"/>
  <c r="AC134" i="2"/>
  <c r="AA135" i="2"/>
  <c r="S129" i="2"/>
  <c r="AC146" i="2"/>
  <c r="AE146" i="2" s="1"/>
  <c r="AA147" i="2"/>
  <c r="AE147" i="2" s="1"/>
  <c r="AC130" i="1" a="1"/>
  <c r="AC130" i="1" s="1"/>
  <c r="AC154" i="2"/>
  <c r="AA155" i="2"/>
  <c r="AE155" i="2" s="1"/>
  <c r="AC143" i="2"/>
  <c r="AA144" i="2"/>
  <c r="AC157" i="2"/>
  <c r="AA158" i="2"/>
  <c r="AI129" i="2"/>
  <c r="AC131" i="1" a="1"/>
  <c r="AC131" i="1" s="1"/>
  <c r="G134" i="2" a="1"/>
  <c r="G134" i="2" s="1"/>
  <c r="AE142" i="2" l="1"/>
  <c r="AK130" i="1" a="1"/>
  <c r="AK130" i="1" s="1"/>
  <c r="AE134" i="2"/>
  <c r="AE141" i="2"/>
  <c r="O141" i="2" s="1"/>
  <c r="O155" i="2"/>
  <c r="AG155" i="2"/>
  <c r="AI155" i="2" s="1"/>
  <c r="O134" i="2"/>
  <c r="AG134" i="2"/>
  <c r="AI134" i="2" s="1"/>
  <c r="AE154" i="2"/>
  <c r="O160" i="2"/>
  <c r="AG160" i="2"/>
  <c r="AK160" i="2" s="1"/>
  <c r="AI160" i="2"/>
  <c r="O132" i="2"/>
  <c r="AG132" i="2"/>
  <c r="AK132" i="2" s="1"/>
  <c r="AE149" i="2"/>
  <c r="AE133" i="2"/>
  <c r="AE136" i="2"/>
  <c r="O147" i="2"/>
  <c r="AG147" i="2"/>
  <c r="AI147" i="2" s="1"/>
  <c r="AG131" i="2"/>
  <c r="AI131" i="2" s="1"/>
  <c r="O131" i="2"/>
  <c r="AE157" i="2"/>
  <c r="O146" i="2"/>
  <c r="AG146" i="2"/>
  <c r="AK146" i="2" s="1"/>
  <c r="AG156" i="2"/>
  <c r="AI156" i="2" s="1"/>
  <c r="O156" i="2"/>
  <c r="O153" i="2"/>
  <c r="AG153" i="2"/>
  <c r="AI153" i="2" s="1"/>
  <c r="O145" i="2"/>
  <c r="AG145" i="2"/>
  <c r="AI145" i="2" s="1"/>
  <c r="AK145" i="2"/>
  <c r="AE148" i="2"/>
  <c r="O138" i="2"/>
  <c r="AG138" i="2"/>
  <c r="AI138" i="2" s="1"/>
  <c r="AE152" i="2"/>
  <c r="AE144" i="2"/>
  <c r="O151" i="2"/>
  <c r="AG151" i="2"/>
  <c r="AK151" i="2" s="1"/>
  <c r="Q151" i="2" s="1"/>
  <c r="AE143" i="2"/>
  <c r="AE135" i="2"/>
  <c r="O130" i="2"/>
  <c r="AG130" i="2"/>
  <c r="AE137" i="2"/>
  <c r="O142" i="2"/>
  <c r="AG142" i="2"/>
  <c r="AK142" i="2" s="1"/>
  <c r="AE150" i="2"/>
  <c r="AE139" i="2"/>
  <c r="AE158" i="2"/>
  <c r="AE159" i="2"/>
  <c r="AE140" i="2"/>
  <c r="AG141" i="2" l="1"/>
  <c r="AI141" i="2" s="1"/>
  <c r="AI132" i="2"/>
  <c r="AK134" i="2"/>
  <c r="AK153" i="2"/>
  <c r="Q153" i="2" s="1"/>
  <c r="AI146" i="2"/>
  <c r="S151" i="2"/>
  <c r="AE26" i="2"/>
  <c r="AI151" i="2"/>
  <c r="AK131" i="2"/>
  <c r="Q131" i="2" s="1"/>
  <c r="S131" i="2" s="1"/>
  <c r="AK156" i="2"/>
  <c r="Q156" i="2" s="1"/>
  <c r="S156" i="2" s="1"/>
  <c r="O140" i="2"/>
  <c r="AG140" i="2"/>
  <c r="AK140" i="2"/>
  <c r="Q140" i="2" s="1"/>
  <c r="S140" i="2" s="1"/>
  <c r="AI140" i="2"/>
  <c r="AG137" i="2"/>
  <c r="AK137" i="2" s="1"/>
  <c r="O137" i="2"/>
  <c r="O148" i="2"/>
  <c r="AG148" i="2"/>
  <c r="AI148" i="2" s="1"/>
  <c r="Q134" i="2"/>
  <c r="S134" i="2" s="1"/>
  <c r="O150" i="2"/>
  <c r="AG150" i="2"/>
  <c r="AK150" i="2" s="1"/>
  <c r="Q150" i="2" s="1"/>
  <c r="AI150" i="2"/>
  <c r="O144" i="2"/>
  <c r="AK144" i="2"/>
  <c r="AG144" i="2"/>
  <c r="AI144" i="2" s="1"/>
  <c r="Q145" i="2"/>
  <c r="S145" i="2" s="1"/>
  <c r="AG133" i="2"/>
  <c r="O133" i="2"/>
  <c r="AK155" i="2"/>
  <c r="Q155" i="2" s="1"/>
  <c r="S155" i="2" s="1"/>
  <c r="O157" i="2"/>
  <c r="AG157" i="2"/>
  <c r="AK157" i="2" s="1"/>
  <c r="O136" i="2"/>
  <c r="AG136" i="2"/>
  <c r="AI136" i="2" s="1"/>
  <c r="AC132" i="1" a="1"/>
  <c r="AC132" i="1" s="1"/>
  <c r="O159" i="2"/>
  <c r="AG159" i="2"/>
  <c r="AI159" i="2" s="1"/>
  <c r="AI130" i="2"/>
  <c r="O152" i="2"/>
  <c r="AG152" i="2"/>
  <c r="AI152" i="2" s="1"/>
  <c r="O149" i="2"/>
  <c r="AG149" i="2"/>
  <c r="AK149" i="2" s="1"/>
  <c r="Q149" i="2" s="1"/>
  <c r="S149" i="2" s="1"/>
  <c r="Q160" i="2"/>
  <c r="AK141" i="2"/>
  <c r="Q141" i="2" s="1"/>
  <c r="S141" i="2" s="1"/>
  <c r="G135" i="2" a="1"/>
  <c r="G135" i="2" s="1"/>
  <c r="AK131" i="1" a="1"/>
  <c r="AK131" i="1" s="1"/>
  <c r="O158" i="2"/>
  <c r="AG158" i="2"/>
  <c r="AI158" i="2" s="1"/>
  <c r="Q142" i="2"/>
  <c r="S142" i="2" s="1"/>
  <c r="O135" i="2"/>
  <c r="AG135" i="2"/>
  <c r="AI135" i="2" s="1"/>
  <c r="S153" i="2"/>
  <c r="AK130" i="2"/>
  <c r="Q130" i="2" s="1"/>
  <c r="S130" i="2" s="1"/>
  <c r="O139" i="2"/>
  <c r="AG139" i="2"/>
  <c r="AI139" i="2" s="1"/>
  <c r="AI142" i="2"/>
  <c r="O143" i="2"/>
  <c r="AG143" i="2"/>
  <c r="AK143" i="2" s="1"/>
  <c r="AK138" i="2"/>
  <c r="Q138" i="2" s="1"/>
  <c r="S138" i="2" s="1"/>
  <c r="Q146" i="2"/>
  <c r="S146" i="2" s="1"/>
  <c r="AK147" i="2"/>
  <c r="Q147" i="2" s="1"/>
  <c r="S147" i="2" s="1"/>
  <c r="Q132" i="2"/>
  <c r="S132" i="2" s="1"/>
  <c r="AG154" i="2"/>
  <c r="AK154" i="2" s="1"/>
  <c r="O154" i="2"/>
  <c r="G136" i="2" a="1"/>
  <c r="G136" i="2" s="1"/>
  <c r="AK135" i="2" l="1"/>
  <c r="AI157" i="2"/>
  <c r="AI143" i="2"/>
  <c r="AK139" i="2"/>
  <c r="Y11" i="2"/>
  <c r="AI154" i="2"/>
  <c r="AK158" i="2"/>
  <c r="Q158" i="2" s="1"/>
  <c r="S158" i="2" s="1"/>
  <c r="AI149" i="2"/>
  <c r="AK136" i="2"/>
  <c r="Q136" i="2" s="1"/>
  <c r="S150" i="2"/>
  <c r="AG26" i="2"/>
  <c r="W11" i="2"/>
  <c r="AK152" i="2"/>
  <c r="AC133" i="1" a="1"/>
  <c r="AC133" i="1" s="1"/>
  <c r="AK132" i="1" a="1"/>
  <c r="AK132" i="1" s="1"/>
  <c r="S160" i="2"/>
  <c r="S136" i="2"/>
  <c r="Q137" i="2"/>
  <c r="S137" i="2" s="1"/>
  <c r="Q139" i="2"/>
  <c r="S139" i="2" s="1"/>
  <c r="Q135" i="2"/>
  <c r="S135" i="2" s="1"/>
  <c r="AK159" i="2"/>
  <c r="Q159" i="2" s="1"/>
  <c r="S159" i="2" s="1"/>
  <c r="AK133" i="2"/>
  <c r="Q133" i="2"/>
  <c r="S133" i="2" s="1"/>
  <c r="AK148" i="2"/>
  <c r="Q148" i="2" s="1"/>
  <c r="S148" i="2" s="1"/>
  <c r="Q143" i="2"/>
  <c r="S143" i="2" s="1"/>
  <c r="AI133" i="2"/>
  <c r="Q154" i="2"/>
  <c r="S154" i="2" s="1"/>
  <c r="Q157" i="2"/>
  <c r="S157" i="2" s="1"/>
  <c r="AI137" i="2"/>
  <c r="O26" i="2"/>
  <c r="S11" i="2" s="1"/>
  <c r="Q152" i="2"/>
  <c r="S152" i="2" s="1"/>
  <c r="Q144" i="2"/>
  <c r="S144" i="2" s="1"/>
  <c r="U11" i="2" l="1"/>
  <c r="AI26" i="2"/>
  <c r="S26" i="2"/>
  <c r="S23" i="2" s="1"/>
  <c r="G142" i="2" a="1"/>
  <c r="G142" i="2" s="1"/>
  <c r="AK133" i="1" a="1"/>
  <c r="AK133" i="1" s="1"/>
  <c r="G137" i="2" a="1"/>
  <c r="G137" i="2" s="1"/>
  <c r="AC134" i="1" a="1"/>
  <c r="AC134" i="1" s="1"/>
  <c r="Q26" i="2"/>
  <c r="S12" i="2" s="1"/>
  <c r="Y12" i="2"/>
  <c r="W12" i="2"/>
  <c r="W14" i="2" s="1"/>
  <c r="G138" i="2" a="1"/>
  <c r="G138" i="2" s="1"/>
  <c r="AK134" i="1" l="1" a="1"/>
  <c r="AK134" i="1" s="1"/>
  <c r="AC135" i="1" a="1"/>
  <c r="AC135" i="1" s="1"/>
  <c r="W17" i="2"/>
  <c r="U14" i="2"/>
  <c r="U12" i="2"/>
  <c r="Y17" i="2"/>
  <c r="G143" i="2" a="1"/>
  <c r="G143" i="2" s="1"/>
  <c r="G139" i="2" l="1" a="1"/>
  <c r="G139" i="2" s="1"/>
  <c r="AK135" i="1" a="1"/>
  <c r="AK135" i="1" s="1"/>
  <c r="G144" i="2" a="1"/>
  <c r="G144" i="2" s="1"/>
  <c r="G140" i="2" a="1"/>
  <c r="G140" i="2" s="1"/>
  <c r="G145" i="2" l="1" a="1"/>
  <c r="G145" i="2" s="1"/>
  <c r="G141" i="2" a="1"/>
  <c r="G141" i="2" s="1"/>
  <c r="G146" i="2" l="1" a="1"/>
  <c r="G146" i="2" s="1"/>
  <c r="G147" i="2" l="1" a="1"/>
  <c r="G147" i="2" s="1"/>
  <c r="G148" i="2" a="1"/>
  <c r="G148" i="2" s="1"/>
  <c r="E28" i="1" l="1" a="1"/>
  <c r="E28" i="1" s="1"/>
  <c r="Y28" i="1" l="1"/>
  <c r="I28" i="1"/>
  <c r="G28" i="1"/>
  <c r="AA28" i="1"/>
  <c r="E29" i="1" a="1"/>
  <c r="E29" i="1" s="1"/>
  <c r="G29" i="1" l="1"/>
  <c r="Y29" i="1"/>
  <c r="AA29" i="1"/>
  <c r="I29" i="1"/>
  <c r="AS28" i="1"/>
  <c r="AU28" i="1"/>
  <c r="BC28" i="1"/>
  <c r="BA28" i="1"/>
  <c r="AE28" i="1"/>
  <c r="AM28" i="1" s="1"/>
  <c r="E30" i="1" a="1"/>
  <c r="E30" i="1" s="1"/>
  <c r="BG28" i="1" l="1"/>
  <c r="AS29" i="1"/>
  <c r="AU29" i="1"/>
  <c r="BA29" i="1"/>
  <c r="AY29" i="1"/>
  <c r="AA30" i="1"/>
  <c r="G30" i="1"/>
  <c r="Y30" i="1"/>
  <c r="I30" i="1"/>
  <c r="AW28" i="1"/>
  <c r="AE29" i="1" s="1"/>
  <c r="AM29" i="1" s="1"/>
  <c r="AW29" i="1" s="1"/>
  <c r="AY28" i="1"/>
  <c r="BI28" i="1" s="1"/>
  <c r="O28" i="1"/>
  <c r="E31" i="1" a="1"/>
  <c r="E31" i="1" s="1"/>
  <c r="BC29" i="1" l="1"/>
  <c r="O29" i="1" s="1"/>
  <c r="BI29" i="1"/>
  <c r="K28" i="1"/>
  <c r="U28" i="1" s="1"/>
  <c r="S28" i="1"/>
  <c r="AE30" i="1"/>
  <c r="AM30" i="1" s="1"/>
  <c r="AS30" i="1"/>
  <c r="AU30" i="1"/>
  <c r="CA28" i="1"/>
  <c r="G31" i="1"/>
  <c r="AA31" i="1"/>
  <c r="Y31" i="1"/>
  <c r="I31" i="1"/>
  <c r="K29" i="1"/>
  <c r="BE28" i="1"/>
  <c r="W28" i="1"/>
  <c r="W29" i="1"/>
  <c r="BG29" i="1"/>
  <c r="BE29" i="1"/>
  <c r="CA29" i="1"/>
  <c r="E32" i="1" a="1"/>
  <c r="E32" i="1" s="1"/>
  <c r="BA30" i="1" l="1"/>
  <c r="AW30" i="1"/>
  <c r="AE31" i="1" s="1"/>
  <c r="AM31" i="1" s="1"/>
  <c r="BC30" i="1"/>
  <c r="O30" i="1" s="1"/>
  <c r="W30" i="1" s="1"/>
  <c r="AY30" i="1"/>
  <c r="K30" i="1" s="1"/>
  <c r="U30" i="1"/>
  <c r="S30" i="1"/>
  <c r="AU31" i="1"/>
  <c r="AS31" i="1"/>
  <c r="U29" i="1"/>
  <c r="S29" i="1"/>
  <c r="Y32" i="1"/>
  <c r="AA32" i="1"/>
  <c r="G32" i="1"/>
  <c r="I32" i="1"/>
  <c r="BK28" i="1"/>
  <c r="BM28" i="1"/>
  <c r="M28" i="1" s="1"/>
  <c r="BK29" i="1"/>
  <c r="BM29" i="1"/>
  <c r="M29" i="1" s="1"/>
  <c r="BE30" i="1"/>
  <c r="BG30" i="1" l="1"/>
  <c r="BC31" i="1"/>
  <c r="O31" i="1" s="1"/>
  <c r="BA31" i="1"/>
  <c r="BI30" i="1"/>
  <c r="CA30" i="1"/>
  <c r="W31" i="1"/>
  <c r="E33" i="1" a="1"/>
  <c r="E33" i="1" s="1"/>
  <c r="BM30" i="1"/>
  <c r="M30" i="1" s="1"/>
  <c r="BK30" i="1"/>
  <c r="BG31" i="1"/>
  <c r="AU32" i="1"/>
  <c r="AS32" i="1"/>
  <c r="BC32" i="1" s="1"/>
  <c r="O32" i="1" s="1"/>
  <c r="W32" i="1" s="1"/>
  <c r="AW31" i="1"/>
  <c r="AE32" i="1" s="1"/>
  <c r="AM32" i="1" s="1"/>
  <c r="AY31" i="1"/>
  <c r="K31" i="1" s="1"/>
  <c r="AW32" i="1" l="1"/>
  <c r="AY32" i="1"/>
  <c r="BE31" i="1"/>
  <c r="BK31" i="1"/>
  <c r="BM31" i="1"/>
  <c r="M31" i="1" s="1"/>
  <c r="Y33" i="1"/>
  <c r="AA33" i="1"/>
  <c r="I33" i="1"/>
  <c r="G33" i="1"/>
  <c r="BI31" i="1"/>
  <c r="U31" i="1"/>
  <c r="S31" i="1"/>
  <c r="BA32" i="1"/>
  <c r="E34" i="1" a="1"/>
  <c r="E34" i="1" s="1"/>
  <c r="CA31" i="1"/>
  <c r="BG32" i="1"/>
  <c r="E35" i="1" a="1"/>
  <c r="E35" i="1" s="1"/>
  <c r="BI32" i="1" l="1"/>
  <c r="I35" i="1"/>
  <c r="AA35" i="1"/>
  <c r="G35" i="1"/>
  <c r="Y35" i="1"/>
  <c r="Y34" i="1"/>
  <c r="AA34" i="1"/>
  <c r="I34" i="1"/>
  <c r="G34" i="1"/>
  <c r="BE32" i="1"/>
  <c r="AE33" i="1"/>
  <c r="AM33" i="1" s="1"/>
  <c r="CA32" i="1"/>
  <c r="AS33" i="1"/>
  <c r="AU33" i="1"/>
  <c r="BC33" i="1" s="1"/>
  <c r="O33" i="1" s="1"/>
  <c r="K32" i="1"/>
  <c r="AC138" i="1" a="1"/>
  <c r="AC138" i="1" s="1"/>
  <c r="AC146" i="1" a="1"/>
  <c r="AC146" i="1" s="1"/>
  <c r="AC159" i="1" a="1"/>
  <c r="AC159" i="1" s="1"/>
  <c r="AC160" i="1" a="1"/>
  <c r="AC160" i="1" s="1"/>
  <c r="AC139" i="1" a="1"/>
  <c r="AC139" i="1" s="1"/>
  <c r="AC147" i="1" a="1"/>
  <c r="AC147" i="1" s="1"/>
  <c r="AC155" i="1" a="1"/>
  <c r="AC155" i="1" s="1"/>
  <c r="AC140" i="1" a="1"/>
  <c r="AC140" i="1" s="1"/>
  <c r="AC148" i="1" a="1"/>
  <c r="AC148" i="1" s="1"/>
  <c r="AC154" i="1" a="1"/>
  <c r="AC154" i="1" s="1"/>
  <c r="AC141" i="1" a="1"/>
  <c r="AC141" i="1" s="1"/>
  <c r="AC158" i="1" a="1"/>
  <c r="AC158" i="1" s="1"/>
  <c r="Y15" i="1"/>
  <c r="AC144" i="1" a="1"/>
  <c r="AC144" i="1" s="1"/>
  <c r="AC142" i="1" a="1"/>
  <c r="AC142" i="1" s="1"/>
  <c r="AC152" i="1" a="1"/>
  <c r="AC152" i="1" s="1"/>
  <c r="AC149" i="1" a="1"/>
  <c r="AC149" i="1" s="1"/>
  <c r="AC153" i="1" a="1"/>
  <c r="AC153" i="1" s="1"/>
  <c r="AC143" i="1" a="1"/>
  <c r="AC143" i="1" s="1"/>
  <c r="AC157" i="1" a="1"/>
  <c r="AC157" i="1" s="1"/>
  <c r="AC151" i="1" a="1"/>
  <c r="AC151" i="1" s="1"/>
  <c r="AC137" i="1" a="1"/>
  <c r="AC137" i="1" s="1"/>
  <c r="AC145" i="1" a="1"/>
  <c r="AC145" i="1" s="1"/>
  <c r="AC156" i="1" a="1"/>
  <c r="AC156" i="1" s="1"/>
  <c r="AC150" i="1" a="1"/>
  <c r="AC150" i="1" s="1"/>
  <c r="AY33" i="1" l="1"/>
  <c r="W33" i="1"/>
  <c r="BG33" i="1"/>
  <c r="AW33" i="1"/>
  <c r="AE34" i="1" s="1"/>
  <c r="AM34" i="1" s="1"/>
  <c r="BK32" i="1"/>
  <c r="BM32" i="1"/>
  <c r="M32" i="1" s="1"/>
  <c r="E36" i="1" a="1"/>
  <c r="E36" i="1" s="1"/>
  <c r="U32" i="1"/>
  <c r="S32" i="1"/>
  <c r="AU35" i="1"/>
  <c r="AS35" i="1"/>
  <c r="AC136" i="1" a="1"/>
  <c r="AC136" i="1" s="1"/>
  <c r="BI33" i="1"/>
  <c r="BA33" i="1"/>
  <c r="K33" i="1" s="1"/>
  <c r="AS34" i="1"/>
  <c r="BC34" i="1" s="1"/>
  <c r="O34" i="1" s="1"/>
  <c r="W34" i="1" s="1"/>
  <c r="AU34" i="1"/>
  <c r="BA34" i="1" s="1"/>
  <c r="AY35" i="1" l="1"/>
  <c r="AY34" i="1"/>
  <c r="CA34" i="1"/>
  <c r="AW34" i="1"/>
  <c r="AE35" i="1" s="1"/>
  <c r="AM35" i="1" s="1"/>
  <c r="AW35" i="1" s="1"/>
  <c r="BA35" i="1"/>
  <c r="K34" i="1"/>
  <c r="U34" i="1"/>
  <c r="S34" i="1"/>
  <c r="U33" i="1"/>
  <c r="S33" i="1"/>
  <c r="AK151" i="1" a="1"/>
  <c r="AK151" i="1" s="1"/>
  <c r="BI34" i="1"/>
  <c r="BE33" i="1"/>
  <c r="CA33" i="1"/>
  <c r="BE35" i="1"/>
  <c r="AA36" i="1"/>
  <c r="G36" i="1"/>
  <c r="Y36" i="1"/>
  <c r="I36" i="1"/>
  <c r="AK147" i="1" a="1"/>
  <c r="AK147" i="1" s="1"/>
  <c r="BG34" i="1"/>
  <c r="AK136" i="1" a="1"/>
  <c r="AK136" i="1" s="1"/>
  <c r="AC26" i="1"/>
  <c r="E37" i="1" a="1"/>
  <c r="E37" i="1" s="1"/>
  <c r="BE34" i="1"/>
  <c r="BC35" i="1"/>
  <c r="O35" i="1" s="1"/>
  <c r="K35" i="1"/>
  <c r="BG35" i="1" l="1"/>
  <c r="AE36" i="1"/>
  <c r="AM36" i="1" s="1"/>
  <c r="AS36" i="1"/>
  <c r="AU36" i="1"/>
  <c r="BA36" i="1"/>
  <c r="AY36" i="1"/>
  <c r="AK159" i="1" a="1"/>
  <c r="AK159" i="1" s="1"/>
  <c r="AK140" i="1" a="1"/>
  <c r="AK140" i="1" s="1"/>
  <c r="AK139" i="1" a="1"/>
  <c r="AK139" i="1" s="1"/>
  <c r="AK153" i="1" a="1"/>
  <c r="AK153" i="1" s="1"/>
  <c r="AK149" i="1" a="1"/>
  <c r="AK149" i="1" s="1"/>
  <c r="AK138" i="1" a="1"/>
  <c r="AK138" i="1" s="1"/>
  <c r="BK34" i="1"/>
  <c r="BM34" i="1"/>
  <c r="M34" i="1" s="1"/>
  <c r="AK152" i="1" a="1"/>
  <c r="AK152" i="1" s="1"/>
  <c r="AK137" i="1" a="1"/>
  <c r="AK137" i="1" s="1"/>
  <c r="G37" i="1"/>
  <c r="Y37" i="1"/>
  <c r="I37" i="1"/>
  <c r="AA37" i="1"/>
  <c r="BK35" i="1"/>
  <c r="BM35" i="1"/>
  <c r="M35" i="1" s="1"/>
  <c r="E38" i="1" a="1"/>
  <c r="E38" i="1" s="1"/>
  <c r="AK160" i="1" a="1"/>
  <c r="AK160" i="1" s="1"/>
  <c r="W35" i="1"/>
  <c r="AK148" i="1" a="1"/>
  <c r="AK148" i="1" s="1"/>
  <c r="AK157" i="1" a="1"/>
  <c r="AK157" i="1" s="1"/>
  <c r="AK143" i="1" a="1"/>
  <c r="AK143" i="1" s="1"/>
  <c r="AK144" i="1" a="1"/>
  <c r="AK144" i="1" s="1"/>
  <c r="BM33" i="1"/>
  <c r="M33" i="1" s="1"/>
  <c r="BK33" i="1"/>
  <c r="AK145" i="1" a="1"/>
  <c r="AK145" i="1" s="1"/>
  <c r="U35" i="1"/>
  <c r="S35" i="1"/>
  <c r="AK150" i="1" a="1"/>
  <c r="AK150" i="1" s="1"/>
  <c r="AK154" i="1" a="1"/>
  <c r="AK154" i="1" s="1"/>
  <c r="AK141" i="1" a="1"/>
  <c r="AK141" i="1" s="1"/>
  <c r="AK156" i="1" a="1"/>
  <c r="AK156" i="1" s="1"/>
  <c r="AK155" i="1" a="1"/>
  <c r="AK155" i="1" s="1"/>
  <c r="AK142" i="1" a="1"/>
  <c r="AK142" i="1" s="1"/>
  <c r="AK146" i="1" a="1"/>
  <c r="AK146" i="1" s="1"/>
  <c r="AK158" i="1" a="1"/>
  <c r="AK158" i="1" s="1"/>
  <c r="BI35" i="1"/>
  <c r="CA35" i="1"/>
  <c r="E39" i="1" l="1" a="1"/>
  <c r="E39" i="1" s="1"/>
  <c r="G38" i="1"/>
  <c r="I38" i="1"/>
  <c r="Y38" i="1"/>
  <c r="AA38" i="1"/>
  <c r="BC36" i="1"/>
  <c r="BG36" i="1" s="1"/>
  <c r="AU37" i="1"/>
  <c r="AS37" i="1"/>
  <c r="BC37" i="1" s="1"/>
  <c r="BE36" i="1"/>
  <c r="K36" i="1"/>
  <c r="AW36" i="1"/>
  <c r="AE37" i="1" s="1"/>
  <c r="AM37" i="1" s="1"/>
  <c r="E40" i="1" a="1"/>
  <c r="E40" i="1" s="1"/>
  <c r="BA37" i="1" l="1"/>
  <c r="BG37" i="1"/>
  <c r="AU38" i="1"/>
  <c r="AS38" i="1"/>
  <c r="BA38" i="1" s="1"/>
  <c r="CA36" i="1"/>
  <c r="O36" i="1"/>
  <c r="S36" i="1" s="1"/>
  <c r="Y39" i="1"/>
  <c r="I39" i="1"/>
  <c r="G39" i="1"/>
  <c r="AA39" i="1"/>
  <c r="BK36" i="1"/>
  <c r="BM36" i="1"/>
  <c r="M36" i="1" s="1"/>
  <c r="AW37" i="1"/>
  <c r="AE38" i="1" s="1"/>
  <c r="AM38" i="1" s="1"/>
  <c r="AW38" i="1" s="1"/>
  <c r="I40" i="1"/>
  <c r="G40" i="1"/>
  <c r="AA40" i="1"/>
  <c r="Y40" i="1"/>
  <c r="AY37" i="1"/>
  <c r="K37" i="1" s="1"/>
  <c r="O37" i="1"/>
  <c r="W37" i="1" s="1"/>
  <c r="U36" i="1"/>
  <c r="BI36" i="1"/>
  <c r="AU40" i="1" l="1"/>
  <c r="AS40" i="1"/>
  <c r="AY40" i="1"/>
  <c r="AS39" i="1"/>
  <c r="AU39" i="1"/>
  <c r="BC38" i="1"/>
  <c r="O38" i="1" s="1"/>
  <c r="W38" i="1" s="1"/>
  <c r="BI37" i="1"/>
  <c r="AE39" i="1"/>
  <c r="AM39" i="1" s="1"/>
  <c r="W36" i="1"/>
  <c r="E41" i="1" a="1"/>
  <c r="E41" i="1" s="1"/>
  <c r="U37" i="1"/>
  <c r="S37" i="1"/>
  <c r="CA37" i="1"/>
  <c r="BE37" i="1"/>
  <c r="AY38" i="1"/>
  <c r="K38" i="1" s="1"/>
  <c r="E42" i="1" a="1"/>
  <c r="E42" i="1" s="1"/>
  <c r="BG38" i="1" l="1"/>
  <c r="U38" i="1"/>
  <c r="S38" i="1"/>
  <c r="AA41" i="1"/>
  <c r="I41" i="1"/>
  <c r="G41" i="1"/>
  <c r="Y41" i="1"/>
  <c r="BE38" i="1"/>
  <c r="G42" i="1"/>
  <c r="AA42" i="1"/>
  <c r="I42" i="1"/>
  <c r="Y42" i="1"/>
  <c r="BI38" i="1"/>
  <c r="BM37" i="1"/>
  <c r="M37" i="1" s="1"/>
  <c r="BK37" i="1"/>
  <c r="CA38" i="1"/>
  <c r="AY39" i="1"/>
  <c r="BC39" i="1"/>
  <c r="BG39" i="1" s="1"/>
  <c r="BA40" i="1"/>
  <c r="K40" i="1" s="1"/>
  <c r="AW39" i="1"/>
  <c r="AE40" i="1" s="1"/>
  <c r="AM40" i="1" s="1"/>
  <c r="AW40" i="1" s="1"/>
  <c r="BA39" i="1"/>
  <c r="K39" i="1" s="1"/>
  <c r="BC40" i="1"/>
  <c r="O40" i="1" s="1"/>
  <c r="W40" i="1" s="1"/>
  <c r="AE41" i="1" l="1"/>
  <c r="AM41" i="1" s="1"/>
  <c r="BG40" i="1"/>
  <c r="CA40" i="1"/>
  <c r="BI40" i="1"/>
  <c r="CA39" i="1"/>
  <c r="BE40" i="1"/>
  <c r="BK40" i="1" s="1"/>
  <c r="U40" i="1"/>
  <c r="S40" i="1"/>
  <c r="AS41" i="1"/>
  <c r="AU41" i="1"/>
  <c r="BI39" i="1"/>
  <c r="AU42" i="1"/>
  <c r="AS42" i="1"/>
  <c r="BC42" i="1" s="1"/>
  <c r="O42" i="1" s="1"/>
  <c r="W42" i="1" s="1"/>
  <c r="BM38" i="1"/>
  <c r="M38" i="1" s="1"/>
  <c r="BK38" i="1"/>
  <c r="U39" i="1"/>
  <c r="E43" i="1" a="1"/>
  <c r="E43" i="1" s="1"/>
  <c r="BE39" i="1"/>
  <c r="O39" i="1"/>
  <c r="W39" i="1" s="1"/>
  <c r="BM40" i="1" l="1"/>
  <c r="M40" i="1" s="1"/>
  <c r="BC41" i="1"/>
  <c r="O41" i="1" s="1"/>
  <c r="W41" i="1" s="1"/>
  <c r="S39" i="1"/>
  <c r="AW41" i="1"/>
  <c r="AE42" i="1" s="1"/>
  <c r="AM42" i="1" s="1"/>
  <c r="AW42" i="1" s="1"/>
  <c r="BA41" i="1"/>
  <c r="E44" i="1" a="1"/>
  <c r="E44" i="1" s="1"/>
  <c r="BM39" i="1"/>
  <c r="M39" i="1" s="1"/>
  <c r="BK39" i="1"/>
  <c r="AY42" i="1"/>
  <c r="AY41" i="1"/>
  <c r="BG42" i="1"/>
  <c r="Y43" i="1"/>
  <c r="I43" i="1"/>
  <c r="G43" i="1"/>
  <c r="AA43" i="1"/>
  <c r="BA42" i="1"/>
  <c r="BG41" i="1"/>
  <c r="K41" i="1" l="1"/>
  <c r="S41" i="1" s="1"/>
  <c r="AE43" i="1"/>
  <c r="AM43" i="1" s="1"/>
  <c r="Y44" i="1"/>
  <c r="I44" i="1"/>
  <c r="AA44" i="1"/>
  <c r="G44" i="1"/>
  <c r="K42" i="1"/>
  <c r="CA41" i="1"/>
  <c r="BE41" i="1"/>
  <c r="AU43" i="1"/>
  <c r="AS43" i="1"/>
  <c r="BI41" i="1"/>
  <c r="BE42" i="1"/>
  <c r="E45" i="1" a="1"/>
  <c r="E45" i="1" s="1"/>
  <c r="U41" i="1"/>
  <c r="CA42" i="1"/>
  <c r="BI42" i="1"/>
  <c r="E46" i="1" a="1"/>
  <c r="E46" i="1" s="1"/>
  <c r="BC43" i="1" l="1"/>
  <c r="BG43" i="1"/>
  <c r="AY43" i="1"/>
  <c r="AS44" i="1"/>
  <c r="AU44" i="1"/>
  <c r="AA45" i="1"/>
  <c r="Y45" i="1"/>
  <c r="G45" i="1"/>
  <c r="I45" i="1"/>
  <c r="BK41" i="1"/>
  <c r="BM41" i="1"/>
  <c r="M41" i="1" s="1"/>
  <c r="Y46" i="1"/>
  <c r="AA46" i="1"/>
  <c r="G46" i="1"/>
  <c r="I46" i="1"/>
  <c r="BK42" i="1"/>
  <c r="BM42" i="1"/>
  <c r="M42" i="1" s="1"/>
  <c r="BA43" i="1"/>
  <c r="K43" i="1" s="1"/>
  <c r="U43" i="1" s="1"/>
  <c r="U42" i="1"/>
  <c r="S42" i="1"/>
  <c r="AW43" i="1"/>
  <c r="AE44" i="1" s="1"/>
  <c r="AM44" i="1" s="1"/>
  <c r="CA43" i="1" l="1"/>
  <c r="AW44" i="1"/>
  <c r="AU45" i="1"/>
  <c r="AS45" i="1"/>
  <c r="AY45" i="1" s="1"/>
  <c r="E47" i="1" a="1"/>
  <c r="E47" i="1" s="1"/>
  <c r="AS46" i="1"/>
  <c r="AU46" i="1"/>
  <c r="BA44" i="1"/>
  <c r="BE43" i="1"/>
  <c r="AY44" i="1"/>
  <c r="BI43" i="1"/>
  <c r="AE45" i="1"/>
  <c r="AM45" i="1" s="1"/>
  <c r="AW45" i="1" s="1"/>
  <c r="AE46" i="1" s="1"/>
  <c r="AM46" i="1" s="1"/>
  <c r="AW46" i="1" s="1"/>
  <c r="BC44" i="1"/>
  <c r="BG44" i="1" s="1"/>
  <c r="O43" i="1"/>
  <c r="AY46" i="1" l="1"/>
  <c r="BI44" i="1"/>
  <c r="BA46" i="1"/>
  <c r="BE46" i="1" s="1"/>
  <c r="BC46" i="1"/>
  <c r="BG46" i="1" s="1"/>
  <c r="E48" i="1" a="1"/>
  <c r="E48" i="1" s="1"/>
  <c r="BK46" i="1"/>
  <c r="BA45" i="1"/>
  <c r="BE45" i="1" s="1"/>
  <c r="S43" i="1"/>
  <c r="W43" i="1"/>
  <c r="BC45" i="1"/>
  <c r="O45" i="1" s="1"/>
  <c r="W45" i="1" s="1"/>
  <c r="K44" i="1"/>
  <c r="BG45" i="1"/>
  <c r="CA46" i="1"/>
  <c r="BK43" i="1"/>
  <c r="BM43" i="1"/>
  <c r="M43" i="1" s="1"/>
  <c r="CA44" i="1"/>
  <c r="I47" i="1"/>
  <c r="AA47" i="1"/>
  <c r="G47" i="1"/>
  <c r="Y47" i="1"/>
  <c r="BE44" i="1"/>
  <c r="O44" i="1"/>
  <c r="W44" i="1" s="1"/>
  <c r="E49" i="1" a="1"/>
  <c r="E49" i="1" s="1"/>
  <c r="BM46" i="1" l="1"/>
  <c r="M46" i="1" s="1"/>
  <c r="BI46" i="1"/>
  <c r="K46" i="1"/>
  <c r="O46" i="1"/>
  <c r="W46" i="1" s="1"/>
  <c r="BK45" i="1"/>
  <c r="BM45" i="1"/>
  <c r="M45" i="1" s="1"/>
  <c r="Y49" i="1"/>
  <c r="AA49" i="1"/>
  <c r="G49" i="1"/>
  <c r="I49" i="1"/>
  <c r="BK44" i="1"/>
  <c r="BM44" i="1"/>
  <c r="M44" i="1" s="1"/>
  <c r="K45" i="1"/>
  <c r="Y48" i="1"/>
  <c r="I48" i="1"/>
  <c r="AA48" i="1"/>
  <c r="G48" i="1"/>
  <c r="U44" i="1"/>
  <c r="S44" i="1"/>
  <c r="AE47" i="1"/>
  <c r="AM47" i="1" s="1"/>
  <c r="U46" i="1"/>
  <c r="S46" i="1"/>
  <c r="AU47" i="1"/>
  <c r="AS47" i="1"/>
  <c r="CA45" i="1"/>
  <c r="BI45" i="1"/>
  <c r="AU48" i="1" l="1"/>
  <c r="AS48" i="1"/>
  <c r="BC48" i="1"/>
  <c r="O48" i="1" s="1"/>
  <c r="W48" i="1" s="1"/>
  <c r="AY48" i="1"/>
  <c r="BA48" i="1"/>
  <c r="AU49" i="1"/>
  <c r="AS49" i="1"/>
  <c r="AW47" i="1"/>
  <c r="AE48" i="1" s="1"/>
  <c r="AM48" i="1" s="1"/>
  <c r="AW48" i="1" s="1"/>
  <c r="AE49" i="1" s="1"/>
  <c r="AM49" i="1" s="1"/>
  <c r="AY47" i="1"/>
  <c r="BC47" i="1"/>
  <c r="BG47" i="1" s="1"/>
  <c r="U45" i="1"/>
  <c r="S45" i="1"/>
  <c r="E50" i="1" a="1"/>
  <c r="E50" i="1" s="1"/>
  <c r="BA47" i="1"/>
  <c r="K47" i="1" l="1"/>
  <c r="BI47" i="1"/>
  <c r="BE48" i="1"/>
  <c r="AW49" i="1"/>
  <c r="BI48" i="1"/>
  <c r="U47" i="1"/>
  <c r="CA47" i="1"/>
  <c r="BA49" i="1"/>
  <c r="CA48" i="1"/>
  <c r="E51" i="1" a="1"/>
  <c r="E51" i="1" s="1"/>
  <c r="AY49" i="1"/>
  <c r="BG48" i="1"/>
  <c r="BK48" i="1" s="1"/>
  <c r="BE47" i="1"/>
  <c r="G50" i="1"/>
  <c r="Y50" i="1"/>
  <c r="I50" i="1"/>
  <c r="AA50" i="1"/>
  <c r="K48" i="1"/>
  <c r="BC49" i="1"/>
  <c r="O49" i="1" s="1"/>
  <c r="W49" i="1" s="1"/>
  <c r="O47" i="1"/>
  <c r="W47" i="1" s="1"/>
  <c r="BE49" i="1" l="1"/>
  <c r="S47" i="1"/>
  <c r="BK47" i="1"/>
  <c r="BM47" i="1"/>
  <c r="M47" i="1" s="1"/>
  <c r="U48" i="1"/>
  <c r="S48" i="1"/>
  <c r="BI49" i="1"/>
  <c r="K49" i="1"/>
  <c r="I51" i="1"/>
  <c r="AA51" i="1"/>
  <c r="Y51" i="1"/>
  <c r="G51" i="1"/>
  <c r="BM48" i="1"/>
  <c r="M48" i="1" s="1"/>
  <c r="E52" i="1" a="1"/>
  <c r="E52" i="1" s="1"/>
  <c r="AE50" i="1"/>
  <c r="AM50" i="1" s="1"/>
  <c r="AU50" i="1"/>
  <c r="AS50" i="1"/>
  <c r="CA49" i="1"/>
  <c r="BG49" i="1"/>
  <c r="BM49" i="1" s="1"/>
  <c r="M49" i="1" s="1"/>
  <c r="E53" i="1" a="1"/>
  <c r="E53" i="1" s="1"/>
  <c r="BK49" i="1" l="1"/>
  <c r="BC50" i="1"/>
  <c r="O50" i="1" s="1"/>
  <c r="W50" i="1" s="1"/>
  <c r="AY50" i="1"/>
  <c r="BA50" i="1"/>
  <c r="BI50" i="1" s="1"/>
  <c r="AS51" i="1"/>
  <c r="AU51" i="1"/>
  <c r="AW50" i="1"/>
  <c r="AE51" i="1" s="1"/>
  <c r="AM51" i="1" s="1"/>
  <c r="G53" i="1"/>
  <c r="AA53" i="1"/>
  <c r="Y53" i="1"/>
  <c r="I53" i="1"/>
  <c r="AA52" i="1"/>
  <c r="G52" i="1"/>
  <c r="Y52" i="1"/>
  <c r="I52" i="1"/>
  <c r="U49" i="1"/>
  <c r="S49" i="1"/>
  <c r="CA50" i="1" l="1"/>
  <c r="BG50" i="1"/>
  <c r="BE50" i="1"/>
  <c r="K50" i="1"/>
  <c r="U50" i="1" s="1"/>
  <c r="BA51" i="1"/>
  <c r="AY51" i="1"/>
  <c r="BE51" i="1" s="1"/>
  <c r="AW51" i="1"/>
  <c r="AE52" i="1" s="1"/>
  <c r="AM52" i="1" s="1"/>
  <c r="BC51" i="1"/>
  <c r="O51" i="1" s="1"/>
  <c r="W51" i="1" s="1"/>
  <c r="AU53" i="1"/>
  <c r="AS53" i="1"/>
  <c r="E54" i="1" a="1"/>
  <c r="E54" i="1" s="1"/>
  <c r="K51" i="1"/>
  <c r="CA51" i="1"/>
  <c r="AU52" i="1"/>
  <c r="AS52" i="1"/>
  <c r="BK50" i="1"/>
  <c r="BM50" i="1"/>
  <c r="M50" i="1" s="1"/>
  <c r="BI51" i="1"/>
  <c r="E55" i="1" a="1"/>
  <c r="E55" i="1" s="1"/>
  <c r="S50" i="1" l="1"/>
  <c r="BC52" i="1"/>
  <c r="O52" i="1" s="1"/>
  <c r="W52" i="1" s="1"/>
  <c r="BG51" i="1"/>
  <c r="BK51" i="1" s="1"/>
  <c r="BA52" i="1"/>
  <c r="BC53" i="1"/>
  <c r="O53" i="1" s="1"/>
  <c r="W53" i="1" s="1"/>
  <c r="AY53" i="1"/>
  <c r="U51" i="1"/>
  <c r="S51" i="1"/>
  <c r="G55" i="1"/>
  <c r="AA55" i="1"/>
  <c r="Y55" i="1"/>
  <c r="I55" i="1"/>
  <c r="BA53" i="1"/>
  <c r="BM51" i="1"/>
  <c r="M51" i="1" s="1"/>
  <c r="BG52" i="1"/>
  <c r="AW52" i="1"/>
  <c r="AE53" i="1" s="1"/>
  <c r="AM53" i="1" s="1"/>
  <c r="AW53" i="1" s="1"/>
  <c r="I54" i="1"/>
  <c r="G54" i="1"/>
  <c r="AA54" i="1"/>
  <c r="Y54" i="1"/>
  <c r="AY52" i="1"/>
  <c r="BI53" i="1" l="1"/>
  <c r="BG53" i="1"/>
  <c r="AE54" i="1"/>
  <c r="AM54" i="1" s="1"/>
  <c r="AU55" i="1"/>
  <c r="AS55" i="1"/>
  <c r="BA55" i="1"/>
  <c r="BC55" i="1"/>
  <c r="O55" i="1" s="1"/>
  <c r="BI52" i="1"/>
  <c r="CA52" i="1"/>
  <c r="BE52" i="1"/>
  <c r="BE53" i="1"/>
  <c r="K52" i="1"/>
  <c r="E56" i="1" a="1"/>
  <c r="E56" i="1" s="1"/>
  <c r="AS54" i="1"/>
  <c r="AU54" i="1"/>
  <c r="CA53" i="1"/>
  <c r="K53" i="1"/>
  <c r="E57" i="1" a="1"/>
  <c r="E57" i="1" s="1"/>
  <c r="BC54" i="1" l="1"/>
  <c r="BG54" i="1" s="1"/>
  <c r="AW54" i="1"/>
  <c r="AE55" i="1" s="1"/>
  <c r="AM55" i="1" s="1"/>
  <c r="AW55" i="1" s="1"/>
  <c r="O54" i="1"/>
  <c r="W54" i="1" s="1"/>
  <c r="G56" i="1"/>
  <c r="AA56" i="1"/>
  <c r="Y56" i="1"/>
  <c r="AE56" i="1" s="1"/>
  <c r="AM56" i="1" s="1"/>
  <c r="I56" i="1"/>
  <c r="W55" i="1"/>
  <c r="I57" i="1"/>
  <c r="AA57" i="1"/>
  <c r="Y57" i="1"/>
  <c r="G57" i="1"/>
  <c r="BA54" i="1"/>
  <c r="K54" i="1" s="1"/>
  <c r="BM53" i="1"/>
  <c r="M53" i="1" s="1"/>
  <c r="BK53" i="1"/>
  <c r="AY55" i="1"/>
  <c r="K55" i="1" s="1"/>
  <c r="U52" i="1"/>
  <c r="S52" i="1"/>
  <c r="BG55" i="1"/>
  <c r="BK52" i="1"/>
  <c r="BM52" i="1"/>
  <c r="M52" i="1" s="1"/>
  <c r="U53" i="1"/>
  <c r="S53" i="1"/>
  <c r="AY54" i="1"/>
  <c r="BE54" i="1" l="1"/>
  <c r="BE55" i="1"/>
  <c r="BM55" i="1" s="1"/>
  <c r="M55" i="1" s="1"/>
  <c r="BI54" i="1"/>
  <c r="AU57" i="1"/>
  <c r="AS57" i="1"/>
  <c r="AY57" i="1" s="1"/>
  <c r="U55" i="1"/>
  <c r="S55" i="1"/>
  <c r="BK55" i="1"/>
  <c r="CA55" i="1"/>
  <c r="BI55" i="1"/>
  <c r="BK54" i="1"/>
  <c r="BM54" i="1"/>
  <c r="M54" i="1" s="1"/>
  <c r="AU56" i="1"/>
  <c r="AS56" i="1"/>
  <c r="BC56" i="1" s="1"/>
  <c r="O56" i="1" s="1"/>
  <c r="W56" i="1" s="1"/>
  <c r="U54" i="1"/>
  <c r="S54" i="1"/>
  <c r="E58" i="1" a="1"/>
  <c r="E58" i="1" s="1"/>
  <c r="CA54" i="1"/>
  <c r="E59" i="1" a="1"/>
  <c r="E59" i="1" s="1"/>
  <c r="BA56" i="1" l="1"/>
  <c r="BA57" i="1"/>
  <c r="BE57" i="1"/>
  <c r="AY56" i="1"/>
  <c r="BI56" i="1" s="1"/>
  <c r="BC57" i="1"/>
  <c r="O57" i="1" s="1"/>
  <c r="W57" i="1" s="1"/>
  <c r="Y59" i="1"/>
  <c r="AA59" i="1"/>
  <c r="G59" i="1"/>
  <c r="I59" i="1"/>
  <c r="Y58" i="1"/>
  <c r="G58" i="1"/>
  <c r="AA58" i="1"/>
  <c r="I58" i="1"/>
  <c r="BG56" i="1"/>
  <c r="AW56" i="1"/>
  <c r="AE57" i="1" s="1"/>
  <c r="AM57" i="1" s="1"/>
  <c r="AW57" i="1" s="1"/>
  <c r="E60" i="1" a="1"/>
  <c r="E60" i="1" s="1"/>
  <c r="BG57" i="1" l="1"/>
  <c r="CA57" i="1"/>
  <c r="BI57" i="1"/>
  <c r="AE58" i="1"/>
  <c r="AM58" i="1" s="1"/>
  <c r="BE56" i="1"/>
  <c r="BK57" i="1"/>
  <c r="BM57" i="1"/>
  <c r="M57" i="1" s="1"/>
  <c r="BA58" i="1"/>
  <c r="AS58" i="1"/>
  <c r="AU58" i="1"/>
  <c r="BC58" i="1"/>
  <c r="O58" i="1" s="1"/>
  <c r="W58" i="1" s="1"/>
  <c r="K56" i="1"/>
  <c r="AS59" i="1"/>
  <c r="AU59" i="1"/>
  <c r="AA60" i="1"/>
  <c r="G60" i="1"/>
  <c r="Y60" i="1"/>
  <c r="I60" i="1"/>
  <c r="CA56" i="1"/>
  <c r="K57" i="1"/>
  <c r="BC59" i="1" l="1"/>
  <c r="BG59" i="1" s="1"/>
  <c r="U56" i="1"/>
  <c r="S56" i="1"/>
  <c r="E61" i="1" a="1"/>
  <c r="E61" i="1" s="1"/>
  <c r="AS60" i="1"/>
  <c r="AY60" i="1" s="1"/>
  <c r="AU60" i="1"/>
  <c r="U57" i="1"/>
  <c r="S57" i="1"/>
  <c r="BG58" i="1"/>
  <c r="O59" i="1"/>
  <c r="W59" i="1" s="1"/>
  <c r="BA59" i="1"/>
  <c r="AY58" i="1"/>
  <c r="BM56" i="1"/>
  <c r="M56" i="1" s="1"/>
  <c r="BK56" i="1"/>
  <c r="AY59" i="1"/>
  <c r="AW58" i="1"/>
  <c r="AE59" i="1" s="1"/>
  <c r="AM59" i="1" s="1"/>
  <c r="AW59" i="1" s="1"/>
  <c r="AE60" i="1" s="1"/>
  <c r="AM60" i="1" s="1"/>
  <c r="E62" i="1" a="1"/>
  <c r="E62" i="1" s="1"/>
  <c r="BI59" i="1" l="1"/>
  <c r="BC60" i="1"/>
  <c r="AW60" i="1"/>
  <c r="BE59" i="1"/>
  <c r="BM59" i="1"/>
  <c r="M59" i="1" s="1"/>
  <c r="BK59" i="1"/>
  <c r="O60" i="1"/>
  <c r="W60" i="1" s="1"/>
  <c r="BG60" i="1"/>
  <c r="K58" i="1"/>
  <c r="BI58" i="1"/>
  <c r="K59" i="1"/>
  <c r="BA60" i="1"/>
  <c r="K60" i="1" s="1"/>
  <c r="CA58" i="1"/>
  <c r="CA59" i="1"/>
  <c r="BI60" i="1"/>
  <c r="BE58" i="1"/>
  <c r="Y61" i="1"/>
  <c r="AA61" i="1"/>
  <c r="I61" i="1"/>
  <c r="G61" i="1"/>
  <c r="G62" i="1"/>
  <c r="Y62" i="1"/>
  <c r="I62" i="1"/>
  <c r="AA62" i="1"/>
  <c r="AE61" i="1" l="1"/>
  <c r="AM61" i="1" s="1"/>
  <c r="CA60" i="1"/>
  <c r="BE60" i="1"/>
  <c r="BM60" i="1" s="1"/>
  <c r="M60" i="1" s="1"/>
  <c r="U60" i="1"/>
  <c r="S60" i="1"/>
  <c r="E63" i="1" a="1"/>
  <c r="E63" i="1" s="1"/>
  <c r="U58" i="1"/>
  <c r="S58" i="1"/>
  <c r="AU61" i="1"/>
  <c r="AS61" i="1"/>
  <c r="AW61" i="1" s="1"/>
  <c r="AE62" i="1" s="1"/>
  <c r="AM62" i="1" s="1"/>
  <c r="AU62" i="1"/>
  <c r="AS62" i="1"/>
  <c r="BK58" i="1"/>
  <c r="BM58" i="1"/>
  <c r="M58" i="1" s="1"/>
  <c r="BK60" i="1"/>
  <c r="U59" i="1"/>
  <c r="S59" i="1"/>
  <c r="AW62" i="1" l="1"/>
  <c r="AY62" i="1"/>
  <c r="AY61" i="1"/>
  <c r="BA61" i="1"/>
  <c r="BE61" i="1" s="1"/>
  <c r="BC61" i="1"/>
  <c r="O61" i="1" s="1"/>
  <c r="W61" i="1" s="1"/>
  <c r="E64" i="1" a="1"/>
  <c r="E64" i="1" s="1"/>
  <c r="G63" i="1"/>
  <c r="Y63" i="1"/>
  <c r="AA63" i="1"/>
  <c r="I63" i="1"/>
  <c r="BC62" i="1"/>
  <c r="BG62" i="1" s="1"/>
  <c r="BA62" i="1"/>
  <c r="E65" i="1" a="1"/>
  <c r="E65" i="1" s="1"/>
  <c r="CA61" i="1" l="1"/>
  <c r="BG61" i="1"/>
  <c r="BK61" i="1" s="1"/>
  <c r="BI62" i="1"/>
  <c r="BI61" i="1"/>
  <c r="K61" i="1"/>
  <c r="AU63" i="1"/>
  <c r="AS63" i="1"/>
  <c r="BC63" i="1" s="1"/>
  <c r="O63" i="1" s="1"/>
  <c r="W63" i="1" s="1"/>
  <c r="AA64" i="1"/>
  <c r="I64" i="1"/>
  <c r="Y64" i="1"/>
  <c r="G64" i="1"/>
  <c r="Y65" i="1"/>
  <c r="G65" i="1"/>
  <c r="I65" i="1"/>
  <c r="AA65" i="1"/>
  <c r="BM61" i="1"/>
  <c r="M61" i="1" s="1"/>
  <c r="BE62" i="1"/>
  <c r="CA62" i="1"/>
  <c r="O62" i="1"/>
  <c r="W62" i="1" s="1"/>
  <c r="K62" i="1"/>
  <c r="U61" i="1"/>
  <c r="S61" i="1"/>
  <c r="AE63" i="1"/>
  <c r="AM63" i="1" s="1"/>
  <c r="AW63" i="1" l="1"/>
  <c r="U62" i="1"/>
  <c r="S62" i="1"/>
  <c r="AS65" i="1"/>
  <c r="AU65" i="1"/>
  <c r="AY65" i="1" s="1"/>
  <c r="BM62" i="1"/>
  <c r="M62" i="1" s="1"/>
  <c r="BK62" i="1"/>
  <c r="BA63" i="1"/>
  <c r="BE63" i="1" s="1"/>
  <c r="AU64" i="1"/>
  <c r="AS64" i="1"/>
  <c r="BA64" i="1"/>
  <c r="AY64" i="1"/>
  <c r="BG63" i="1"/>
  <c r="E66" i="1" a="1"/>
  <c r="E66" i="1" s="1"/>
  <c r="AE64" i="1"/>
  <c r="AM64" i="1" s="1"/>
  <c r="AW64" i="1" s="1"/>
  <c r="AE65" i="1" s="1"/>
  <c r="AM65" i="1" s="1"/>
  <c r="AY63" i="1"/>
  <c r="AW65" i="1" l="1"/>
  <c r="CA63" i="1"/>
  <c r="BM63" i="1"/>
  <c r="M63" i="1" s="1"/>
  <c r="BK63" i="1"/>
  <c r="G66" i="1"/>
  <c r="AA66" i="1"/>
  <c r="Y66" i="1"/>
  <c r="I66" i="1"/>
  <c r="BA65" i="1"/>
  <c r="BC65" i="1"/>
  <c r="O65" i="1" s="1"/>
  <c r="W65" i="1" s="1"/>
  <c r="K63" i="1"/>
  <c r="BI63" i="1"/>
  <c r="K64" i="1"/>
  <c r="K65" i="1"/>
  <c r="E67" i="1" a="1"/>
  <c r="E67" i="1" s="1"/>
  <c r="BC64" i="1"/>
  <c r="BI64" i="1" s="1"/>
  <c r="BE64" i="1"/>
  <c r="BG64" i="1"/>
  <c r="E68" i="1" a="1"/>
  <c r="E68" i="1" s="1"/>
  <c r="BI65" i="1" l="1"/>
  <c r="CA65" i="1"/>
  <c r="BE65" i="1"/>
  <c r="BK65" i="1"/>
  <c r="BM64" i="1"/>
  <c r="M64" i="1" s="1"/>
  <c r="BK64" i="1"/>
  <c r="O64" i="1"/>
  <c r="W64" i="1" s="1"/>
  <c r="CA64" i="1"/>
  <c r="AE66" i="1"/>
  <c r="AM66" i="1" s="1"/>
  <c r="I67" i="1"/>
  <c r="AA67" i="1"/>
  <c r="G67" i="1"/>
  <c r="Y67" i="1"/>
  <c r="I68" i="1"/>
  <c r="AA68" i="1"/>
  <c r="G68" i="1"/>
  <c r="Y68" i="1"/>
  <c r="AU66" i="1"/>
  <c r="AS66" i="1"/>
  <c r="BC66" i="1" s="1"/>
  <c r="O66" i="1" s="1"/>
  <c r="W66" i="1" s="1"/>
  <c r="U63" i="1"/>
  <c r="S63" i="1"/>
  <c r="U65" i="1"/>
  <c r="S65" i="1"/>
  <c r="U64" i="1"/>
  <c r="BG65" i="1"/>
  <c r="BM65" i="1" s="1"/>
  <c r="M65" i="1" s="1"/>
  <c r="E69" i="1" a="1"/>
  <c r="E69" i="1" s="1"/>
  <c r="AW66" i="1" l="1"/>
  <c r="AY66" i="1"/>
  <c r="CA66" i="1" s="1"/>
  <c r="BG66" i="1"/>
  <c r="AA69" i="1"/>
  <c r="Y69" i="1"/>
  <c r="G69" i="1"/>
  <c r="I69" i="1"/>
  <c r="AE67" i="1"/>
  <c r="AM67" i="1" s="1"/>
  <c r="AS68" i="1"/>
  <c r="AU68" i="1"/>
  <c r="AU67" i="1"/>
  <c r="AS67" i="1"/>
  <c r="S64" i="1"/>
  <c r="BA66" i="1"/>
  <c r="BE66" i="1" s="1"/>
  <c r="K66" i="1"/>
  <c r="BI66" i="1" l="1"/>
  <c r="AY68" i="1"/>
  <c r="BC68" i="1"/>
  <c r="O68" i="1" s="1"/>
  <c r="W68" i="1" s="1"/>
  <c r="AO69" i="1"/>
  <c r="BA67" i="1"/>
  <c r="AW67" i="1"/>
  <c r="AE68" i="1" s="1"/>
  <c r="AM68" i="1" s="1"/>
  <c r="AW68" i="1" s="1"/>
  <c r="AE69" i="1" s="1"/>
  <c r="AM69" i="1" s="1"/>
  <c r="AW69" i="1" s="1"/>
  <c r="E70" i="1" a="1"/>
  <c r="E70" i="1" s="1"/>
  <c r="U66" i="1"/>
  <c r="S66" i="1"/>
  <c r="BK66" i="1"/>
  <c r="BM66" i="1"/>
  <c r="M66" i="1" s="1"/>
  <c r="BC67" i="1"/>
  <c r="O67" i="1" s="1"/>
  <c r="W67" i="1" s="1"/>
  <c r="AY67" i="1"/>
  <c r="BA68" i="1"/>
  <c r="BE68" i="1" s="1"/>
  <c r="BI68" i="1" l="1"/>
  <c r="BI67" i="1"/>
  <c r="CA67" i="1"/>
  <c r="BE67" i="1"/>
  <c r="BG67" i="1"/>
  <c r="E71" i="1" a="1"/>
  <c r="E71" i="1" s="1"/>
  <c r="K67" i="1"/>
  <c r="K68" i="1"/>
  <c r="CA68" i="1"/>
  <c r="AO70" i="1"/>
  <c r="AA70" i="1"/>
  <c r="Y70" i="1"/>
  <c r="G70" i="1"/>
  <c r="I70" i="1"/>
  <c r="BG68" i="1"/>
  <c r="BM68" i="1" s="1"/>
  <c r="M68" i="1" s="1"/>
  <c r="U68" i="1" l="1"/>
  <c r="S68" i="1"/>
  <c r="U67" i="1"/>
  <c r="S67" i="1"/>
  <c r="AO71" i="1"/>
  <c r="AA71" i="1"/>
  <c r="I71" i="1"/>
  <c r="G71" i="1"/>
  <c r="Y71" i="1"/>
  <c r="AE70" i="1"/>
  <c r="AM70" i="1" s="1"/>
  <c r="AW70" i="1" s="1"/>
  <c r="BK68" i="1"/>
  <c r="E72" i="1" a="1"/>
  <c r="E72" i="1" s="1"/>
  <c r="BK67" i="1"/>
  <c r="BM67" i="1"/>
  <c r="M67" i="1" s="1"/>
  <c r="E73" i="1" l="1" a="1"/>
  <c r="E73" i="1" s="1"/>
  <c r="AO72" i="1"/>
  <c r="AA72" i="1"/>
  <c r="G72" i="1"/>
  <c r="I72" i="1"/>
  <c r="Y72" i="1"/>
  <c r="AE71" i="1"/>
  <c r="AM71" i="1" s="1"/>
  <c r="AW71" i="1" s="1"/>
  <c r="AE72" i="1" l="1"/>
  <c r="AM72" i="1" s="1"/>
  <c r="AW72" i="1" s="1"/>
  <c r="E74" i="1" a="1"/>
  <c r="E74" i="1" s="1"/>
  <c r="I73" i="1"/>
  <c r="AA73" i="1"/>
  <c r="G73" i="1"/>
  <c r="Y73" i="1"/>
  <c r="AO73" i="1"/>
  <c r="E75" i="1" a="1"/>
  <c r="E75" i="1" s="1"/>
  <c r="Y74" i="1" l="1"/>
  <c r="G74" i="1"/>
  <c r="I74" i="1"/>
  <c r="AA74" i="1"/>
  <c r="AO74" i="1"/>
  <c r="AO75" i="1"/>
  <c r="I75" i="1"/>
  <c r="Y75" i="1"/>
  <c r="G75" i="1"/>
  <c r="AA75" i="1"/>
  <c r="AE73" i="1"/>
  <c r="AM73" i="1" s="1"/>
  <c r="AW73" i="1" s="1"/>
  <c r="E76" i="1" a="1"/>
  <c r="E76" i="1" s="1"/>
  <c r="AE74" i="1" l="1"/>
  <c r="AM74" i="1" s="1"/>
  <c r="AW74" i="1" s="1"/>
  <c r="AE75" i="1" s="1"/>
  <c r="AM75" i="1" s="1"/>
  <c r="AW75" i="1" s="1"/>
  <c r="AO76" i="1"/>
  <c r="Y76" i="1"/>
  <c r="G76" i="1"/>
  <c r="AA76" i="1"/>
  <c r="I76" i="1"/>
  <c r="E77" i="1" l="1" a="1"/>
  <c r="E77" i="1" s="1"/>
  <c r="AE76" i="1"/>
  <c r="AM76" i="1" s="1"/>
  <c r="AW76" i="1" s="1"/>
  <c r="E78" i="1" a="1"/>
  <c r="E78" i="1" s="1"/>
  <c r="AA77" i="1" l="1"/>
  <c r="I77" i="1"/>
  <c r="AO77" i="1"/>
  <c r="Y77" i="1"/>
  <c r="G77" i="1"/>
  <c r="AO78" i="1"/>
  <c r="Y78" i="1"/>
  <c r="I78" i="1"/>
  <c r="G78" i="1"/>
  <c r="AA78" i="1"/>
  <c r="E79" i="1" a="1"/>
  <c r="E79" i="1" s="1"/>
  <c r="AE77" i="1" l="1"/>
  <c r="AM77" i="1" s="1"/>
  <c r="AW77" i="1" s="1"/>
  <c r="AE78" i="1" s="1"/>
  <c r="AM78" i="1" s="1"/>
  <c r="AW78" i="1" s="1"/>
  <c r="AO79" i="1"/>
  <c r="G79" i="1"/>
  <c r="I79" i="1"/>
  <c r="AA79" i="1"/>
  <c r="Y79" i="1"/>
  <c r="E80" i="1" a="1"/>
  <c r="E80" i="1" s="1"/>
  <c r="AO80" i="1" l="1"/>
  <c r="I80" i="1"/>
  <c r="AA80" i="1"/>
  <c r="G80" i="1"/>
  <c r="Y80" i="1"/>
  <c r="AE79" i="1"/>
  <c r="AM79" i="1" s="1"/>
  <c r="AW79" i="1" s="1"/>
  <c r="E81" i="1" l="1" a="1"/>
  <c r="E81" i="1" s="1"/>
  <c r="AE80" i="1"/>
  <c r="AM80" i="1" s="1"/>
  <c r="AW80" i="1" s="1"/>
  <c r="E82" i="1" a="1"/>
  <c r="E82" i="1" s="1"/>
  <c r="AO82" i="1" l="1"/>
  <c r="G82" i="1"/>
  <c r="AA82" i="1"/>
  <c r="Y82" i="1"/>
  <c r="I82" i="1"/>
  <c r="AO81" i="1"/>
  <c r="I81" i="1"/>
  <c r="G81" i="1"/>
  <c r="AA81" i="1"/>
  <c r="Y81" i="1"/>
  <c r="AE81" i="1" s="1"/>
  <c r="AM81" i="1" s="1"/>
  <c r="AW81" i="1" s="1"/>
  <c r="AE82" i="1" l="1"/>
  <c r="AM82" i="1" s="1"/>
  <c r="AW82" i="1" s="1"/>
  <c r="E83" i="1" a="1"/>
  <c r="E83" i="1" s="1"/>
  <c r="AO83" i="1" l="1"/>
  <c r="G83" i="1"/>
  <c r="Y83" i="1"/>
  <c r="I83" i="1"/>
  <c r="AA83" i="1"/>
  <c r="E84" i="1" a="1"/>
  <c r="E84" i="1" s="1"/>
  <c r="E85" i="1" a="1"/>
  <c r="E85" i="1" s="1"/>
  <c r="AE83" i="1" l="1"/>
  <c r="AM83" i="1" s="1"/>
  <c r="AW83" i="1" s="1"/>
  <c r="AO85" i="1"/>
  <c r="G85" i="1"/>
  <c r="AA85" i="1"/>
  <c r="Y85" i="1"/>
  <c r="I85" i="1"/>
  <c r="AO84" i="1"/>
  <c r="AA84" i="1"/>
  <c r="G84" i="1"/>
  <c r="Y84" i="1"/>
  <c r="I84" i="1"/>
  <c r="E86" i="1" a="1"/>
  <c r="E86" i="1" s="1"/>
  <c r="AE84" i="1" l="1"/>
  <c r="AM84" i="1" s="1"/>
  <c r="AW84" i="1" s="1"/>
  <c r="AE85" i="1"/>
  <c r="AM85" i="1" s="1"/>
  <c r="AW85" i="1" s="1"/>
  <c r="I86" i="1"/>
  <c r="AO86" i="1"/>
  <c r="AA86" i="1"/>
  <c r="Y86" i="1"/>
  <c r="G86" i="1"/>
  <c r="E87" i="1" a="1"/>
  <c r="E87" i="1" s="1"/>
  <c r="AA87" i="1" l="1"/>
  <c r="G87" i="1"/>
  <c r="Y87" i="1"/>
  <c r="I87" i="1"/>
  <c r="AO87" i="1"/>
  <c r="AE86" i="1"/>
  <c r="AM86" i="1" s="1"/>
  <c r="AW86" i="1" s="1"/>
  <c r="E88" i="1" a="1"/>
  <c r="E88" i="1" s="1"/>
  <c r="AE87" i="1" l="1"/>
  <c r="AM87" i="1" s="1"/>
  <c r="AW87" i="1" s="1"/>
  <c r="AO88" i="1"/>
  <c r="Y88" i="1"/>
  <c r="I88" i="1"/>
  <c r="G88" i="1"/>
  <c r="AA88" i="1"/>
  <c r="E89" i="1" l="1" a="1"/>
  <c r="E89" i="1" s="1"/>
  <c r="AE88" i="1"/>
  <c r="AM88" i="1" s="1"/>
  <c r="AW88" i="1" s="1"/>
  <c r="E90" i="1" l="1" a="1"/>
  <c r="E90" i="1" s="1"/>
  <c r="AO89" i="1"/>
  <c r="I89" i="1"/>
  <c r="G89" i="1"/>
  <c r="AA89" i="1"/>
  <c r="Y89" i="1"/>
  <c r="E91" i="1" a="1"/>
  <c r="E91" i="1" s="1"/>
  <c r="AA90" i="1" l="1"/>
  <c r="Y90" i="1"/>
  <c r="G90" i="1"/>
  <c r="I90" i="1"/>
  <c r="AO90" i="1"/>
  <c r="Y91" i="1"/>
  <c r="AO91" i="1"/>
  <c r="G91" i="1"/>
  <c r="I91" i="1"/>
  <c r="AA91" i="1"/>
  <c r="AE89" i="1"/>
  <c r="AM89" i="1" s="1"/>
  <c r="AW89" i="1" s="1"/>
  <c r="E92" i="1" l="1" a="1"/>
  <c r="E92" i="1" s="1"/>
  <c r="AE90" i="1"/>
  <c r="AM90" i="1" s="1"/>
  <c r="AW90" i="1" s="1"/>
  <c r="AE91" i="1" s="1"/>
  <c r="AM91" i="1" s="1"/>
  <c r="AW91" i="1" s="1"/>
  <c r="E93" i="1" a="1"/>
  <c r="E93" i="1" s="1"/>
  <c r="AO93" i="1" l="1"/>
  <c r="Y93" i="1"/>
  <c r="AA93" i="1"/>
  <c r="G93" i="1"/>
  <c r="I93" i="1"/>
  <c r="AA92" i="1"/>
  <c r="AO92" i="1"/>
  <c r="Y92" i="1"/>
  <c r="G92" i="1"/>
  <c r="I92" i="1"/>
  <c r="E94" i="1" a="1"/>
  <c r="E94" i="1" s="1"/>
  <c r="AE92" i="1" l="1"/>
  <c r="AM92" i="1" s="1"/>
  <c r="AW92" i="1" s="1"/>
  <c r="AE93" i="1" s="1"/>
  <c r="AM93" i="1" s="1"/>
  <c r="AW93" i="1" s="1"/>
  <c r="AO94" i="1"/>
  <c r="I94" i="1"/>
  <c r="AA94" i="1"/>
  <c r="G94" i="1"/>
  <c r="Y94" i="1"/>
  <c r="E95" i="1" a="1"/>
  <c r="E95" i="1" s="1"/>
  <c r="AE94" i="1" l="1"/>
  <c r="AM94" i="1" s="1"/>
  <c r="AW94" i="1" s="1"/>
  <c r="AO95" i="1"/>
  <c r="G95" i="1"/>
  <c r="I95" i="1"/>
  <c r="AA95" i="1"/>
  <c r="Y95" i="1"/>
  <c r="E96" i="1" a="1"/>
  <c r="E96" i="1" s="1"/>
  <c r="AE95" i="1" l="1"/>
  <c r="AM95" i="1" s="1"/>
  <c r="AW95" i="1" s="1"/>
  <c r="AA96" i="1"/>
  <c r="AO96" i="1"/>
  <c r="Y96" i="1"/>
  <c r="I96" i="1"/>
  <c r="G96" i="1"/>
  <c r="E97" i="1" a="1"/>
  <c r="E97" i="1" s="1"/>
  <c r="AE96" i="1" l="1"/>
  <c r="AM96" i="1" s="1"/>
  <c r="AW96" i="1" s="1"/>
  <c r="AO97" i="1"/>
  <c r="AA97" i="1"/>
  <c r="I97" i="1"/>
  <c r="G97" i="1"/>
  <c r="Y97" i="1"/>
  <c r="E98" i="1" a="1"/>
  <c r="E98" i="1" s="1"/>
  <c r="AE97" i="1" l="1"/>
  <c r="AM97" i="1" s="1"/>
  <c r="AW97" i="1" s="1"/>
  <c r="AO98" i="1"/>
  <c r="I98" i="1"/>
  <c r="AA98" i="1"/>
  <c r="Y98" i="1"/>
  <c r="G98" i="1"/>
  <c r="AE98" i="1" l="1"/>
  <c r="AM98" i="1" s="1"/>
  <c r="AW98" i="1" s="1"/>
  <c r="E99" i="1" a="1"/>
  <c r="E99" i="1" s="1"/>
  <c r="I99" i="1" l="1"/>
  <c r="AA99" i="1"/>
  <c r="Y99" i="1"/>
  <c r="AE99" i="1" s="1"/>
  <c r="AM99" i="1" s="1"/>
  <c r="AW99" i="1" s="1"/>
  <c r="G99" i="1"/>
  <c r="AO99" i="1"/>
  <c r="E100" i="1" a="1"/>
  <c r="E100" i="1" s="1"/>
  <c r="E101" i="1" a="1"/>
  <c r="E101" i="1" s="1"/>
  <c r="AO100" i="1" l="1"/>
  <c r="Y100" i="1"/>
  <c r="AA100" i="1"/>
  <c r="I100" i="1"/>
  <c r="G100" i="1"/>
  <c r="AO101" i="1"/>
  <c r="G101" i="1"/>
  <c r="Y101" i="1"/>
  <c r="I101" i="1"/>
  <c r="AA101" i="1"/>
  <c r="E102" i="1" a="1"/>
  <c r="E102" i="1" s="1"/>
  <c r="AO102" i="1" l="1"/>
  <c r="AA102" i="1"/>
  <c r="Y102" i="1"/>
  <c r="I102" i="1"/>
  <c r="G102" i="1"/>
  <c r="AE100" i="1"/>
  <c r="AM100" i="1" s="1"/>
  <c r="AW100" i="1" s="1"/>
  <c r="AE101" i="1" s="1"/>
  <c r="AM101" i="1" s="1"/>
  <c r="AW101" i="1" s="1"/>
  <c r="E103" i="1" a="1"/>
  <c r="E103" i="1" s="1"/>
  <c r="AE102" i="1" l="1"/>
  <c r="AM102" i="1" s="1"/>
  <c r="AW102" i="1" s="1"/>
  <c r="AO103" i="1"/>
  <c r="Y103" i="1"/>
  <c r="AA103" i="1"/>
  <c r="G103" i="1"/>
  <c r="I103" i="1"/>
  <c r="E104" i="1" a="1"/>
  <c r="E104" i="1" s="1"/>
  <c r="AE103" i="1" l="1"/>
  <c r="AM103" i="1" s="1"/>
  <c r="AW103" i="1" s="1"/>
  <c r="AO104" i="1"/>
  <c r="Y104" i="1"/>
  <c r="I104" i="1"/>
  <c r="AA104" i="1"/>
  <c r="G104" i="1"/>
  <c r="E105" i="1" a="1"/>
  <c r="E105" i="1" s="1"/>
  <c r="AE104" i="1" l="1"/>
  <c r="AM104" i="1" s="1"/>
  <c r="AW104" i="1" s="1"/>
  <c r="AO105" i="1"/>
  <c r="I105" i="1"/>
  <c r="G105" i="1"/>
  <c r="AA105" i="1"/>
  <c r="Y105" i="1"/>
  <c r="E106" i="1" a="1"/>
  <c r="E106" i="1" s="1"/>
  <c r="AO106" i="1" l="1"/>
  <c r="AA106" i="1"/>
  <c r="I106" i="1"/>
  <c r="G106" i="1"/>
  <c r="Y106" i="1"/>
  <c r="AE105" i="1"/>
  <c r="AM105" i="1" s="1"/>
  <c r="AW105" i="1" s="1"/>
  <c r="E107" i="1" a="1"/>
  <c r="E107" i="1" s="1"/>
  <c r="AO107" i="1" l="1"/>
  <c r="G107" i="1"/>
  <c r="AA107" i="1"/>
  <c r="Y107" i="1"/>
  <c r="I107" i="1"/>
  <c r="AE106" i="1"/>
  <c r="AM106" i="1" s="1"/>
  <c r="AW106" i="1" s="1"/>
  <c r="AE107" i="1" l="1"/>
  <c r="AM107" i="1" s="1"/>
  <c r="AW107" i="1" s="1"/>
  <c r="E108" i="1" a="1"/>
  <c r="E108" i="1" s="1"/>
  <c r="E109" i="1" l="1" a="1"/>
  <c r="E109" i="1" s="1"/>
  <c r="AO108" i="1"/>
  <c r="Y108" i="1"/>
  <c r="I108" i="1"/>
  <c r="AA108" i="1"/>
  <c r="G108" i="1"/>
  <c r="E110" i="1" a="1"/>
  <c r="E110" i="1" s="1"/>
  <c r="AE108" i="1" l="1"/>
  <c r="AM108" i="1" s="1"/>
  <c r="AW108" i="1" s="1"/>
  <c r="Y110" i="1"/>
  <c r="G110" i="1"/>
  <c r="I110" i="1"/>
  <c r="AA110" i="1"/>
  <c r="AO110" i="1"/>
  <c r="AA109" i="1"/>
  <c r="G109" i="1"/>
  <c r="I109" i="1"/>
  <c r="Y109" i="1"/>
  <c r="AO109" i="1"/>
  <c r="E111" i="1" a="1"/>
  <c r="E111" i="1" s="1"/>
  <c r="AE109" i="1" l="1"/>
  <c r="AM109" i="1" s="1"/>
  <c r="AW109" i="1" s="1"/>
  <c r="AE110" i="1" s="1"/>
  <c r="AM110" i="1" s="1"/>
  <c r="AW110" i="1" s="1"/>
  <c r="Y111" i="1"/>
  <c r="AO111" i="1"/>
  <c r="I111" i="1"/>
  <c r="AA111" i="1"/>
  <c r="G111" i="1"/>
  <c r="AE111" i="1" l="1"/>
  <c r="AM111" i="1" s="1"/>
  <c r="AW111" i="1" s="1"/>
  <c r="E112" i="1" a="1"/>
  <c r="E112" i="1" s="1"/>
  <c r="E113" i="1" l="1" a="1"/>
  <c r="E113" i="1" s="1"/>
  <c r="AO112" i="1"/>
  <c r="Y112" i="1"/>
  <c r="I112" i="1"/>
  <c r="G112" i="1"/>
  <c r="AA112" i="1"/>
  <c r="E114" i="1" a="1"/>
  <c r="E114" i="1" s="1"/>
  <c r="AE112" i="1" l="1"/>
  <c r="AM112" i="1" s="1"/>
  <c r="AW112" i="1" s="1"/>
  <c r="AO114" i="1"/>
  <c r="I114" i="1"/>
  <c r="Y114" i="1"/>
  <c r="G114" i="1"/>
  <c r="AA114" i="1"/>
  <c r="AO113" i="1"/>
  <c r="AA113" i="1"/>
  <c r="G113" i="1"/>
  <c r="Y113" i="1"/>
  <c r="I113" i="1"/>
  <c r="AE113" i="1" l="1"/>
  <c r="AM113" i="1" s="1"/>
  <c r="AW113" i="1" s="1"/>
  <c r="AE114" i="1" s="1"/>
  <c r="AM114" i="1" s="1"/>
  <c r="AW114" i="1" s="1"/>
  <c r="E115" i="1" a="1"/>
  <c r="E115" i="1" s="1"/>
  <c r="E116" i="1" a="1"/>
  <c r="E116" i="1" s="1"/>
  <c r="I115" i="1" l="1"/>
  <c r="AA115" i="1"/>
  <c r="Y115" i="1"/>
  <c r="AE115" i="1" s="1"/>
  <c r="AM115" i="1" s="1"/>
  <c r="AW115" i="1" s="1"/>
  <c r="AO115" i="1"/>
  <c r="G115" i="1"/>
  <c r="G116" i="1"/>
  <c r="AA116" i="1"/>
  <c r="I116" i="1"/>
  <c r="Y116" i="1"/>
  <c r="AO116" i="1"/>
  <c r="E117" i="1" l="1" a="1"/>
  <c r="E117" i="1" s="1"/>
  <c r="AE116" i="1"/>
  <c r="AM116" i="1" s="1"/>
  <c r="AW116" i="1" s="1"/>
  <c r="AO117" i="1" l="1"/>
  <c r="AA117" i="1"/>
  <c r="I117" i="1"/>
  <c r="G117" i="1"/>
  <c r="Y117" i="1"/>
  <c r="E118" i="1" a="1"/>
  <c r="E118" i="1" s="1"/>
  <c r="E119" i="1" a="1"/>
  <c r="E119" i="1" s="1"/>
  <c r="AO119" i="1" l="1"/>
  <c r="G119" i="1"/>
  <c r="Y119" i="1"/>
  <c r="I119" i="1"/>
  <c r="AA119" i="1"/>
  <c r="AO118" i="1"/>
  <c r="G118" i="1"/>
  <c r="Y118" i="1"/>
  <c r="AA118" i="1"/>
  <c r="I118" i="1"/>
  <c r="AE117" i="1"/>
  <c r="AM117" i="1" s="1"/>
  <c r="AW117" i="1" s="1"/>
  <c r="E120" i="1" a="1"/>
  <c r="E120" i="1" s="1"/>
  <c r="AA120" i="1" l="1"/>
  <c r="I120" i="1"/>
  <c r="Y120" i="1"/>
  <c r="AO120" i="1"/>
  <c r="G120" i="1"/>
  <c r="AE118" i="1"/>
  <c r="AM118" i="1" s="1"/>
  <c r="AW118" i="1" s="1"/>
  <c r="AE119" i="1" s="1"/>
  <c r="AM119" i="1" s="1"/>
  <c r="AW119" i="1" s="1"/>
  <c r="E121" i="1" l="1" a="1"/>
  <c r="E121" i="1" s="1"/>
  <c r="AE120" i="1"/>
  <c r="AM120" i="1" s="1"/>
  <c r="AW120" i="1" s="1"/>
  <c r="E122" i="1" a="1"/>
  <c r="E122" i="1" s="1"/>
  <c r="Y122" i="1" l="1"/>
  <c r="AA122" i="1"/>
  <c r="AO122" i="1"/>
  <c r="G122" i="1"/>
  <c r="I122" i="1"/>
  <c r="Y121" i="1"/>
  <c r="AE121" i="1" s="1"/>
  <c r="AM121" i="1" s="1"/>
  <c r="AW121" i="1" s="1"/>
  <c r="I121" i="1"/>
  <c r="G121" i="1"/>
  <c r="AA121" i="1"/>
  <c r="AO121" i="1"/>
  <c r="AE122" i="1" l="1"/>
  <c r="AM122" i="1" s="1"/>
  <c r="AW122" i="1" s="1"/>
  <c r="E123" i="1" a="1"/>
  <c r="E123" i="1" s="1"/>
  <c r="AO123" i="1" l="1"/>
  <c r="G123" i="1"/>
  <c r="I123" i="1"/>
  <c r="Y123" i="1"/>
  <c r="AA123" i="1"/>
  <c r="E124" i="1" a="1"/>
  <c r="E124" i="1" s="1"/>
  <c r="AE123" i="1" l="1"/>
  <c r="AM123" i="1" s="1"/>
  <c r="AW123" i="1" s="1"/>
  <c r="AO124" i="1"/>
  <c r="I124" i="1"/>
  <c r="G124" i="1"/>
  <c r="Y124" i="1"/>
  <c r="AA124" i="1"/>
  <c r="E125" i="1" a="1"/>
  <c r="E125" i="1" s="1"/>
  <c r="E126" i="1" a="1"/>
  <c r="E126" i="1" s="1"/>
  <c r="I125" i="1" l="1"/>
  <c r="G125" i="1"/>
  <c r="AA125" i="1"/>
  <c r="Y125" i="1"/>
  <c r="AO125" i="1"/>
  <c r="AO126" i="1"/>
  <c r="AA126" i="1"/>
  <c r="Y126" i="1"/>
  <c r="I126" i="1"/>
  <c r="G126" i="1"/>
  <c r="AE124" i="1"/>
  <c r="AM124" i="1" s="1"/>
  <c r="AW124" i="1" s="1"/>
  <c r="AE125" i="1" l="1"/>
  <c r="AM125" i="1" s="1"/>
  <c r="AW125" i="1" s="1"/>
  <c r="AE126" i="1" s="1"/>
  <c r="AM126" i="1" s="1"/>
  <c r="AW126" i="1" s="1"/>
  <c r="E127" i="1" a="1"/>
  <c r="E127" i="1" s="1"/>
  <c r="E128" i="1" l="1" a="1"/>
  <c r="E128" i="1" s="1"/>
  <c r="AO127" i="1"/>
  <c r="AA127" i="1"/>
  <c r="G127" i="1"/>
  <c r="Y127" i="1"/>
  <c r="I127" i="1"/>
  <c r="E129" i="1" l="1" a="1"/>
  <c r="E129" i="1" s="1"/>
  <c r="AO128" i="1"/>
  <c r="AA128" i="1"/>
  <c r="Y128" i="1"/>
  <c r="I128" i="1"/>
  <c r="G128" i="1"/>
  <c r="AE127" i="1"/>
  <c r="AM127" i="1" s="1"/>
  <c r="AW127" i="1" s="1"/>
  <c r="AO129" i="1" l="1"/>
  <c r="AA129" i="1"/>
  <c r="G129" i="1"/>
  <c r="Y129" i="1"/>
  <c r="I129" i="1"/>
  <c r="I26" i="1" s="1"/>
  <c r="Y13" i="1" s="1"/>
  <c r="E26" i="1"/>
  <c r="AE128" i="1"/>
  <c r="AM128" i="1" s="1"/>
  <c r="AW128" i="1" s="1"/>
  <c r="AE129" i="1" l="1"/>
  <c r="AM129" i="1" s="1"/>
  <c r="AW129" i="1" s="1"/>
  <c r="AE130" i="1" s="1"/>
  <c r="AM130" i="1" s="1"/>
  <c r="AW130" i="1" s="1"/>
  <c r="AE131" i="1" s="1"/>
  <c r="AM131" i="1" s="1"/>
  <c r="AW131" i="1" s="1"/>
  <c r="AE132" i="1" s="1"/>
  <c r="AM132" i="1" s="1"/>
  <c r="AW132" i="1" s="1"/>
  <c r="AE133" i="1" s="1"/>
  <c r="AM133" i="1" s="1"/>
  <c r="AW133" i="1" s="1"/>
  <c r="AE134" i="1" s="1"/>
  <c r="AM134" i="1" s="1"/>
  <c r="AW134" i="1" s="1"/>
  <c r="AE135" i="1" s="1"/>
  <c r="AM135" i="1" s="1"/>
  <c r="AW135" i="1" s="1"/>
  <c r="AE136" i="1" s="1"/>
  <c r="AM136" i="1" s="1"/>
  <c r="AW136" i="1" s="1"/>
  <c r="AE137" i="1" s="1"/>
  <c r="AM137" i="1" s="1"/>
  <c r="AW137" i="1" s="1"/>
  <c r="AE138" i="1" s="1"/>
  <c r="AM138" i="1" s="1"/>
  <c r="AW138" i="1" s="1"/>
  <c r="AE139" i="1" s="1"/>
  <c r="AM139" i="1" s="1"/>
  <c r="AW139" i="1" s="1"/>
  <c r="AE140" i="1" s="1"/>
  <c r="AM140" i="1" s="1"/>
  <c r="AW140" i="1" s="1"/>
  <c r="AE141" i="1" s="1"/>
  <c r="AM141" i="1" s="1"/>
  <c r="AW141" i="1" s="1"/>
  <c r="AE142" i="1" s="1"/>
  <c r="AM142" i="1" s="1"/>
  <c r="AW142" i="1" s="1"/>
  <c r="AE143" i="1" s="1"/>
  <c r="AM143" i="1" s="1"/>
  <c r="AW143" i="1" s="1"/>
  <c r="AE144" i="1" s="1"/>
  <c r="AM144" i="1" s="1"/>
  <c r="AW144" i="1" s="1"/>
  <c r="AE145" i="1" s="1"/>
  <c r="AM145" i="1" s="1"/>
  <c r="AW145" i="1" s="1"/>
  <c r="AE146" i="1" s="1"/>
  <c r="AM146" i="1" s="1"/>
  <c r="AW146" i="1" s="1"/>
  <c r="AE147" i="1" s="1"/>
  <c r="AM147" i="1" s="1"/>
  <c r="AW147" i="1" s="1"/>
  <c r="AE148" i="1" s="1"/>
  <c r="AM148" i="1" s="1"/>
  <c r="AW148" i="1" s="1"/>
  <c r="AE149" i="1" s="1"/>
  <c r="AM149" i="1" s="1"/>
  <c r="AW149" i="1" s="1"/>
  <c r="AE150" i="1" s="1"/>
  <c r="AM150" i="1" s="1"/>
  <c r="AW150" i="1" s="1"/>
  <c r="AE151" i="1" s="1"/>
  <c r="AM151" i="1" s="1"/>
  <c r="AW151" i="1" s="1"/>
  <c r="AE152" i="1" s="1"/>
  <c r="AM152" i="1" s="1"/>
  <c r="AW152" i="1" s="1"/>
  <c r="AE153" i="1" s="1"/>
  <c r="AM153" i="1" s="1"/>
  <c r="AW153" i="1" s="1"/>
  <c r="AE154" i="1" s="1"/>
  <c r="AM154" i="1" s="1"/>
  <c r="AW154" i="1" s="1"/>
  <c r="AE155" i="1" s="1"/>
  <c r="AM155" i="1" s="1"/>
  <c r="AW155" i="1" s="1"/>
  <c r="AE156" i="1" s="1"/>
  <c r="AM156" i="1" s="1"/>
  <c r="AW156" i="1" s="1"/>
  <c r="AE157" i="1" s="1"/>
  <c r="AM157" i="1" s="1"/>
  <c r="AW157" i="1" s="1"/>
  <c r="AE158" i="1" s="1"/>
  <c r="AM158" i="1" s="1"/>
  <c r="AW158" i="1" s="1"/>
  <c r="AE159" i="1" s="1"/>
  <c r="AM159" i="1" s="1"/>
  <c r="AW159" i="1" s="1"/>
  <c r="AE160" i="1" s="1"/>
  <c r="AM160" i="1" s="1"/>
  <c r="AW160" i="1" s="1"/>
  <c r="Y26" i="1"/>
  <c r="AC9" i="1"/>
  <c r="AC11" i="1"/>
  <c r="AC10" i="1" l="1"/>
  <c r="AC13" i="1" s="1"/>
  <c r="AC14" i="1" l="1"/>
  <c r="AE14" i="1"/>
  <c r="Y14" i="1" l="1"/>
  <c r="AA14" i="1"/>
  <c r="AC15" i="1"/>
  <c r="G16" i="1" l="1"/>
  <c r="M9" i="1" l="1"/>
  <c r="AA26" i="1"/>
  <c r="M10" i="1" l="1"/>
  <c r="M18" i="1" l="1"/>
  <c r="Q130" i="1"/>
  <c r="Q131" i="1"/>
  <c r="Q132" i="1"/>
  <c r="Q133" i="1"/>
  <c r="Q134" i="1"/>
  <c r="Q135" i="1"/>
  <c r="Q136" i="1"/>
  <c r="Q137" i="1"/>
  <c r="Q139" i="1"/>
  <c r="Q138" i="1"/>
  <c r="Q140" i="1"/>
  <c r="Q141" i="1"/>
  <c r="Q143" i="1"/>
  <c r="Q142" i="1"/>
  <c r="Q144" i="1"/>
  <c r="Q145" i="1"/>
  <c r="Q146" i="1"/>
  <c r="Q147" i="1"/>
  <c r="Q148" i="1"/>
  <c r="Q149" i="1"/>
  <c r="Q151" i="1"/>
  <c r="Q150" i="1"/>
  <c r="Q153" i="1"/>
  <c r="Q152" i="1"/>
  <c r="Q154" i="1"/>
  <c r="Q155" i="1"/>
  <c r="Q156" i="1"/>
  <c r="Q158" i="1"/>
  <c r="Q157" i="1"/>
  <c r="Q159" i="1"/>
  <c r="Q160" i="1"/>
  <c r="Q29" i="1"/>
  <c r="Q28" i="1"/>
  <c r="Q30" i="1"/>
  <c r="Q31" i="1"/>
  <c r="Q32" i="1"/>
  <c r="Q35" i="1"/>
  <c r="Q33" i="1"/>
  <c r="Q34" i="1"/>
  <c r="Q36" i="1"/>
  <c r="Q37" i="1"/>
  <c r="Q38" i="1"/>
  <c r="Q39" i="1"/>
  <c r="Q40" i="1"/>
  <c r="Q41" i="1"/>
  <c r="Q42" i="1"/>
  <c r="Q43" i="1"/>
  <c r="Q46" i="1"/>
  <c r="Q45" i="1"/>
  <c r="Q44" i="1"/>
  <c r="Q48" i="1"/>
  <c r="Q49" i="1"/>
  <c r="Q47" i="1"/>
  <c r="Q50" i="1"/>
  <c r="Q51" i="1"/>
  <c r="Q53" i="1"/>
  <c r="Q52" i="1"/>
  <c r="Q54" i="1"/>
  <c r="Q55" i="1"/>
  <c r="Q57" i="1"/>
  <c r="Q56" i="1"/>
  <c r="Q59" i="1"/>
  <c r="Q60" i="1"/>
  <c r="Q58" i="1"/>
  <c r="Q61" i="1"/>
  <c r="Q62" i="1"/>
  <c r="Q63" i="1"/>
  <c r="Q65" i="1"/>
  <c r="Q64" i="1"/>
  <c r="Q66" i="1"/>
  <c r="Q68" i="1"/>
  <c r="Q67" i="1"/>
  <c r="K13" i="1" l="1"/>
  <c r="K8" i="1"/>
  <c r="K14" i="1"/>
  <c r="AQ69" i="1"/>
  <c r="AQ95" i="1"/>
  <c r="AQ104" i="1"/>
  <c r="AQ80" i="1"/>
  <c r="AQ94" i="1"/>
  <c r="AQ103" i="1"/>
  <c r="AQ83" i="1"/>
  <c r="AQ72" i="1"/>
  <c r="AQ85" i="1"/>
  <c r="AQ84" i="1"/>
  <c r="AQ73" i="1"/>
  <c r="AQ90" i="1"/>
  <c r="AQ107" i="1"/>
  <c r="AQ78" i="1"/>
  <c r="AQ71" i="1"/>
  <c r="AQ100" i="1"/>
  <c r="AQ77" i="1"/>
  <c r="AQ106" i="1"/>
  <c r="AQ105" i="1"/>
  <c r="AQ109" i="1"/>
  <c r="AQ82" i="1"/>
  <c r="AQ70" i="1"/>
  <c r="AQ91" i="1"/>
  <c r="AQ87" i="1"/>
  <c r="AQ101" i="1"/>
  <c r="AQ96" i="1"/>
  <c r="AQ79" i="1"/>
  <c r="AQ89" i="1"/>
  <c r="AQ97" i="1"/>
  <c r="AQ76" i="1"/>
  <c r="AQ98" i="1"/>
  <c r="AQ86" i="1"/>
  <c r="AQ74" i="1"/>
  <c r="AQ75" i="1"/>
  <c r="AQ93" i="1"/>
  <c r="AQ108" i="1"/>
  <c r="AQ81" i="1"/>
  <c r="AQ102" i="1"/>
  <c r="AQ88" i="1"/>
  <c r="AQ99" i="1"/>
  <c r="AQ92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K9" i="1"/>
  <c r="AU129" i="1" l="1"/>
  <c r="AS129" i="1"/>
  <c r="AU121" i="1"/>
  <c r="AS121" i="1"/>
  <c r="AU113" i="1"/>
  <c r="AS113" i="1"/>
  <c r="AU81" i="1"/>
  <c r="AS81" i="1"/>
  <c r="AS97" i="1"/>
  <c r="AU97" i="1"/>
  <c r="AS82" i="1"/>
  <c r="AU82" i="1"/>
  <c r="AS107" i="1"/>
  <c r="AU107" i="1"/>
  <c r="AS94" i="1"/>
  <c r="AU94" i="1"/>
  <c r="AU128" i="1"/>
  <c r="AS128" i="1"/>
  <c r="AU120" i="1"/>
  <c r="AS120" i="1"/>
  <c r="AS112" i="1"/>
  <c r="AU112" i="1"/>
  <c r="AS108" i="1"/>
  <c r="AU108" i="1"/>
  <c r="AU89" i="1"/>
  <c r="AS89" i="1"/>
  <c r="AU109" i="1"/>
  <c r="AS109" i="1"/>
  <c r="AS90" i="1"/>
  <c r="AU90" i="1"/>
  <c r="AU80" i="1"/>
  <c r="AS80" i="1"/>
  <c r="AU127" i="1"/>
  <c r="AS127" i="1"/>
  <c r="AS119" i="1"/>
  <c r="AU119" i="1"/>
  <c r="AS111" i="1"/>
  <c r="AU111" i="1"/>
  <c r="AU93" i="1"/>
  <c r="AS93" i="1"/>
  <c r="AU79" i="1"/>
  <c r="AS79" i="1"/>
  <c r="AS105" i="1"/>
  <c r="AU105" i="1"/>
  <c r="AS73" i="1"/>
  <c r="AU73" i="1"/>
  <c r="AS104" i="1"/>
  <c r="AU104" i="1"/>
  <c r="AU126" i="1"/>
  <c r="AS126" i="1"/>
  <c r="AS118" i="1"/>
  <c r="AU118" i="1"/>
  <c r="AS110" i="1"/>
  <c r="AU110" i="1"/>
  <c r="AS75" i="1"/>
  <c r="AU75" i="1"/>
  <c r="AS96" i="1"/>
  <c r="AU96" i="1"/>
  <c r="AU106" i="1"/>
  <c r="AS106" i="1"/>
  <c r="AU84" i="1"/>
  <c r="AS84" i="1"/>
  <c r="AU95" i="1"/>
  <c r="AS95" i="1"/>
  <c r="AS125" i="1"/>
  <c r="AU125" i="1"/>
  <c r="AU117" i="1"/>
  <c r="AS117" i="1"/>
  <c r="AU92" i="1"/>
  <c r="AS92" i="1"/>
  <c r="AS74" i="1"/>
  <c r="AU74" i="1"/>
  <c r="AS101" i="1"/>
  <c r="AU101" i="1"/>
  <c r="AU77" i="1"/>
  <c r="AS77" i="1"/>
  <c r="AS85" i="1"/>
  <c r="AU85" i="1"/>
  <c r="AU69" i="1"/>
  <c r="AS69" i="1"/>
  <c r="AU124" i="1"/>
  <c r="AS124" i="1"/>
  <c r="AS116" i="1"/>
  <c r="AU116" i="1"/>
  <c r="AU99" i="1"/>
  <c r="AS99" i="1"/>
  <c r="AS86" i="1"/>
  <c r="AU86" i="1"/>
  <c r="AS87" i="1"/>
  <c r="AU87" i="1"/>
  <c r="AU100" i="1"/>
  <c r="AS100" i="1"/>
  <c r="AU72" i="1"/>
  <c r="AS72" i="1"/>
  <c r="AS123" i="1"/>
  <c r="AU123" i="1"/>
  <c r="AU115" i="1"/>
  <c r="AS115" i="1"/>
  <c r="AS88" i="1"/>
  <c r="AU88" i="1"/>
  <c r="AU98" i="1"/>
  <c r="AS98" i="1"/>
  <c r="AS91" i="1"/>
  <c r="AU91" i="1"/>
  <c r="AS71" i="1"/>
  <c r="AU71" i="1"/>
  <c r="AU83" i="1"/>
  <c r="AS83" i="1"/>
  <c r="K10" i="1"/>
  <c r="K18" i="1" s="1"/>
  <c r="AU122" i="1"/>
  <c r="AS122" i="1"/>
  <c r="AU114" i="1"/>
  <c r="AS114" i="1"/>
  <c r="AS102" i="1"/>
  <c r="AU102" i="1"/>
  <c r="AU76" i="1"/>
  <c r="AS76" i="1"/>
  <c r="AU70" i="1"/>
  <c r="AS70" i="1"/>
  <c r="AU78" i="1"/>
  <c r="AS78" i="1"/>
  <c r="AU103" i="1"/>
  <c r="AS103" i="1"/>
  <c r="K15" i="1"/>
  <c r="BA98" i="1" l="1"/>
  <c r="AY98" i="1"/>
  <c r="K98" i="1"/>
  <c r="BC98" i="1"/>
  <c r="O98" i="1" s="1"/>
  <c r="W98" i="1" s="1"/>
  <c r="AY72" i="1"/>
  <c r="BC72" i="1"/>
  <c r="BG72" i="1" s="1"/>
  <c r="BA72" i="1"/>
  <c r="K72" i="1" s="1"/>
  <c r="BA99" i="1"/>
  <c r="BC99" i="1"/>
  <c r="O99" i="1" s="1"/>
  <c r="W99" i="1" s="1"/>
  <c r="AY99" i="1"/>
  <c r="BI99" i="1"/>
  <c r="BE99" i="1"/>
  <c r="CA99" i="1"/>
  <c r="K99" i="1"/>
  <c r="BA74" i="1"/>
  <c r="K74" i="1" s="1"/>
  <c r="AY74" i="1"/>
  <c r="BA75" i="1"/>
  <c r="BC75" i="1"/>
  <c r="O75" i="1" s="1"/>
  <c r="W75" i="1" s="1"/>
  <c r="AY75" i="1"/>
  <c r="K75" i="1"/>
  <c r="BC104" i="1"/>
  <c r="O104" i="1" s="1"/>
  <c r="W104" i="1" s="1"/>
  <c r="BA104" i="1"/>
  <c r="AY104" i="1"/>
  <c r="AY80" i="1"/>
  <c r="BC108" i="1"/>
  <c r="BG108" i="1" s="1"/>
  <c r="BA108" i="1"/>
  <c r="BA94" i="1"/>
  <c r="BC94" i="1"/>
  <c r="BG94" i="1" s="1"/>
  <c r="AY94" i="1"/>
  <c r="BC76" i="1"/>
  <c r="O76" i="1" s="1"/>
  <c r="W76" i="1" s="1"/>
  <c r="BA76" i="1"/>
  <c r="AY76" i="1"/>
  <c r="BG98" i="1"/>
  <c r="BG99" i="1"/>
  <c r="BA85" i="1"/>
  <c r="BA92" i="1"/>
  <c r="BC92" i="1"/>
  <c r="O92" i="1" s="1"/>
  <c r="W92" i="1" s="1"/>
  <c r="AY92" i="1"/>
  <c r="CA92" i="1" s="1"/>
  <c r="BE92" i="1"/>
  <c r="K92" i="1"/>
  <c r="BI92" i="1"/>
  <c r="AY84" i="1"/>
  <c r="K84" i="1" s="1"/>
  <c r="BA84" i="1"/>
  <c r="BC84" i="1"/>
  <c r="BC111" i="1"/>
  <c r="O111" i="1" s="1"/>
  <c r="W111" i="1" s="1"/>
  <c r="BC113" i="1"/>
  <c r="O113" i="1" s="1"/>
  <c r="W113" i="1" s="1"/>
  <c r="BA113" i="1"/>
  <c r="AY113" i="1"/>
  <c r="BC83" i="1"/>
  <c r="O83" i="1" s="1"/>
  <c r="W83" i="1" s="1"/>
  <c r="AY83" i="1"/>
  <c r="K83" i="1" s="1"/>
  <c r="BA83" i="1"/>
  <c r="BC100" i="1"/>
  <c r="O100" i="1" s="1"/>
  <c r="W100" i="1" s="1"/>
  <c r="BA100" i="1"/>
  <c r="AY100" i="1"/>
  <c r="K100" i="1" s="1"/>
  <c r="BG116" i="1"/>
  <c r="O116" i="1"/>
  <c r="W116" i="1" s="1"/>
  <c r="AY85" i="1"/>
  <c r="BI85" i="1" s="1"/>
  <c r="BC85" i="1"/>
  <c r="O85" i="1" s="1"/>
  <c r="W85" i="1" s="1"/>
  <c r="BG84" i="1"/>
  <c r="O84" i="1"/>
  <c r="BC110" i="1"/>
  <c r="O110" i="1" s="1"/>
  <c r="W110" i="1" s="1"/>
  <c r="AY110" i="1"/>
  <c r="BA110" i="1"/>
  <c r="BA73" i="1"/>
  <c r="AY73" i="1"/>
  <c r="BC73" i="1"/>
  <c r="BG73" i="1" s="1"/>
  <c r="BA111" i="1"/>
  <c r="AY111" i="1"/>
  <c r="CA111" i="1"/>
  <c r="K111" i="1"/>
  <c r="BE111" i="1"/>
  <c r="BA90" i="1"/>
  <c r="BE90" i="1" s="1"/>
  <c r="BC90" i="1"/>
  <c r="O90" i="1" s="1"/>
  <c r="W90" i="1" s="1"/>
  <c r="AY90" i="1"/>
  <c r="BA112" i="1"/>
  <c r="BC112" i="1"/>
  <c r="BG112" i="1" s="1"/>
  <c r="AY112" i="1"/>
  <c r="BI112" i="1" s="1"/>
  <c r="BC107" i="1"/>
  <c r="O107" i="1" s="1"/>
  <c r="W107" i="1" s="1"/>
  <c r="AY107" i="1"/>
  <c r="BI107" i="1" s="1"/>
  <c r="BA107" i="1"/>
  <c r="BA103" i="1"/>
  <c r="AY103" i="1"/>
  <c r="K103" i="1" s="1"/>
  <c r="BC88" i="1"/>
  <c r="O88" i="1" s="1"/>
  <c r="W88" i="1" s="1"/>
  <c r="BA88" i="1"/>
  <c r="AY88" i="1"/>
  <c r="K88" i="1" s="1"/>
  <c r="BE88" i="1"/>
  <c r="BA116" i="1"/>
  <c r="BI116" i="1" s="1"/>
  <c r="BC116" i="1"/>
  <c r="AY116" i="1"/>
  <c r="CA116" i="1" s="1"/>
  <c r="AY77" i="1"/>
  <c r="BA77" i="1"/>
  <c r="BC77" i="1"/>
  <c r="O77" i="1" s="1"/>
  <c r="W77" i="1" s="1"/>
  <c r="AY117" i="1"/>
  <c r="K117" i="1"/>
  <c r="BA117" i="1"/>
  <c r="BC117" i="1"/>
  <c r="O117" i="1" s="1"/>
  <c r="W117" i="1" s="1"/>
  <c r="BC106" i="1"/>
  <c r="O106" i="1" s="1"/>
  <c r="W106" i="1" s="1"/>
  <c r="AY106" i="1"/>
  <c r="BE106" i="1" s="1"/>
  <c r="BA106" i="1"/>
  <c r="AY118" i="1"/>
  <c r="BC109" i="1"/>
  <c r="O109" i="1" s="1"/>
  <c r="W109" i="1" s="1"/>
  <c r="AY109" i="1"/>
  <c r="BA109" i="1"/>
  <c r="K109" i="1"/>
  <c r="BC120" i="1"/>
  <c r="O120" i="1" s="1"/>
  <c r="W120" i="1" s="1"/>
  <c r="AY120" i="1"/>
  <c r="BA120" i="1"/>
  <c r="AY82" i="1"/>
  <c r="AY121" i="1"/>
  <c r="BC121" i="1"/>
  <c r="O121" i="1" s="1"/>
  <c r="W121" i="1" s="1"/>
  <c r="BA121" i="1"/>
  <c r="K121" i="1" s="1"/>
  <c r="BC103" i="1"/>
  <c r="O103" i="1" s="1"/>
  <c r="W103" i="1" s="1"/>
  <c r="BG103" i="1"/>
  <c r="BC102" i="1"/>
  <c r="O102" i="1" s="1"/>
  <c r="W102" i="1" s="1"/>
  <c r="AY102" i="1"/>
  <c r="BA102" i="1"/>
  <c r="BE102" i="1" s="1"/>
  <c r="AY115" i="1"/>
  <c r="BC115" i="1"/>
  <c r="O115" i="1" s="1"/>
  <c r="W115" i="1" s="1"/>
  <c r="BA115" i="1"/>
  <c r="K115" i="1"/>
  <c r="BC124" i="1"/>
  <c r="BG124" i="1" s="1"/>
  <c r="BA124" i="1"/>
  <c r="BI124" i="1" s="1"/>
  <c r="AY124" i="1"/>
  <c r="BA118" i="1"/>
  <c r="K118" i="1" s="1"/>
  <c r="BC118" i="1"/>
  <c r="O118" i="1" s="1"/>
  <c r="W118" i="1" s="1"/>
  <c r="AY105" i="1"/>
  <c r="K105" i="1" s="1"/>
  <c r="BC105" i="1"/>
  <c r="O105" i="1" s="1"/>
  <c r="W105" i="1" s="1"/>
  <c r="BA105" i="1"/>
  <c r="BA119" i="1"/>
  <c r="AY119" i="1"/>
  <c r="BC119" i="1"/>
  <c r="BG119" i="1" s="1"/>
  <c r="K119" i="1"/>
  <c r="BC82" i="1"/>
  <c r="BG82" i="1" s="1"/>
  <c r="BA82" i="1"/>
  <c r="CA82" i="1" s="1"/>
  <c r="BC78" i="1"/>
  <c r="O78" i="1" s="1"/>
  <c r="W78" i="1" s="1"/>
  <c r="BA78" i="1"/>
  <c r="AY78" i="1"/>
  <c r="BI78" i="1" s="1"/>
  <c r="BC114" i="1"/>
  <c r="O114" i="1" s="1"/>
  <c r="W114" i="1" s="1"/>
  <c r="AY114" i="1"/>
  <c r="BE114" i="1" s="1"/>
  <c r="BA114" i="1"/>
  <c r="AY71" i="1"/>
  <c r="BA71" i="1"/>
  <c r="BE71" i="1" s="1"/>
  <c r="BC71" i="1"/>
  <c r="O71" i="1" s="1"/>
  <c r="W71" i="1" s="1"/>
  <c r="BI71" i="1"/>
  <c r="CA71" i="1"/>
  <c r="K71" i="1"/>
  <c r="BA87" i="1"/>
  <c r="AY87" i="1"/>
  <c r="BE87" i="1" s="1"/>
  <c r="BC87" i="1"/>
  <c r="O87" i="1" s="1"/>
  <c r="W87" i="1" s="1"/>
  <c r="BI87" i="1"/>
  <c r="O124" i="1"/>
  <c r="W124" i="1" s="1"/>
  <c r="BC126" i="1"/>
  <c r="O126" i="1" s="1"/>
  <c r="W126" i="1" s="1"/>
  <c r="BA126" i="1"/>
  <c r="BA79" i="1"/>
  <c r="BC79" i="1"/>
  <c r="O79" i="1" s="1"/>
  <c r="W79" i="1" s="1"/>
  <c r="AY79" i="1"/>
  <c r="BI79" i="1" s="1"/>
  <c r="BE79" i="1"/>
  <c r="CA79" i="1"/>
  <c r="AY127" i="1"/>
  <c r="BE127" i="1" s="1"/>
  <c r="BC127" i="1"/>
  <c r="O127" i="1" s="1"/>
  <c r="W127" i="1" s="1"/>
  <c r="BC89" i="1"/>
  <c r="O89" i="1" s="1"/>
  <c r="W89" i="1" s="1"/>
  <c r="AY89" i="1"/>
  <c r="BI89" i="1" s="1"/>
  <c r="BA89" i="1"/>
  <c r="BA128" i="1"/>
  <c r="AY128" i="1"/>
  <c r="BE128" i="1" s="1"/>
  <c r="BM128" i="1" s="1"/>
  <c r="M128" i="1" s="1"/>
  <c r="Q128" i="1" s="1"/>
  <c r="BC128" i="1"/>
  <c r="O128" i="1" s="1"/>
  <c r="W128" i="1" s="1"/>
  <c r="BC97" i="1"/>
  <c r="O97" i="1" s="1"/>
  <c r="W97" i="1" s="1"/>
  <c r="AY123" i="1"/>
  <c r="CA123" i="1" s="1"/>
  <c r="BC86" i="1"/>
  <c r="O86" i="1" s="1"/>
  <c r="W86" i="1" s="1"/>
  <c r="AY101" i="1"/>
  <c r="BC101" i="1"/>
  <c r="O101" i="1" s="1"/>
  <c r="W101" i="1" s="1"/>
  <c r="BA101" i="1"/>
  <c r="K101" i="1" s="1"/>
  <c r="AY125" i="1"/>
  <c r="K125" i="1" s="1"/>
  <c r="BA125" i="1"/>
  <c r="CA125" i="1" s="1"/>
  <c r="BC125" i="1"/>
  <c r="O125" i="1" s="1"/>
  <c r="W125" i="1" s="1"/>
  <c r="BE125" i="1"/>
  <c r="BC96" i="1"/>
  <c r="O96" i="1" s="1"/>
  <c r="W96" i="1" s="1"/>
  <c r="AY96" i="1"/>
  <c r="CA96" i="1" s="1"/>
  <c r="BA96" i="1"/>
  <c r="K96" i="1"/>
  <c r="BI96" i="1"/>
  <c r="AY126" i="1"/>
  <c r="CA126" i="1" s="1"/>
  <c r="BA127" i="1"/>
  <c r="BG127" i="1"/>
  <c r="BG128" i="1"/>
  <c r="AY97" i="1"/>
  <c r="BA97" i="1"/>
  <c r="K97" i="1" s="1"/>
  <c r="BC129" i="1"/>
  <c r="BG129" i="1" s="1"/>
  <c r="AY129" i="1"/>
  <c r="BA129" i="1"/>
  <c r="BC70" i="1"/>
  <c r="BG70" i="1" s="1"/>
  <c r="BA70" i="1"/>
  <c r="AY70" i="1"/>
  <c r="K70" i="1" s="1"/>
  <c r="BI70" i="1"/>
  <c r="BE70" i="1"/>
  <c r="CA70" i="1"/>
  <c r="BA122" i="1"/>
  <c r="BC122" i="1"/>
  <c r="O122" i="1" s="1"/>
  <c r="W122" i="1" s="1"/>
  <c r="AY122" i="1"/>
  <c r="CA122" i="1" s="1"/>
  <c r="BI122" i="1"/>
  <c r="BA91" i="1"/>
  <c r="AY91" i="1"/>
  <c r="K91" i="1" s="1"/>
  <c r="BC91" i="1"/>
  <c r="O91" i="1" s="1"/>
  <c r="W91" i="1" s="1"/>
  <c r="BC123" i="1"/>
  <c r="BG123" i="1" s="1"/>
  <c r="BA123" i="1"/>
  <c r="AY86" i="1"/>
  <c r="BA86" i="1"/>
  <c r="K86" i="1"/>
  <c r="BA69" i="1"/>
  <c r="BE69" i="1" s="1"/>
  <c r="BC69" i="1"/>
  <c r="BG69" i="1" s="1"/>
  <c r="AY69" i="1"/>
  <c r="BC74" i="1"/>
  <c r="O74" i="1" s="1"/>
  <c r="W74" i="1" s="1"/>
  <c r="BC95" i="1"/>
  <c r="BG95" i="1" s="1"/>
  <c r="AY95" i="1"/>
  <c r="BE95" i="1" s="1"/>
  <c r="BA95" i="1"/>
  <c r="BG75" i="1"/>
  <c r="BG104" i="1"/>
  <c r="BC93" i="1"/>
  <c r="O93" i="1" s="1"/>
  <c r="W93" i="1" s="1"/>
  <c r="AY93" i="1"/>
  <c r="BA93" i="1"/>
  <c r="BA80" i="1"/>
  <c r="BE80" i="1" s="1"/>
  <c r="BC80" i="1"/>
  <c r="O80" i="1" s="1"/>
  <c r="W80" i="1" s="1"/>
  <c r="AY108" i="1"/>
  <c r="K108" i="1" s="1"/>
  <c r="O108" i="1"/>
  <c r="W108" i="1" s="1"/>
  <c r="O94" i="1"/>
  <c r="W94" i="1" s="1"/>
  <c r="AY81" i="1"/>
  <c r="BC81" i="1"/>
  <c r="O81" i="1" s="1"/>
  <c r="W81" i="1" s="1"/>
  <c r="BA81" i="1"/>
  <c r="K128" i="1" l="1"/>
  <c r="CA119" i="1"/>
  <c r="BI120" i="1"/>
  <c r="K73" i="1"/>
  <c r="BG85" i="1"/>
  <c r="CA94" i="1"/>
  <c r="CA72" i="1"/>
  <c r="BE77" i="1"/>
  <c r="BM77" i="1" s="1"/>
  <c r="M77" i="1" s="1"/>
  <c r="Q77" i="1" s="1"/>
  <c r="CA97" i="1"/>
  <c r="BG114" i="1"/>
  <c r="BK114" i="1" s="1"/>
  <c r="CA87" i="1"/>
  <c r="BE119" i="1"/>
  <c r="BG117" i="1"/>
  <c r="CA115" i="1"/>
  <c r="BE116" i="1"/>
  <c r="CA110" i="1"/>
  <c r="O72" i="1"/>
  <c r="W72" i="1" s="1"/>
  <c r="BG91" i="1"/>
  <c r="CA86" i="1"/>
  <c r="CA101" i="1"/>
  <c r="BG97" i="1"/>
  <c r="K79" i="1"/>
  <c r="U79" i="1" s="1"/>
  <c r="BG77" i="1"/>
  <c r="CA80" i="1"/>
  <c r="BI123" i="1"/>
  <c r="K82" i="1"/>
  <c r="BE105" i="1"/>
  <c r="BI115" i="1"/>
  <c r="CA121" i="1"/>
  <c r="BE117" i="1"/>
  <c r="BM117" i="1" s="1"/>
  <c r="M117" i="1" s="1"/>
  <c r="Q117" i="1" s="1"/>
  <c r="BI111" i="1"/>
  <c r="CA76" i="1"/>
  <c r="BG80" i="1"/>
  <c r="BE75" i="1"/>
  <c r="BM75" i="1" s="1"/>
  <c r="M75" i="1" s="1"/>
  <c r="Q75" i="1" s="1"/>
  <c r="CA114" i="1"/>
  <c r="CA105" i="1"/>
  <c r="CA77" i="1"/>
  <c r="K116" i="1"/>
  <c r="BI103" i="1"/>
  <c r="BI90" i="1"/>
  <c r="BI98" i="1"/>
  <c r="K127" i="1"/>
  <c r="CA81" i="1"/>
  <c r="CA93" i="1"/>
  <c r="BE122" i="1"/>
  <c r="BE129" i="1"/>
  <c r="BG79" i="1"/>
  <c r="K87" i="1"/>
  <c r="S87" i="1" s="1"/>
  <c r="CA124" i="1"/>
  <c r="K102" i="1"/>
  <c r="K120" i="1"/>
  <c r="BI106" i="1"/>
  <c r="BI77" i="1"/>
  <c r="BG92" i="1"/>
  <c r="BG88" i="1"/>
  <c r="BE74" i="1"/>
  <c r="BM114" i="1"/>
  <c r="M114" i="1" s="1"/>
  <c r="Q114" i="1" s="1"/>
  <c r="U105" i="1"/>
  <c r="S105" i="1"/>
  <c r="U73" i="1"/>
  <c r="U84" i="1"/>
  <c r="S84" i="1"/>
  <c r="BK77" i="1"/>
  <c r="BK69" i="1"/>
  <c r="BM69" i="1"/>
  <c r="M69" i="1" s="1"/>
  <c r="BK119" i="1"/>
  <c r="BM119" i="1"/>
  <c r="M119" i="1" s="1"/>
  <c r="U100" i="1"/>
  <c r="S100" i="1"/>
  <c r="S108" i="1"/>
  <c r="U108" i="1"/>
  <c r="U83" i="1"/>
  <c r="S83" i="1"/>
  <c r="BK95" i="1"/>
  <c r="BM95" i="1"/>
  <c r="M95" i="1" s="1"/>
  <c r="U101" i="1"/>
  <c r="S101" i="1"/>
  <c r="U87" i="1"/>
  <c r="U102" i="1"/>
  <c r="S102" i="1"/>
  <c r="U115" i="1"/>
  <c r="S115" i="1"/>
  <c r="BK88" i="1"/>
  <c r="BM88" i="1"/>
  <c r="M88" i="1" s="1"/>
  <c r="Q88" i="1" s="1"/>
  <c r="BI81" i="1"/>
  <c r="BE81" i="1"/>
  <c r="K80" i="1"/>
  <c r="BO69" i="1"/>
  <c r="BE123" i="1"/>
  <c r="BI97" i="1"/>
  <c r="BG126" i="1"/>
  <c r="O123" i="1"/>
  <c r="W123" i="1" s="1"/>
  <c r="BI128" i="1"/>
  <c r="BK127" i="1"/>
  <c r="BM127" i="1"/>
  <c r="M127" i="1" s="1"/>
  <c r="Q127" i="1" s="1"/>
  <c r="BI126" i="1"/>
  <c r="BG115" i="1"/>
  <c r="BI114" i="1"/>
  <c r="K78" i="1"/>
  <c r="BE82" i="1"/>
  <c r="BI119" i="1"/>
  <c r="CA102" i="1"/>
  <c r="BI121" i="1"/>
  <c r="BE120" i="1"/>
  <c r="BI109" i="1"/>
  <c r="K106" i="1"/>
  <c r="BI88" i="1"/>
  <c r="CA103" i="1"/>
  <c r="BE85" i="1"/>
  <c r="BM85" i="1" s="1"/>
  <c r="M85" i="1" s="1"/>
  <c r="Q85" i="1" s="1"/>
  <c r="BI83" i="1"/>
  <c r="BE113" i="1"/>
  <c r="BE76" i="1"/>
  <c r="K94" i="1"/>
  <c r="BI104" i="1"/>
  <c r="BE72" i="1"/>
  <c r="U71" i="1"/>
  <c r="S71" i="1"/>
  <c r="K85" i="1"/>
  <c r="U98" i="1"/>
  <c r="S98" i="1"/>
  <c r="U82" i="1"/>
  <c r="BG74" i="1"/>
  <c r="BK70" i="1"/>
  <c r="BM70" i="1"/>
  <c r="M70" i="1" s="1"/>
  <c r="BI129" i="1"/>
  <c r="U125" i="1"/>
  <c r="S125" i="1"/>
  <c r="BI101" i="1"/>
  <c r="BE89" i="1"/>
  <c r="BK79" i="1"/>
  <c r="BM79" i="1"/>
  <c r="M79" i="1" s="1"/>
  <c r="Q79" i="1" s="1"/>
  <c r="K126" i="1"/>
  <c r="K114" i="1"/>
  <c r="U119" i="1"/>
  <c r="BG106" i="1"/>
  <c r="BK106" i="1" s="1"/>
  <c r="BE124" i="1"/>
  <c r="O119" i="1"/>
  <c r="W119" i="1" s="1"/>
  <c r="CA88" i="1"/>
  <c r="BE103" i="1"/>
  <c r="BE107" i="1"/>
  <c r="U111" i="1"/>
  <c r="S111" i="1"/>
  <c r="BE73" i="1"/>
  <c r="BM73" i="1" s="1"/>
  <c r="M73" i="1" s="1"/>
  <c r="W84" i="1"/>
  <c r="BG110" i="1"/>
  <c r="O95" i="1"/>
  <c r="W95" i="1" s="1"/>
  <c r="BI72" i="1"/>
  <c r="BE98" i="1"/>
  <c r="U121" i="1"/>
  <c r="S121" i="1"/>
  <c r="U86" i="1"/>
  <c r="S86" i="1"/>
  <c r="S128" i="1"/>
  <c r="U128" i="1"/>
  <c r="BK117" i="1"/>
  <c r="BG105" i="1"/>
  <c r="BK105" i="1" s="1"/>
  <c r="U88" i="1"/>
  <c r="S88" i="1"/>
  <c r="BG107" i="1"/>
  <c r="BI84" i="1"/>
  <c r="U92" i="1"/>
  <c r="S92" i="1"/>
  <c r="BG93" i="1"/>
  <c r="U75" i="1"/>
  <c r="S75" i="1"/>
  <c r="CA74" i="1"/>
  <c r="BM99" i="1"/>
  <c r="M99" i="1" s="1"/>
  <c r="Q99" i="1" s="1"/>
  <c r="BK99" i="1"/>
  <c r="U72" i="1"/>
  <c r="S72" i="1"/>
  <c r="BK80" i="1"/>
  <c r="BM80" i="1"/>
  <c r="M80" i="1" s="1"/>
  <c r="Q80" i="1" s="1"/>
  <c r="U91" i="1"/>
  <c r="S91" i="1"/>
  <c r="BK75" i="1"/>
  <c r="K123" i="1"/>
  <c r="S96" i="1"/>
  <c r="U96" i="1"/>
  <c r="K93" i="1"/>
  <c r="BI86" i="1"/>
  <c r="U70" i="1"/>
  <c r="BU129" i="1"/>
  <c r="BG89" i="1"/>
  <c r="BE96" i="1"/>
  <c r="BG78" i="1"/>
  <c r="U127" i="1"/>
  <c r="S127" i="1"/>
  <c r="S79" i="1"/>
  <c r="BG96" i="1"/>
  <c r="BG121" i="1"/>
  <c r="BG120" i="1"/>
  <c r="O82" i="1"/>
  <c r="W82" i="1" s="1"/>
  <c r="U109" i="1"/>
  <c r="S109" i="1"/>
  <c r="BG118" i="1"/>
  <c r="BI117" i="1"/>
  <c r="U116" i="1"/>
  <c r="S116" i="1"/>
  <c r="CA112" i="1"/>
  <c r="K90" i="1"/>
  <c r="BI110" i="1"/>
  <c r="CA100" i="1"/>
  <c r="BG76" i="1"/>
  <c r="O112" i="1"/>
  <c r="CA84" i="1"/>
  <c r="BK92" i="1"/>
  <c r="BM92" i="1"/>
  <c r="M92" i="1" s="1"/>
  <c r="Q92" i="1" s="1"/>
  <c r="BG81" i="1"/>
  <c r="BM81" i="1" s="1"/>
  <c r="M81" i="1" s="1"/>
  <c r="Q81" i="1" s="1"/>
  <c r="BI108" i="1"/>
  <c r="CA75" i="1"/>
  <c r="U74" i="1"/>
  <c r="S74" i="1"/>
  <c r="U118" i="1"/>
  <c r="S118" i="1"/>
  <c r="BM116" i="1"/>
  <c r="M116" i="1" s="1"/>
  <c r="Q116" i="1" s="1"/>
  <c r="BK116" i="1"/>
  <c r="BK128" i="1"/>
  <c r="CA95" i="1"/>
  <c r="BE91" i="1"/>
  <c r="BG86" i="1"/>
  <c r="CA127" i="1"/>
  <c r="BG125" i="1"/>
  <c r="BK125" i="1" s="1"/>
  <c r="BM71" i="1"/>
  <c r="M71" i="1" s="1"/>
  <c r="Q71" i="1" s="1"/>
  <c r="BE78" i="1"/>
  <c r="BE118" i="1"/>
  <c r="BG87" i="1"/>
  <c r="BK87" i="1" s="1"/>
  <c r="BG71" i="1"/>
  <c r="BK71" i="1" s="1"/>
  <c r="BE109" i="1"/>
  <c r="CA117" i="1"/>
  <c r="BG113" i="1"/>
  <c r="K112" i="1"/>
  <c r="K110" i="1"/>
  <c r="CA85" i="1"/>
  <c r="BE100" i="1"/>
  <c r="CA83" i="1"/>
  <c r="BI113" i="1"/>
  <c r="BG90" i="1"/>
  <c r="BK90" i="1" s="1"/>
  <c r="BE84" i="1"/>
  <c r="K76" i="1"/>
  <c r="BI94" i="1"/>
  <c r="CA108" i="1"/>
  <c r="CA104" i="1"/>
  <c r="BI74" i="1"/>
  <c r="BG122" i="1"/>
  <c r="BK122" i="1" s="1"/>
  <c r="BE126" i="1"/>
  <c r="U117" i="1"/>
  <c r="S117" i="1"/>
  <c r="K95" i="1"/>
  <c r="BE93" i="1"/>
  <c r="K81" i="1"/>
  <c r="BI80" i="1"/>
  <c r="BI69" i="1"/>
  <c r="BE86" i="1"/>
  <c r="BI91" i="1"/>
  <c r="K122" i="1"/>
  <c r="BE97" i="1"/>
  <c r="BI125" i="1"/>
  <c r="K89" i="1"/>
  <c r="BI127" i="1"/>
  <c r="BG101" i="1"/>
  <c r="CA78" i="1"/>
  <c r="BI82" i="1"/>
  <c r="BG109" i="1"/>
  <c r="BI105" i="1"/>
  <c r="BI118" i="1"/>
  <c r="BE115" i="1"/>
  <c r="BI102" i="1"/>
  <c r="BE121" i="1"/>
  <c r="CA120" i="1"/>
  <c r="CA109" i="1"/>
  <c r="CA106" i="1"/>
  <c r="BG83" i="1"/>
  <c r="CA107" i="1"/>
  <c r="BE112" i="1"/>
  <c r="CA90" i="1"/>
  <c r="CA73" i="1"/>
  <c r="BI100" i="1"/>
  <c r="BE83" i="1"/>
  <c r="CA113" i="1"/>
  <c r="BG111" i="1"/>
  <c r="BK111" i="1" s="1"/>
  <c r="BI76" i="1"/>
  <c r="BE94" i="1"/>
  <c r="K104" i="1"/>
  <c r="BI75" i="1"/>
  <c r="BK74" i="1"/>
  <c r="BM74" i="1"/>
  <c r="M74" i="1" s="1"/>
  <c r="Q74" i="1" s="1"/>
  <c r="CA98" i="1"/>
  <c r="O70" i="1"/>
  <c r="W70" i="1" s="1"/>
  <c r="U97" i="1"/>
  <c r="S97" i="1"/>
  <c r="U120" i="1"/>
  <c r="S120" i="1"/>
  <c r="U103" i="1"/>
  <c r="S103" i="1"/>
  <c r="BM111" i="1"/>
  <c r="M111" i="1" s="1"/>
  <c r="Q111" i="1" s="1"/>
  <c r="O73" i="1"/>
  <c r="U99" i="1"/>
  <c r="S99" i="1"/>
  <c r="BK129" i="1"/>
  <c r="BM129" i="1"/>
  <c r="M129" i="1" s="1"/>
  <c r="BI93" i="1"/>
  <c r="BI95" i="1"/>
  <c r="CA91" i="1"/>
  <c r="BE101" i="1"/>
  <c r="CA128" i="1"/>
  <c r="CA89" i="1"/>
  <c r="CA118" i="1"/>
  <c r="K124" i="1"/>
  <c r="K77" i="1"/>
  <c r="BG100" i="1"/>
  <c r="BG102" i="1"/>
  <c r="BK102" i="1" s="1"/>
  <c r="K107" i="1"/>
  <c r="BI73" i="1"/>
  <c r="BE110" i="1"/>
  <c r="K113" i="1"/>
  <c r="BE108" i="1"/>
  <c r="BE104" i="1"/>
  <c r="S119" i="1" l="1"/>
  <c r="BK85" i="1"/>
  <c r="BG26" i="1"/>
  <c r="BK76" i="1"/>
  <c r="W73" i="1"/>
  <c r="Q73" i="1"/>
  <c r="U89" i="1"/>
  <c r="S89" i="1"/>
  <c r="U81" i="1"/>
  <c r="S81" i="1"/>
  <c r="BM100" i="1"/>
  <c r="M100" i="1" s="1"/>
  <c r="Q100" i="1" s="1"/>
  <c r="BK100" i="1"/>
  <c r="BK91" i="1"/>
  <c r="BM91" i="1"/>
  <c r="M91" i="1" s="1"/>
  <c r="Q91" i="1" s="1"/>
  <c r="BM87" i="1"/>
  <c r="M87" i="1" s="1"/>
  <c r="Q87" i="1" s="1"/>
  <c r="U78" i="1"/>
  <c r="S78" i="1"/>
  <c r="U107" i="1"/>
  <c r="S107" i="1"/>
  <c r="BK93" i="1"/>
  <c r="BM93" i="1"/>
  <c r="M93" i="1" s="1"/>
  <c r="Q93" i="1" s="1"/>
  <c r="BK118" i="1"/>
  <c r="BM118" i="1"/>
  <c r="M118" i="1" s="1"/>
  <c r="Q118" i="1" s="1"/>
  <c r="BY129" i="1"/>
  <c r="BW129" i="1"/>
  <c r="U94" i="1"/>
  <c r="S94" i="1"/>
  <c r="U106" i="1"/>
  <c r="S106" i="1"/>
  <c r="BE26" i="1"/>
  <c r="S73" i="1"/>
  <c r="BK97" i="1"/>
  <c r="BM97" i="1"/>
  <c r="M97" i="1" s="1"/>
  <c r="Q97" i="1" s="1"/>
  <c r="U95" i="1"/>
  <c r="S95" i="1"/>
  <c r="U110" i="1"/>
  <c r="S110" i="1"/>
  <c r="BK78" i="1"/>
  <c r="BM78" i="1"/>
  <c r="M78" i="1" s="1"/>
  <c r="Q78" i="1" s="1"/>
  <c r="W112" i="1"/>
  <c r="S70" i="1"/>
  <c r="U123" i="1"/>
  <c r="S123" i="1"/>
  <c r="BK98" i="1"/>
  <c r="BM98" i="1"/>
  <c r="M98" i="1" s="1"/>
  <c r="Q98" i="1" s="1"/>
  <c r="BM76" i="1"/>
  <c r="M76" i="1" s="1"/>
  <c r="Q76" i="1" s="1"/>
  <c r="BM122" i="1"/>
  <c r="M122" i="1" s="1"/>
  <c r="Q122" i="1" s="1"/>
  <c r="BM106" i="1"/>
  <c r="M106" i="1" s="1"/>
  <c r="Q106" i="1" s="1"/>
  <c r="BK104" i="1"/>
  <c r="BM104" i="1"/>
  <c r="M104" i="1" s="1"/>
  <c r="Q104" i="1" s="1"/>
  <c r="BK83" i="1"/>
  <c r="BM83" i="1"/>
  <c r="M83" i="1" s="1"/>
  <c r="Q83" i="1" s="1"/>
  <c r="U122" i="1"/>
  <c r="S122" i="1"/>
  <c r="U76" i="1"/>
  <c r="S76" i="1"/>
  <c r="U112" i="1"/>
  <c r="S112" i="1"/>
  <c r="BK107" i="1"/>
  <c r="BM107" i="1"/>
  <c r="M107" i="1" s="1"/>
  <c r="Q107" i="1" s="1"/>
  <c r="U114" i="1"/>
  <c r="S114" i="1"/>
  <c r="BI26" i="1"/>
  <c r="U85" i="1"/>
  <c r="S85" i="1"/>
  <c r="BM120" i="1"/>
  <c r="M120" i="1" s="1"/>
  <c r="Q120" i="1" s="1"/>
  <c r="BK120" i="1"/>
  <c r="BK123" i="1"/>
  <c r="BM123" i="1"/>
  <c r="M123" i="1" s="1"/>
  <c r="Q123" i="1" s="1"/>
  <c r="U77" i="1"/>
  <c r="S77" i="1"/>
  <c r="BK108" i="1"/>
  <c r="BM108" i="1"/>
  <c r="M108" i="1" s="1"/>
  <c r="Q108" i="1" s="1"/>
  <c r="BM84" i="1"/>
  <c r="M84" i="1" s="1"/>
  <c r="Q84" i="1" s="1"/>
  <c r="BK84" i="1"/>
  <c r="BM125" i="1"/>
  <c r="M125" i="1" s="1"/>
  <c r="Q125" i="1" s="1"/>
  <c r="BK103" i="1"/>
  <c r="BM103" i="1"/>
  <c r="M103" i="1" s="1"/>
  <c r="Q103" i="1" s="1"/>
  <c r="U126" i="1"/>
  <c r="S126" i="1"/>
  <c r="Q70" i="1"/>
  <c r="BK113" i="1"/>
  <c r="BM113" i="1"/>
  <c r="M113" i="1" s="1"/>
  <c r="Q113" i="1" s="1"/>
  <c r="BS69" i="1"/>
  <c r="BQ69" i="1"/>
  <c r="BM105" i="1"/>
  <c r="M105" i="1" s="1"/>
  <c r="Q105" i="1" s="1"/>
  <c r="BK101" i="1"/>
  <c r="BM101" i="1"/>
  <c r="M101" i="1" s="1"/>
  <c r="Q101" i="1" s="1"/>
  <c r="BM86" i="1"/>
  <c r="M86" i="1" s="1"/>
  <c r="Q86" i="1" s="1"/>
  <c r="BK86" i="1"/>
  <c r="BK126" i="1"/>
  <c r="BM126" i="1"/>
  <c r="M126" i="1" s="1"/>
  <c r="Q126" i="1" s="1"/>
  <c r="U80" i="1"/>
  <c r="S80" i="1"/>
  <c r="Q95" i="1"/>
  <c r="BM90" i="1"/>
  <c r="M90" i="1" s="1"/>
  <c r="Q90" i="1" s="1"/>
  <c r="U124" i="1"/>
  <c r="S124" i="1"/>
  <c r="U113" i="1"/>
  <c r="S113" i="1"/>
  <c r="BK110" i="1"/>
  <c r="BM110" i="1"/>
  <c r="M110" i="1" s="1"/>
  <c r="Q110" i="1" s="1"/>
  <c r="U104" i="1"/>
  <c r="S104" i="1"/>
  <c r="BK109" i="1"/>
  <c r="BM109" i="1"/>
  <c r="M109" i="1" s="1"/>
  <c r="Q109" i="1" s="1"/>
  <c r="BM102" i="1"/>
  <c r="M102" i="1" s="1"/>
  <c r="Q102" i="1" s="1"/>
  <c r="U90" i="1"/>
  <c r="S90" i="1"/>
  <c r="U93" i="1"/>
  <c r="S93" i="1"/>
  <c r="BK72" i="1"/>
  <c r="BM72" i="1"/>
  <c r="M72" i="1" s="1"/>
  <c r="Q72" i="1" s="1"/>
  <c r="BK81" i="1"/>
  <c r="BK121" i="1"/>
  <c r="BM121" i="1"/>
  <c r="M121" i="1" s="1"/>
  <c r="Q121" i="1" s="1"/>
  <c r="BK94" i="1"/>
  <c r="BM94" i="1"/>
  <c r="M94" i="1" s="1"/>
  <c r="Q94" i="1" s="1"/>
  <c r="BK112" i="1"/>
  <c r="BM112" i="1"/>
  <c r="M112" i="1" s="1"/>
  <c r="Q112" i="1" s="1"/>
  <c r="BK115" i="1"/>
  <c r="BM115" i="1"/>
  <c r="M115" i="1" s="1"/>
  <c r="Q115" i="1" s="1"/>
  <c r="BK96" i="1"/>
  <c r="BM96" i="1"/>
  <c r="M96" i="1" s="1"/>
  <c r="Q96" i="1" s="1"/>
  <c r="BK73" i="1"/>
  <c r="BK124" i="1"/>
  <c r="BM124" i="1"/>
  <c r="M124" i="1" s="1"/>
  <c r="Q124" i="1" s="1"/>
  <c r="BK89" i="1"/>
  <c r="BM89" i="1"/>
  <c r="M89" i="1" s="1"/>
  <c r="Q89" i="1" s="1"/>
  <c r="S82" i="1"/>
  <c r="BK82" i="1"/>
  <c r="BM82" i="1"/>
  <c r="M82" i="1" s="1"/>
  <c r="Q82" i="1" s="1"/>
  <c r="Q119" i="1"/>
  <c r="BK26" i="1" l="1"/>
  <c r="AE10" i="1"/>
  <c r="AD10" i="1"/>
  <c r="M26" i="1"/>
  <c r="Y10" i="1" s="1"/>
  <c r="BW26" i="1"/>
  <c r="CA129" i="1"/>
  <c r="K129" i="1"/>
  <c r="BS26" i="1"/>
  <c r="O69" i="1"/>
  <c r="BY26" i="1"/>
  <c r="O129" i="1"/>
  <c r="BQ26" i="1"/>
  <c r="K69" i="1"/>
  <c r="CA69" i="1"/>
  <c r="W69" i="1" l="1"/>
  <c r="Q69" i="1"/>
  <c r="O26" i="1"/>
  <c r="Y11" i="1" s="1"/>
  <c r="U129" i="1"/>
  <c r="S129" i="1"/>
  <c r="CA26" i="1"/>
  <c r="U69" i="1"/>
  <c r="S69" i="1"/>
  <c r="K26" i="1"/>
  <c r="Y9" i="1" s="1"/>
  <c r="Q129" i="1"/>
  <c r="Q26" i="1" s="1"/>
  <c r="Y17" i="1" s="1"/>
  <c r="W129" i="1"/>
  <c r="AE11" i="1" s="1"/>
  <c r="AA11" i="1" s="1"/>
  <c r="AA10" i="1"/>
  <c r="S23" i="1" l="1"/>
  <c r="AE17" i="1"/>
  <c r="AA17" i="1" s="1"/>
  <c r="AE9" i="1"/>
  <c r="AA9" i="1" l="1"/>
  <c r="AE13" i="1"/>
  <c r="AA13" i="1" l="1"/>
  <c r="AE15" i="1"/>
  <c r="AE19" i="1" l="1"/>
  <c r="AC19" i="1" s="1"/>
  <c r="AA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<sst xmlns="http://schemas.openxmlformats.org/spreadsheetml/2006/main" count="161" uniqueCount="107">
  <si>
    <t>LP / GP Waterfall</t>
  </si>
  <si>
    <t>EQUITY CAPITALIZATION</t>
  </si>
  <si>
    <t>DETAILED EQUITY POSITIONS</t>
  </si>
  <si>
    <t>HURDLES</t>
  </si>
  <si>
    <t>RETURNS ANALYSIS</t>
  </si>
  <si>
    <t>%</t>
  </si>
  <si>
    <t>$</t>
  </si>
  <si>
    <t>Limited Partners</t>
  </si>
  <si>
    <t>Compounded</t>
  </si>
  <si>
    <t>Annually</t>
  </si>
  <si>
    <t>["Annually", "Quarterly", or "Monthly"]</t>
  </si>
  <si>
    <t>IRR</t>
  </si>
  <si>
    <t>Multiple</t>
  </si>
  <si>
    <t>Contributed</t>
  </si>
  <si>
    <t>Distributed $</t>
  </si>
  <si>
    <t>GP/LP Equity</t>
  </si>
  <si>
    <t>Preferred Equity</t>
  </si>
  <si>
    <t>LP Investors</t>
  </si>
  <si>
    <t>Cash Flow Split</t>
  </si>
  <si>
    <t>GP</t>
  </si>
  <si>
    <t>Initial Debt</t>
  </si>
  <si>
    <t>Total LP Equity</t>
  </si>
  <si>
    <t>GP CF Pref</t>
  </si>
  <si>
    <t>GP Non-Promote</t>
  </si>
  <si>
    <t>Total Basis</t>
  </si>
  <si>
    <t>LP CF Pref</t>
  </si>
  <si>
    <t>LP Investor</t>
  </si>
  <si>
    <t>General Partners</t>
  </si>
  <si>
    <t>Refinance</t>
  </si>
  <si>
    <t>Additional (Promote)&gt;</t>
  </si>
  <si>
    <t>Equity %</t>
  </si>
  <si>
    <t>Equity $</t>
  </si>
  <si>
    <t>Sale</t>
  </si>
  <si>
    <t>TOTAL</t>
  </si>
  <si>
    <t>Total GP Equity</t>
  </si>
  <si>
    <t>LP</t>
  </si>
  <si>
    <t>Total Equity</t>
  </si>
  <si>
    <t>WATERFALL DISTRIBUTIONS</t>
  </si>
  <si>
    <t>Project</t>
  </si>
  <si>
    <t>Net Distributable</t>
  </si>
  <si>
    <t>Total GP</t>
  </si>
  <si>
    <t>Total Non-Promote</t>
  </si>
  <si>
    <t>Total LP</t>
  </si>
  <si>
    <t>Hurdle 1 - Cash Flow Split - Pari Passu &amp; Pref</t>
  </si>
  <si>
    <t>Hurdle 2 - Refi / Hurdle 3 - Sale</t>
  </si>
  <si>
    <t>Date</t>
  </si>
  <si>
    <t>Cash Flows</t>
  </si>
  <si>
    <t>Operating CF</t>
  </si>
  <si>
    <t>Cash Flow</t>
  </si>
  <si>
    <t>Cash Flow / Contrib</t>
  </si>
  <si>
    <t>CHECK</t>
  </si>
  <si>
    <t>Net Cash Flow</t>
  </si>
  <si>
    <t>Equity Commit GP</t>
  </si>
  <si>
    <t>Equity Commit LP</t>
  </si>
  <si>
    <t>Equity Commit Pref</t>
  </si>
  <si>
    <t>Beg Period Equity</t>
  </si>
  <si>
    <t>Refi Proceeds</t>
  </si>
  <si>
    <t>Construction Loan</t>
  </si>
  <si>
    <t>Pref Equity CF</t>
  </si>
  <si>
    <t>Distributable LP/GP</t>
  </si>
  <si>
    <t>HURDLE - Pref</t>
  </si>
  <si>
    <t>GP Pref Solved</t>
  </si>
  <si>
    <t>LP Pref Solved</t>
  </si>
  <si>
    <t>End GP/LP Equity</t>
  </si>
  <si>
    <t>Pari Passu GP</t>
  </si>
  <si>
    <t>Promote GP</t>
  </si>
  <si>
    <t>Pari Passu LP</t>
  </si>
  <si>
    <t>Total Op CF to GP</t>
  </si>
  <si>
    <t>Total Op CF to LP</t>
  </si>
  <si>
    <t>$ Remaining</t>
  </si>
  <si>
    <t>Total $</t>
  </si>
  <si>
    <t>Remaining $ Dist.</t>
  </si>
  <si>
    <t>HURDLE 2</t>
  </si>
  <si>
    <t>$ to GP</t>
  </si>
  <si>
    <t>$ to LP</t>
  </si>
  <si>
    <t>HURDLE 3</t>
  </si>
  <si>
    <t>Remaining</t>
  </si>
  <si>
    <t>Year</t>
  </si>
  <si>
    <t>IRR:</t>
  </si>
  <si>
    <t>Preferred Waterfall</t>
  </si>
  <si>
    <t>Lead Equity Partner</t>
  </si>
  <si>
    <t>Peak Equity</t>
  </si>
  <si>
    <t>Preferred IRR%</t>
  </si>
  <si>
    <t>Effective IRR</t>
  </si>
  <si>
    <t>Promote Split</t>
  </si>
  <si>
    <t>Hurdle 1</t>
  </si>
  <si>
    <t>LP Investor (Non Pref)</t>
  </si>
  <si>
    <t>Preferred</t>
  </si>
  <si>
    <t xml:space="preserve"> </t>
  </si>
  <si>
    <t>Project Operating</t>
  </si>
  <si>
    <t>Total</t>
  </si>
  <si>
    <t>Total Levered</t>
  </si>
  <si>
    <t>Total Cash to</t>
  </si>
  <si>
    <t>Equity Contributions</t>
  </si>
  <si>
    <t>Preferred Member</t>
  </si>
  <si>
    <t>Non Pref Equity</t>
  </si>
  <si>
    <t>HURDLE 1</t>
  </si>
  <si>
    <t>$ to Preferred Pt 1</t>
  </si>
  <si>
    <t>Solved Hurdle</t>
  </si>
  <si>
    <t>Pref Stop $</t>
  </si>
  <si>
    <t>$ to Preferred Pt 2</t>
  </si>
  <si>
    <t>$ to Non Pref</t>
  </si>
  <si>
    <t>Total Distributed</t>
  </si>
  <si>
    <t>Saltzberg LP</t>
  </si>
  <si>
    <t>Saltzberg GP</t>
  </si>
  <si>
    <t>Saltzberg Blended</t>
  </si>
  <si>
    <t>Saltzberg GP/LP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</si>
</sst>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0.0%"/>
    <numFmt numFmtId="165" formatCode="0.00\x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0"/>
      <color theme="1"/>
      <name val="Garamond"/>
      <family val="1"/>
    </font>
    <font>
      <sz val="11"/>
      <color theme="1"/>
      <name val="Garamond"/>
      <family val="1"/>
    </font>
    <font>
      <b/>
      <sz val="11"/>
      <color theme="0"/>
      <name val="Garamond"/>
      <family val="1"/>
    </font>
    <font>
      <sz val="11"/>
      <color theme="0"/>
      <name val="Garamond"/>
      <family val="1"/>
    </font>
    <font>
      <b/>
      <sz val="11"/>
      <color theme="1"/>
      <name val="Garamond"/>
      <family val="1"/>
    </font>
    <font>
      <sz val="11"/>
      <color rgb="FF0000FF"/>
      <name val="Garamond"/>
      <family val="1"/>
    </font>
    <font>
      <sz val="11"/>
      <color rgb="FF00CC00"/>
      <name val="Garamond"/>
      <family val="1"/>
    </font>
    <font>
      <sz val="11"/>
      <name val="Garamond"/>
      <family val="1"/>
    </font>
    <font>
      <b/>
      <i/>
      <sz val="11"/>
      <color theme="1"/>
      <name val="Garamond"/>
      <family val="1"/>
    </font>
    <font>
      <i/>
      <sz val="10"/>
      <color theme="1"/>
      <name val="Garamond"/>
      <family val="1"/>
    </font>
    <font>
      <sz val="10"/>
      <color theme="1"/>
      <name val="Garamond"/>
      <family val="1"/>
    </font>
    <font>
      <b/>
      <i/>
      <sz val="10"/>
      <color theme="1"/>
      <name val="Garamond"/>
      <family val="1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2" fillId="0" borderId="0" xfId="0" applyFont="1"/>
    <xf numFmtId="0" fontId="3" fillId="0" borderId="0" xfId="0" applyFont="1"/>
    <xf numFmtId="42" fontId="3" fillId="0" borderId="0" xfId="0" applyNumberFormat="1" applyFont="1"/>
    <xf numFmtId="43" fontId="3" fillId="0" borderId="0" xfId="0" applyNumberFormat="1" applyFont="1"/>
    <xf numFmtId="0" fontId="4" fillId="2" borderId="1" xfId="0" applyFont="1" applyFill="1" applyBorder="1"/>
    <xf numFmtId="0" fontId="4" fillId="2" borderId="2" xfId="0" applyFont="1" applyFill="1" applyBorder="1"/>
    <xf numFmtId="0" fontId="5" fillId="2" borderId="2" xfId="0" applyFont="1" applyFill="1" applyBorder="1"/>
    <xf numFmtId="0" fontId="5" fillId="2" borderId="3" xfId="0" applyFont="1" applyFill="1" applyBorder="1"/>
    <xf numFmtId="0" fontId="6" fillId="0" borderId="4" xfId="0" applyFont="1" applyBorder="1"/>
    <xf numFmtId="0" fontId="6" fillId="0" borderId="5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6" fillId="0" borderId="7" xfId="0" applyFont="1" applyBorder="1"/>
    <xf numFmtId="0" fontId="3" fillId="3" borderId="7" xfId="0" applyFont="1" applyFill="1" applyBorder="1"/>
    <xf numFmtId="0" fontId="3" fillId="3" borderId="0" xfId="0" applyFont="1" applyFill="1"/>
    <xf numFmtId="0" fontId="3" fillId="3" borderId="8" xfId="0" applyFont="1" applyFill="1" applyBorder="1"/>
    <xf numFmtId="0" fontId="6" fillId="0" borderId="0" xfId="0" applyFont="1"/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6" fillId="3" borderId="7" xfId="0" applyFont="1" applyFill="1" applyBorder="1"/>
    <xf numFmtId="0" fontId="6" fillId="3" borderId="0" xfId="0" applyFont="1" applyFill="1"/>
    <xf numFmtId="0" fontId="6" fillId="3" borderId="9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10" xfId="0" applyFont="1" applyFill="1" applyBorder="1" applyAlignment="1">
      <alignment horizontal="center"/>
    </xf>
    <xf numFmtId="164" fontId="3" fillId="0" borderId="0" xfId="0" applyNumberFormat="1" applyFont="1"/>
    <xf numFmtId="42" fontId="3" fillId="0" borderId="8" xfId="0" applyNumberFormat="1" applyFont="1" applyBorder="1"/>
    <xf numFmtId="164" fontId="3" fillId="0" borderId="0" xfId="1" applyNumberFormat="1" applyFont="1" applyBorder="1"/>
    <xf numFmtId="42" fontId="7" fillId="0" borderId="8" xfId="0" applyNumberFormat="1" applyFont="1" applyBorder="1"/>
    <xf numFmtId="0" fontId="6" fillId="3" borderId="8" xfId="0" applyFont="1" applyFill="1" applyBorder="1"/>
    <xf numFmtId="164" fontId="3" fillId="0" borderId="9" xfId="1" applyNumberFormat="1" applyFont="1" applyBorder="1"/>
    <xf numFmtId="42" fontId="3" fillId="0" borderId="10" xfId="0" applyNumberFormat="1" applyFont="1" applyBorder="1"/>
    <xf numFmtId="164" fontId="6" fillId="3" borderId="0" xfId="0" applyNumberFormat="1" applyFont="1" applyFill="1"/>
    <xf numFmtId="165" fontId="6" fillId="3" borderId="0" xfId="0" applyNumberFormat="1" applyFont="1" applyFill="1"/>
    <xf numFmtId="42" fontId="6" fillId="3" borderId="0" xfId="0" applyNumberFormat="1" applyFont="1" applyFill="1"/>
    <xf numFmtId="42" fontId="6" fillId="3" borderId="8" xfId="0" applyNumberFormat="1" applyFont="1" applyFill="1" applyBorder="1"/>
    <xf numFmtId="164" fontId="3" fillId="0" borderId="9" xfId="0" applyNumberFormat="1" applyFont="1" applyBorder="1"/>
    <xf numFmtId="10" fontId="8" fillId="4" borderId="0" xfId="0" applyNumberFormat="1" applyFont="1" applyFill="1" applyAlignment="1">
      <alignment horizontal="right"/>
    </xf>
    <xf numFmtId="10" fontId="3" fillId="0" borderId="0" xfId="1" applyNumberFormat="1" applyFont="1"/>
    <xf numFmtId="10" fontId="7" fillId="4" borderId="8" xfId="0" applyNumberFormat="1" applyFont="1" applyFill="1" applyBorder="1"/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1" xfId="0" applyFont="1" applyBorder="1"/>
    <xf numFmtId="0" fontId="3" fillId="0" borderId="12" xfId="0" applyFont="1" applyBorder="1"/>
    <xf numFmtId="14" fontId="9" fillId="4" borderId="12" xfId="1" applyNumberFormat="1" applyFont="1" applyFill="1" applyBorder="1" applyAlignment="1">
      <alignment horizontal="right"/>
    </xf>
    <xf numFmtId="10" fontId="3" fillId="0" borderId="12" xfId="1" applyNumberFormat="1" applyFont="1" applyBorder="1" applyAlignment="1">
      <alignment horizontal="right"/>
    </xf>
    <xf numFmtId="10" fontId="7" fillId="4" borderId="13" xfId="0" applyNumberFormat="1" applyFont="1" applyFill="1" applyBorder="1"/>
    <xf numFmtId="164" fontId="6" fillId="3" borderId="9" xfId="0" applyNumberFormat="1" applyFont="1" applyFill="1" applyBorder="1"/>
    <xf numFmtId="0" fontId="6" fillId="3" borderId="9" xfId="0" applyFont="1" applyFill="1" applyBorder="1"/>
    <xf numFmtId="0" fontId="6" fillId="3" borderId="10" xfId="0" applyFont="1" applyFill="1" applyBorder="1"/>
    <xf numFmtId="14" fontId="9" fillId="4" borderId="0" xfId="1" applyNumberFormat="1" applyFont="1" applyFill="1" applyAlignment="1">
      <alignment horizontal="right"/>
    </xf>
    <xf numFmtId="0" fontId="6" fillId="3" borderId="4" xfId="0" applyFont="1" applyFill="1" applyBorder="1"/>
    <xf numFmtId="10" fontId="7" fillId="0" borderId="0" xfId="0" applyNumberFormat="1" applyFont="1" applyAlignment="1">
      <alignment horizontal="right"/>
    </xf>
    <xf numFmtId="10" fontId="3" fillId="0" borderId="0" xfId="0" applyNumberFormat="1" applyFont="1" applyAlignment="1">
      <alignment horizontal="right"/>
    </xf>
    <xf numFmtId="10" fontId="7" fillId="0" borderId="8" xfId="0" applyNumberFormat="1" applyFont="1" applyBorder="1"/>
    <xf numFmtId="10" fontId="9" fillId="0" borderId="0" xfId="0" applyNumberFormat="1" applyFont="1"/>
    <xf numFmtId="42" fontId="9" fillId="0" borderId="8" xfId="0" applyNumberFormat="1" applyFont="1" applyBorder="1"/>
    <xf numFmtId="164" fontId="6" fillId="3" borderId="5" xfId="0" applyNumberFormat="1" applyFont="1" applyFill="1" applyBorder="1"/>
    <xf numFmtId="165" fontId="6" fillId="3" borderId="5" xfId="0" applyNumberFormat="1" applyFont="1" applyFill="1" applyBorder="1"/>
    <xf numFmtId="42" fontId="6" fillId="3" borderId="5" xfId="0" applyNumberFormat="1" applyFont="1" applyFill="1" applyBorder="1"/>
    <xf numFmtId="42" fontId="6" fillId="3" borderId="6" xfId="0" applyNumberFormat="1" applyFont="1" applyFill="1" applyBorder="1"/>
    <xf numFmtId="10" fontId="3" fillId="0" borderId="0" xfId="0" applyNumberFormat="1" applyFont="1"/>
    <xf numFmtId="41" fontId="3" fillId="0" borderId="0" xfId="0" applyNumberFormat="1" applyFont="1" applyAlignment="1">
      <alignment horizontal="right"/>
    </xf>
    <xf numFmtId="41" fontId="3" fillId="0" borderId="0" xfId="0" applyNumberFormat="1" applyFont="1"/>
    <xf numFmtId="41" fontId="3" fillId="0" borderId="8" xfId="0" applyNumberFormat="1" applyFont="1" applyBorder="1"/>
    <xf numFmtId="0" fontId="3" fillId="0" borderId="9" xfId="0" applyFont="1" applyBorder="1"/>
    <xf numFmtId="0" fontId="6" fillId="3" borderId="14" xfId="0" applyFont="1" applyFill="1" applyBorder="1"/>
    <xf numFmtId="0" fontId="6" fillId="3" borderId="15" xfId="0" applyFont="1" applyFill="1" applyBorder="1"/>
    <xf numFmtId="10" fontId="6" fillId="3" borderId="15" xfId="0" applyNumberFormat="1" applyFont="1" applyFill="1" applyBorder="1"/>
    <xf numFmtId="165" fontId="6" fillId="3" borderId="15" xfId="0" applyNumberFormat="1" applyFont="1" applyFill="1" applyBorder="1"/>
    <xf numFmtId="42" fontId="6" fillId="3" borderId="15" xfId="0" applyNumberFormat="1" applyFont="1" applyFill="1" applyBorder="1"/>
    <xf numFmtId="42" fontId="6" fillId="3" borderId="16" xfId="0" applyNumberFormat="1" applyFont="1" applyFill="1" applyBorder="1"/>
    <xf numFmtId="0" fontId="10" fillId="3" borderId="7" xfId="0" applyFont="1" applyFill="1" applyBorder="1"/>
    <xf numFmtId="0" fontId="10" fillId="3" borderId="0" xfId="0" applyFont="1" applyFill="1"/>
    <xf numFmtId="10" fontId="10" fillId="3" borderId="0" xfId="0" applyNumberFormat="1" applyFont="1" applyFill="1" applyAlignment="1">
      <alignment horizontal="right"/>
    </xf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0" fontId="3" fillId="0" borderId="17" xfId="0" applyFont="1" applyBorder="1"/>
    <xf numFmtId="0" fontId="3" fillId="0" borderId="10" xfId="0" applyFont="1" applyBorder="1"/>
    <xf numFmtId="0" fontId="3" fillId="3" borderId="17" xfId="0" applyFont="1" applyFill="1" applyBorder="1"/>
    <xf numFmtId="0" fontId="3" fillId="3" borderId="9" xfId="0" applyFont="1" applyFill="1" applyBorder="1"/>
    <xf numFmtId="0" fontId="11" fillId="3" borderId="9" xfId="0" applyFont="1" applyFill="1" applyBorder="1"/>
    <xf numFmtId="0" fontId="12" fillId="3" borderId="9" xfId="0" applyFont="1" applyFill="1" applyBorder="1"/>
    <xf numFmtId="42" fontId="13" fillId="3" borderId="10" xfId="0" applyNumberFormat="1" applyFont="1" applyFill="1" applyBorder="1" applyAlignment="1">
      <alignment horizontal="right"/>
    </xf>
    <xf numFmtId="0" fontId="3" fillId="0" borderId="18" xfId="0" applyFont="1" applyBorder="1"/>
    <xf numFmtId="0" fontId="3" fillId="0" borderId="19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Continuous"/>
    </xf>
    <xf numFmtId="0" fontId="6" fillId="0" borderId="2" xfId="0" applyFont="1" applyBorder="1" applyAlignment="1">
      <alignment horizontal="centerContinuous"/>
    </xf>
    <xf numFmtId="0" fontId="6" fillId="0" borderId="2" xfId="0" applyFont="1" applyBorder="1" applyAlignment="1">
      <alignment horizontal="right"/>
    </xf>
    <xf numFmtId="0" fontId="3" fillId="0" borderId="20" xfId="0" applyFont="1" applyBorder="1" applyAlignment="1">
      <alignment horizontal="center"/>
    </xf>
    <xf numFmtId="10" fontId="3" fillId="0" borderId="19" xfId="0" applyNumberFormat="1" applyFont="1" applyBorder="1"/>
    <xf numFmtId="41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0" fontId="9" fillId="0" borderId="0" xfId="1" applyNumberFormat="1" applyFont="1"/>
    <xf numFmtId="41" fontId="6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37" fontId="3" fillId="0" borderId="0" xfId="0" applyNumberFormat="1" applyFont="1"/>
    <xf numFmtId="0" fontId="3" fillId="0" borderId="19" xfId="0" applyFont="1" applyBorder="1"/>
    <xf numFmtId="14" fontId="6" fillId="0" borderId="0" xfId="0" applyNumberFormat="1" applyFont="1" applyAlignment="1">
      <alignment horizontal="left"/>
    </xf>
    <xf numFmtId="41" fontId="3" fillId="4" borderId="0" xfId="0" applyNumberFormat="1" applyFont="1" applyFill="1"/>
    <xf numFmtId="41" fontId="3" fillId="0" borderId="19" xfId="0" applyNumberFormat="1" applyFont="1" applyBorder="1"/>
    <xf numFmtId="14" fontId="3" fillId="4" borderId="0" xfId="0" applyNumberFormat="1" applyFont="1" applyFill="1" applyAlignment="1">
      <alignment horizontal="left"/>
    </xf>
    <xf numFmtId="41" fontId="3" fillId="5" borderId="19" xfId="0" applyNumberFormat="1" applyFont="1" applyFill="1" applyBorder="1"/>
    <xf numFmtId="41" fontId="3" fillId="5" borderId="0" xfId="0" applyNumberFormat="1" applyFont="1" applyFill="1"/>
    <xf numFmtId="0" fontId="3" fillId="5" borderId="0" xfId="0" applyFont="1" applyFill="1"/>
    <xf numFmtId="0" fontId="3" fillId="4" borderId="0" xfId="0" applyFont="1" applyFill="1"/>
    <xf numFmtId="0" fontId="3" fillId="3" borderId="5" xfId="0" applyFont="1" applyFill="1" applyBorder="1"/>
    <xf numFmtId="10" fontId="3" fillId="0" borderId="5" xfId="0" applyNumberFormat="1" applyFont="1" applyBorder="1" applyAlignment="1">
      <alignment horizontal="right"/>
    </xf>
    <xf numFmtId="42" fontId="6" fillId="3" borderId="0" xfId="0" applyNumberFormat="1" applyFont="1" applyFill="1" applyAlignment="1">
      <alignment horizontal="right"/>
    </xf>
    <xf numFmtId="42" fontId="6" fillId="3" borderId="8" xfId="0" applyNumberFormat="1" applyFont="1" applyFill="1" applyBorder="1" applyAlignment="1">
      <alignment horizontal="right"/>
    </xf>
    <xf numFmtId="0" fontId="3" fillId="3" borderId="10" xfId="0" applyFont="1" applyFill="1" applyBorder="1"/>
    <xf numFmtId="10" fontId="3" fillId="5" borderId="0" xfId="1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sheetMetadata" Target="metadata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My%20Drive\Various\Northshore_Multifamily_06132024.xlsx" TargetMode="External"/><Relationship Id="rId1" Type="http://schemas.openxmlformats.org/officeDocument/2006/relationships/externalLinkPath" Target="Various/Northshore_Multifamily_0613202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%20Austin%20090827%20base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LDickson/ASSET%20MANAGEMENT/Other/Mallard%20Crossing/01%20Operational%20Budget/Mallard%20Crossing%20Louisville%20%202014%20budget-revised%2010-14-13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tchoffman\Local%20Settings\Temp\Duke%20Cleveland%20Consolidated%20(East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Shetty2\Downloads\RentRoll-Lockerbie%20Lofts-20161214-171121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nts%20and%20Settings\gwilliams\Local%20Settings\Temporary%20Internet%20Files\OLK2\$$4816775164962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finance\MENA\Corporate\Forecast\BASE%20-%20REMOVED%20WRZ%20FEES\003-Clemson-%202004%20Q1%20ACT-FOR-mp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ryC\Desktop\Val_JV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IT\Projects\Apartment%20Integration\Team%20IT\E1_BusinessUnitUpload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incolnshire\vol1\MLKEATON\chasewood\Chasewood%20Gates%20Financi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Team-MHG\02%20-%20VALUATIONS%20&amp;%20PROPOSALS\Lockerbie%20Lofts%20(Fka%20North%20Lockerbie)\Valuation\North%20Lockerbie%20Valuation%2001-03-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1WORK\EXCEL\INVSTMNT\LISTED\MID-OAK\INVSTMNT\LISTED\MID-OAK\INVSTMNT\LISTED\IUFOUND\LASALLE\SAL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1_5EXCEL\INVSTMNT\METSTRUC\HAWTHORN\INVOPT5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iaserver\mri\TIC%20Communications\Budgets%20&amp;%20Operating%20Reports\2010\Carmel%20Center\BTF%20@%20risk%20analysis%20for%202010%20budge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KANSKA%20CM%20Master%2012%20Cost%20Centers%20-%20Rev%203.5%20-%202008-10-13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ryC\Library\Caches\TemporaryItems\Outlook%20Temp\Santa%20Fe%20Val%203-3-05%20Condo%20$250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Team-MHG\01%20-%20CURRENT%20DEALS\Pebble%20Brook%20Village\Marketing%20Materials\OM%20Components\Financials\Pebble%20Brook%20Financials%202-9-2016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INCOLNSHIRE\VOL1\WINDOWS\TEMP\BALCOR2\HEATHER\HEATHER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rvin/AppData/Local/Microsoft/Windows/Temporary%20Internet%20Files/Content.Outlook/NN1R1LOM/ERA%20Report%202013-03-31%20(2).xlsb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EVELOPMENT\Projects%20-%20Under%20Development\Fifth%20&amp;%20Race%20-%20Cincinnati,OH\Finance\Proforma%20-%20Fifth%20&amp;%20Race%20-%20V11%20-%20$51.5M%20loan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DC%20-%20Development-Acquisitions%20Projects\Project%20Kenya\Financials\Brew%20House%20Office%20Cast%20In%20Place%20Proforma%2005092019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mercial\MRI\Budgets\2009\SMOC%20I\2009%20Springs%20Med%20I%20Budg%2011.04.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cinfnp01\data\Documents%20and%20Settings\mhensley\Desktop\180%20NJ%20Financial%20Analysi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ryC\Library\Caches\TemporaryItems\Outlook%20Temp\Three%20Crossings%20-%20Conceptual%20Cost%20Summary%20130628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Properties%20-%20Owned\Apartments%20Misc\Master%20Reports\Property%20Financials%20(Portfolio%20All%20Units)%20MASTER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EVELOPMENT\Projects%20-%20Under%20Development\Fifth%20&amp;%20Race%20-%20Cincinnati,OH\Finance\TIF%20Analysis%20-%20Premier%20-%202.07.07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Users\DEnglert\AppData\Local\Microsoft\Windows\Temporary%20Internet%20Files\Content.Outlook\ARYVRF88\Revised%2009142011%20PLA%202012%20Budget%20-%20FIN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NS02\Departments$\Documents%20and%20Settings\thartwig\Desktop\Acquisitions\windows\TEMP\sale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hougapps01\apps\yardi\reports\41849181124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cinfnp01\data\Team-MHG\Millennium\Marketing%20materials\Package\Package%20Financials\Millennium%20Apartments_Existing%20Financing%20(2)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Team-Investment%20Properties\Team-APARTGRP\PROPOSAL\Colony%20Realty%20Partners\Holland%20Park%20Financial%20Analysi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2custsvc\c\files\Under%20Construction\Budget\97%20Budget%20Blank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Users\jaxup\AppData\Local\Microsoft\Windows\Temporary%20Internet%20Files\Content.Outlook\YUK7WPL7\Unit%20Tracking\Managers\Venterra\3-31-14\Blackstone%20Upgrade%20Tracking%20Sheet%20-%20Mar%20201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1WORK\EXCEL\INVSTMNT\LISTED\MID-OAK\INVSTMNT\LISTED\MID-OAK\INVSTMNT\LISTED\IUFOUND\LASALLE\SALES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Team-MHG\01%20-%20CURRENT%20DEALS\Mallard%20Crossing\Owner%20Financials\Rent%20Roll\2016\2015%20LivCor%20Upgrade%20Reporting_Mallard%2012.201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u01f01\global\Documents%20and%20Settings\rsanchez\Local%20Settings\Temporary%20Internet%20Files\OLKD\DEPRECIATION%20SCHEDULE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nts%20and%20Settings\mhensley\Desktop\180%20NJ%20Financial%20Analysi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WINDOWS\TEMP\BALCOR2\HEATHER\HEATHE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nts%20and%20Settings\ajburm\Local%20Settings\Temporary%20Internet%20Files\OLK9\5-Year%20Analysis%20Workbook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Temporary%20Int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&amp; Comparison"/>
      <sheetName val="Tracking Log"/>
      <sheetName val="Sources and Uses"/>
      <sheetName val="Assumptions &amp; Sensitivities"/>
      <sheetName val="Operating Statement &amp; Refi"/>
      <sheetName val=" Operating Statement CHECK"/>
      <sheetName val="Annual Proforma"/>
      <sheetName val="Monthly Proforma"/>
      <sheetName val="Detailed Dev Budget"/>
      <sheetName val="Equity Share Split"/>
      <sheetName val="Preferred Waterfall"/>
      <sheetName val="LP Waterfall Original"/>
      <sheetName val="LP Waterfall"/>
      <sheetName val="LP Waterfall DRAFT"/>
      <sheetName val="GP Waterfall Promote"/>
      <sheetName val="GP Co-Invest Waterfall"/>
      <sheetName val="Rent Roll and Retail"/>
      <sheetName val="Tax Cost Basis"/>
      <sheetName val="Construction Financing"/>
      <sheetName val="Unit Breakdown"/>
      <sheetName val="Perm Financing"/>
      <sheetName val="US Market Projections"/>
      <sheetName val="LERTA"/>
    </sheetNames>
    <sheetDataSet>
      <sheetData sheetId="0"/>
      <sheetData sheetId="1"/>
      <sheetData sheetId="2"/>
      <sheetData sheetId="3">
        <row r="8">
          <cell r="C8">
            <v>45412</v>
          </cell>
        </row>
        <row r="14">
          <cell r="C14">
            <v>48487</v>
          </cell>
        </row>
        <row r="33">
          <cell r="G33">
            <v>63288167.174973458</v>
          </cell>
        </row>
        <row r="35">
          <cell r="G35">
            <v>10000000</v>
          </cell>
        </row>
        <row r="36">
          <cell r="G36">
            <v>24078243.863447249</v>
          </cell>
        </row>
        <row r="40">
          <cell r="B40">
            <v>2407824.3863447248</v>
          </cell>
          <cell r="C40">
            <v>0.1</v>
          </cell>
        </row>
        <row r="41">
          <cell r="B41">
            <v>21670419.477102526</v>
          </cell>
        </row>
        <row r="42">
          <cell r="B42">
            <v>10000000</v>
          </cell>
        </row>
        <row r="46">
          <cell r="C46">
            <v>0.1</v>
          </cell>
        </row>
        <row r="47">
          <cell r="C47">
            <v>0.08</v>
          </cell>
        </row>
        <row r="49">
          <cell r="G49">
            <v>46660</v>
          </cell>
        </row>
      </sheetData>
      <sheetData sheetId="4">
        <row r="12">
          <cell r="U12">
            <v>46660</v>
          </cell>
        </row>
        <row r="16">
          <cell r="Z16">
            <v>90569074.746062368</v>
          </cell>
        </row>
        <row r="17">
          <cell r="Z17">
            <v>-62863608.660628378</v>
          </cell>
        </row>
      </sheetData>
      <sheetData sheetId="5"/>
      <sheetData sheetId="6"/>
      <sheetData sheetId="7">
        <row r="2">
          <cell r="E2">
            <v>45412</v>
          </cell>
          <cell r="F2">
            <v>45443</v>
          </cell>
          <cell r="G2">
            <v>45473</v>
          </cell>
          <cell r="H2">
            <v>45504</v>
          </cell>
          <cell r="I2">
            <v>45535</v>
          </cell>
          <cell r="J2">
            <v>45565</v>
          </cell>
          <cell r="K2">
            <v>45596</v>
          </cell>
          <cell r="L2">
            <v>45626</v>
          </cell>
          <cell r="M2">
            <v>45657</v>
          </cell>
          <cell r="N2">
            <v>45688</v>
          </cell>
          <cell r="O2">
            <v>45716</v>
          </cell>
          <cell r="P2">
            <v>45747</v>
          </cell>
          <cell r="Q2">
            <v>45777</v>
          </cell>
          <cell r="R2">
            <v>45808</v>
          </cell>
          <cell r="S2">
            <v>45838</v>
          </cell>
          <cell r="T2">
            <v>45869</v>
          </cell>
          <cell r="U2">
            <v>45900</v>
          </cell>
          <cell r="V2">
            <v>45930</v>
          </cell>
          <cell r="W2">
            <v>45961</v>
          </cell>
          <cell r="X2">
            <v>45991</v>
          </cell>
          <cell r="Y2">
            <v>46022</v>
          </cell>
          <cell r="Z2">
            <v>46053</v>
          </cell>
          <cell r="AA2">
            <v>46081</v>
          </cell>
          <cell r="AB2">
            <v>46112</v>
          </cell>
          <cell r="AC2">
            <v>46142</v>
          </cell>
          <cell r="AD2">
            <v>46173</v>
          </cell>
          <cell r="AE2">
            <v>46203</v>
          </cell>
          <cell r="AF2">
            <v>46234</v>
          </cell>
          <cell r="AG2">
            <v>46265</v>
          </cell>
          <cell r="AH2">
            <v>46295</v>
          </cell>
          <cell r="AI2">
            <v>46326</v>
          </cell>
          <cell r="AJ2">
            <v>46356</v>
          </cell>
          <cell r="AK2">
            <v>46387</v>
          </cell>
          <cell r="AL2">
            <v>46418</v>
          </cell>
          <cell r="AM2">
            <v>46446</v>
          </cell>
          <cell r="AN2">
            <v>46477</v>
          </cell>
          <cell r="AO2">
            <v>46507</v>
          </cell>
          <cell r="AP2">
            <v>46538</v>
          </cell>
          <cell r="AQ2">
            <v>46568</v>
          </cell>
          <cell r="AR2">
            <v>46599</v>
          </cell>
          <cell r="AS2">
            <v>46630</v>
          </cell>
          <cell r="AT2">
            <v>46660</v>
          </cell>
          <cell r="AU2">
            <v>46691</v>
          </cell>
          <cell r="AV2">
            <v>46721</v>
          </cell>
          <cell r="AW2">
            <v>46752</v>
          </cell>
          <cell r="AX2">
            <v>46783</v>
          </cell>
          <cell r="AY2">
            <v>46812</v>
          </cell>
          <cell r="AZ2">
            <v>46843</v>
          </cell>
          <cell r="BA2">
            <v>46873</v>
          </cell>
          <cell r="BB2">
            <v>46904</v>
          </cell>
          <cell r="BC2">
            <v>46934</v>
          </cell>
          <cell r="BD2">
            <v>46965</v>
          </cell>
          <cell r="BE2">
            <v>46996</v>
          </cell>
          <cell r="BF2">
            <v>47026</v>
          </cell>
          <cell r="BG2">
            <v>47057</v>
          </cell>
          <cell r="BH2">
            <v>47087</v>
          </cell>
          <cell r="BI2">
            <v>47118</v>
          </cell>
          <cell r="BJ2">
            <v>47149</v>
          </cell>
          <cell r="BK2">
            <v>47177</v>
          </cell>
          <cell r="BL2">
            <v>47208</v>
          </cell>
          <cell r="BM2">
            <v>47238</v>
          </cell>
          <cell r="BN2">
            <v>47269</v>
          </cell>
          <cell r="BO2">
            <v>47299</v>
          </cell>
          <cell r="BP2">
            <v>47330</v>
          </cell>
          <cell r="BQ2">
            <v>47361</v>
          </cell>
          <cell r="BR2">
            <v>47391</v>
          </cell>
          <cell r="BS2">
            <v>47422</v>
          </cell>
          <cell r="BT2">
            <v>47452</v>
          </cell>
          <cell r="BU2">
            <v>47483</v>
          </cell>
          <cell r="BV2">
            <v>47514</v>
          </cell>
          <cell r="BW2">
            <v>47542</v>
          </cell>
          <cell r="BX2">
            <v>47573</v>
          </cell>
          <cell r="BY2">
            <v>47603</v>
          </cell>
          <cell r="BZ2">
            <v>47634</v>
          </cell>
          <cell r="CA2">
            <v>47664</v>
          </cell>
          <cell r="CB2">
            <v>47695</v>
          </cell>
          <cell r="CC2">
            <v>47726</v>
          </cell>
          <cell r="CD2">
            <v>47756</v>
          </cell>
          <cell r="CE2">
            <v>47787</v>
          </cell>
          <cell r="CF2">
            <v>47817</v>
          </cell>
          <cell r="CG2">
            <v>47848</v>
          </cell>
          <cell r="CH2">
            <v>47879</v>
          </cell>
          <cell r="CI2">
            <v>47907</v>
          </cell>
          <cell r="CJ2">
            <v>47938</v>
          </cell>
          <cell r="CK2">
            <v>47968</v>
          </cell>
          <cell r="CL2">
            <v>47999</v>
          </cell>
          <cell r="CM2">
            <v>48029</v>
          </cell>
          <cell r="CN2">
            <v>48060</v>
          </cell>
          <cell r="CO2">
            <v>48091</v>
          </cell>
          <cell r="CP2">
            <v>48121</v>
          </cell>
          <cell r="CQ2">
            <v>48152</v>
          </cell>
          <cell r="CR2">
            <v>48182</v>
          </cell>
          <cell r="CS2">
            <v>48213</v>
          </cell>
          <cell r="CT2">
            <v>48244</v>
          </cell>
          <cell r="CU2">
            <v>48273</v>
          </cell>
          <cell r="CV2">
            <v>48304</v>
          </cell>
          <cell r="CW2">
            <v>48334</v>
          </cell>
          <cell r="CX2">
            <v>48365</v>
          </cell>
          <cell r="CY2">
            <v>48395</v>
          </cell>
          <cell r="CZ2">
            <v>48426</v>
          </cell>
          <cell r="DA2">
            <v>48457</v>
          </cell>
          <cell r="DB2">
            <v>48487</v>
          </cell>
          <cell r="DC2">
            <v>48518</v>
          </cell>
          <cell r="DD2">
            <v>48548</v>
          </cell>
          <cell r="DE2">
            <v>48579</v>
          </cell>
          <cell r="DF2">
            <v>48610</v>
          </cell>
          <cell r="DG2">
            <v>48638</v>
          </cell>
          <cell r="DH2">
            <v>48669</v>
          </cell>
          <cell r="DI2">
            <v>48699</v>
          </cell>
          <cell r="DJ2">
            <v>48730</v>
          </cell>
          <cell r="DK2">
            <v>48760</v>
          </cell>
          <cell r="DL2">
            <v>48791</v>
          </cell>
          <cell r="DM2">
            <v>48822</v>
          </cell>
          <cell r="DN2">
            <v>48852</v>
          </cell>
          <cell r="DO2">
            <v>48883</v>
          </cell>
          <cell r="DP2">
            <v>48913</v>
          </cell>
          <cell r="DQ2">
            <v>48944</v>
          </cell>
          <cell r="DR2">
            <v>48975</v>
          </cell>
          <cell r="DS2">
            <v>49003</v>
          </cell>
          <cell r="DT2">
            <v>49034</v>
          </cell>
          <cell r="DU2">
            <v>49064</v>
          </cell>
          <cell r="DV2">
            <v>49095</v>
          </cell>
          <cell r="DW2">
            <v>49125</v>
          </cell>
          <cell r="DX2">
            <v>49156</v>
          </cell>
          <cell r="DY2">
            <v>49187</v>
          </cell>
          <cell r="DZ2">
            <v>49217</v>
          </cell>
          <cell r="EA2">
            <v>49248</v>
          </cell>
          <cell r="EB2">
            <v>49278</v>
          </cell>
          <cell r="EC2">
            <v>49309</v>
          </cell>
          <cell r="ED2">
            <v>49340</v>
          </cell>
          <cell r="EE2">
            <v>49368</v>
          </cell>
          <cell r="EF2">
            <v>49399</v>
          </cell>
          <cell r="EG2">
            <v>49429</v>
          </cell>
          <cell r="EH2">
            <v>49460</v>
          </cell>
          <cell r="EI2">
            <v>49490</v>
          </cell>
          <cell r="EJ2">
            <v>49521</v>
          </cell>
          <cell r="EK2">
            <v>49552</v>
          </cell>
          <cell r="EL2">
            <v>49582</v>
          </cell>
          <cell r="EM2">
            <v>49613</v>
          </cell>
          <cell r="EN2">
            <v>49643</v>
          </cell>
          <cell r="EO2">
            <v>49674</v>
          </cell>
          <cell r="EP2">
            <v>49705</v>
          </cell>
          <cell r="EQ2">
            <v>49734</v>
          </cell>
          <cell r="ER2">
            <v>49765</v>
          </cell>
          <cell r="ES2">
            <v>49795</v>
          </cell>
          <cell r="ET2">
            <v>49826</v>
          </cell>
          <cell r="EU2">
            <v>49856</v>
          </cell>
          <cell r="EV2">
            <v>49887</v>
          </cell>
          <cell r="EW2">
            <v>49918</v>
          </cell>
          <cell r="EX2">
            <v>49948</v>
          </cell>
          <cell r="EY2">
            <v>49979</v>
          </cell>
          <cell r="EZ2">
            <v>50009</v>
          </cell>
          <cell r="FA2">
            <v>50040</v>
          </cell>
          <cell r="FB2">
            <v>50071</v>
          </cell>
          <cell r="FC2">
            <v>50099</v>
          </cell>
          <cell r="FD2">
            <v>50130</v>
          </cell>
          <cell r="FE2">
            <v>50160</v>
          </cell>
          <cell r="FF2">
            <v>50191</v>
          </cell>
        </row>
        <row r="63">
          <cell r="E63">
            <v>-6320580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</row>
        <row r="64">
          <cell r="E64">
            <v>0</v>
          </cell>
          <cell r="F64">
            <v>-3683000</v>
          </cell>
          <cell r="G64">
            <v>-3683000</v>
          </cell>
          <cell r="H64">
            <v>-3683000</v>
          </cell>
          <cell r="I64">
            <v>-3683000</v>
          </cell>
          <cell r="J64">
            <v>-3683000</v>
          </cell>
          <cell r="K64">
            <v>-3683000</v>
          </cell>
          <cell r="L64">
            <v>-3683000</v>
          </cell>
          <cell r="M64">
            <v>-3683000</v>
          </cell>
          <cell r="N64">
            <v>-3683000</v>
          </cell>
          <cell r="O64">
            <v>-3683000</v>
          </cell>
          <cell r="P64">
            <v>-3683000</v>
          </cell>
          <cell r="Q64">
            <v>-3683000</v>
          </cell>
          <cell r="R64">
            <v>-3683000</v>
          </cell>
          <cell r="S64">
            <v>-3683000</v>
          </cell>
          <cell r="T64">
            <v>-3683000</v>
          </cell>
          <cell r="U64">
            <v>-3683000</v>
          </cell>
          <cell r="V64">
            <v>-3683000</v>
          </cell>
          <cell r="W64">
            <v>-3683000</v>
          </cell>
          <cell r="X64">
            <v>-3683000</v>
          </cell>
          <cell r="Y64">
            <v>-3683000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</row>
        <row r="65">
          <cell r="E65">
            <v>0</v>
          </cell>
          <cell r="F65">
            <v>-591470.77249999996</v>
          </cell>
          <cell r="G65">
            <v>-591470.77249999996</v>
          </cell>
          <cell r="H65">
            <v>-591470.77249999996</v>
          </cell>
          <cell r="I65">
            <v>-591470.77249999996</v>
          </cell>
          <cell r="J65">
            <v>-591470.77249999996</v>
          </cell>
          <cell r="K65">
            <v>-591470.77249999996</v>
          </cell>
          <cell r="L65">
            <v>-591470.77249999996</v>
          </cell>
          <cell r="M65">
            <v>-591470.77249999996</v>
          </cell>
          <cell r="N65">
            <v>-591470.77249999996</v>
          </cell>
          <cell r="O65">
            <v>-591470.77249999996</v>
          </cell>
          <cell r="P65">
            <v>-591470.77249999996</v>
          </cell>
          <cell r="Q65">
            <v>-591470.77249999996</v>
          </cell>
          <cell r="R65">
            <v>-591470.77249999996</v>
          </cell>
          <cell r="S65">
            <v>-591470.77249999996</v>
          </cell>
          <cell r="T65">
            <v>-591470.77249999996</v>
          </cell>
          <cell r="U65">
            <v>-591470.77249999996</v>
          </cell>
          <cell r="V65">
            <v>-591470.77249999996</v>
          </cell>
          <cell r="W65">
            <v>-591470.77249999996</v>
          </cell>
          <cell r="X65">
            <v>-591470.77249999996</v>
          </cell>
          <cell r="Y65">
            <v>-591470.77249999996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-117900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-37280.83971035885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</row>
        <row r="124">
          <cell r="E124">
            <v>-986400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</row>
        <row r="126">
          <cell r="F126">
            <v>0</v>
          </cell>
          <cell r="G126">
            <v>-1.862645149230957E-9</v>
          </cell>
          <cell r="H126">
            <v>0</v>
          </cell>
          <cell r="I126">
            <v>0</v>
          </cell>
          <cell r="J126">
            <v>0</v>
          </cell>
          <cell r="K126">
            <v>3288027.2255767137</v>
          </cell>
          <cell r="L126">
            <v>4274470.7725000009</v>
          </cell>
          <cell r="M126">
            <v>4274470.7725000009</v>
          </cell>
          <cell r="N126">
            <v>4274470.7725000009</v>
          </cell>
          <cell r="O126">
            <v>4274470.7725000009</v>
          </cell>
          <cell r="P126">
            <v>4274470.7725000009</v>
          </cell>
          <cell r="Q126">
            <v>4274470.7725000009</v>
          </cell>
          <cell r="R126">
            <v>4274470.7725000009</v>
          </cell>
          <cell r="S126">
            <v>4274470.7725000009</v>
          </cell>
          <cell r="T126">
            <v>4274470.7724999934</v>
          </cell>
          <cell r="U126">
            <v>4274470.7724999934</v>
          </cell>
          <cell r="V126">
            <v>4274470.7724999934</v>
          </cell>
          <cell r="W126">
            <v>4274470.7724999934</v>
          </cell>
          <cell r="X126">
            <v>4274470.7724999934</v>
          </cell>
          <cell r="Y126">
            <v>4429651.6122103482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-22104.749432107117</v>
          </cell>
          <cell r="L132">
            <v>-50841.161541470123</v>
          </cell>
          <cell r="M132">
            <v>-79577.573650833132</v>
          </cell>
          <cell r="N132">
            <v>-108313.98576019613</v>
          </cell>
          <cell r="O132">
            <v>-137050.39786955915</v>
          </cell>
          <cell r="P132">
            <v>-165786.80997892216</v>
          </cell>
          <cell r="Q132">
            <v>-194523.22208828517</v>
          </cell>
          <cell r="R132">
            <v>-223259.63419764815</v>
          </cell>
          <cell r="S132">
            <v>-251996.04630701116</v>
          </cell>
          <cell r="T132">
            <v>-280732.45841637411</v>
          </cell>
          <cell r="U132">
            <v>-309468.87052573712</v>
          </cell>
          <cell r="V132">
            <v>-338205.28263510001</v>
          </cell>
          <cell r="W132">
            <v>-366941.69474446302</v>
          </cell>
          <cell r="X132">
            <v>-395678.10685382597</v>
          </cell>
          <cell r="Y132">
            <v>-425457.76871239371</v>
          </cell>
          <cell r="Z132">
            <v>-368283.756805229</v>
          </cell>
          <cell r="AA132">
            <v>-290928.36162696441</v>
          </cell>
          <cell r="AB132">
            <v>-213194.18911085636</v>
          </cell>
          <cell r="AC132">
            <v>-135081.23925690464</v>
          </cell>
          <cell r="AD132">
            <v>-56589.512065109215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-1146443.9841273718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</row>
        <row r="144">
          <cell r="E144">
            <v>-7306980</v>
          </cell>
          <cell r="F144">
            <v>-4274470.7725</v>
          </cell>
          <cell r="G144">
            <v>-4274470.7725000018</v>
          </cell>
          <cell r="H144">
            <v>-4274470.7725</v>
          </cell>
          <cell r="I144">
            <v>-4274470.7725</v>
          </cell>
          <cell r="J144">
            <v>-4274470.7725</v>
          </cell>
          <cell r="K144">
            <v>-1008548.2963553934</v>
          </cell>
          <cell r="L144">
            <v>-50841.161541469191</v>
          </cell>
          <cell r="M144">
            <v>-79577.573650832201</v>
          </cell>
          <cell r="N144">
            <v>-108313.9857601952</v>
          </cell>
          <cell r="O144">
            <v>-137050.39786955822</v>
          </cell>
          <cell r="P144">
            <v>-165786.80997892123</v>
          </cell>
          <cell r="Q144">
            <v>-194523.22208828424</v>
          </cell>
          <cell r="R144">
            <v>-223259.63419764722</v>
          </cell>
          <cell r="S144">
            <v>-251996.04630701023</v>
          </cell>
          <cell r="T144">
            <v>-280732.45841638063</v>
          </cell>
          <cell r="U144">
            <v>-309468.87052574364</v>
          </cell>
          <cell r="V144">
            <v>-338205.28263510653</v>
          </cell>
          <cell r="W144">
            <v>-366941.69474446954</v>
          </cell>
          <cell r="X144">
            <v>-395678.10685383249</v>
          </cell>
          <cell r="Y144">
            <v>-425457.76871240395</v>
          </cell>
          <cell r="Z144">
            <v>-368283.756805229</v>
          </cell>
          <cell r="AA144">
            <v>-290928.36162696441</v>
          </cell>
          <cell r="AB144">
            <v>-213194.18911085636</v>
          </cell>
          <cell r="AC144">
            <v>-135081.23925690464</v>
          </cell>
          <cell r="AD144">
            <v>-56589.512065109215</v>
          </cell>
          <cell r="AE144">
            <v>22280.992464529874</v>
          </cell>
          <cell r="AF144">
            <v>101530.2743320124</v>
          </cell>
          <cell r="AG144">
            <v>181158.33353733877</v>
          </cell>
          <cell r="AH144">
            <v>192982.44844005292</v>
          </cell>
          <cell r="AI144">
            <v>194661.8218366676</v>
          </cell>
          <cell r="AJ144">
            <v>196341.19523328217</v>
          </cell>
          <cell r="AK144">
            <v>198020.56862989662</v>
          </cell>
          <cell r="AL144">
            <v>199699.94202651107</v>
          </cell>
          <cell r="AM144">
            <v>201379.31542312563</v>
          </cell>
          <cell r="AN144">
            <v>203058.6888197402</v>
          </cell>
          <cell r="AO144">
            <v>120960.3986276926</v>
          </cell>
          <cell r="AP144">
            <v>122639.77202430711</v>
          </cell>
          <cell r="AQ144">
            <v>124319.1454209215</v>
          </cell>
          <cell r="AR144">
            <v>125998.51881753613</v>
          </cell>
          <cell r="AS144">
            <v>127677.89221415069</v>
          </cell>
          <cell r="AT144">
            <v>27926064.283852197</v>
          </cell>
          <cell r="AU144">
            <v>219909.27712839935</v>
          </cell>
          <cell r="AV144">
            <v>221588.65052501403</v>
          </cell>
          <cell r="AW144">
            <v>223268.0239216286</v>
          </cell>
          <cell r="AX144">
            <v>224947.39731824317</v>
          </cell>
          <cell r="AY144">
            <v>226626.77071485738</v>
          </cell>
          <cell r="AZ144">
            <v>228306.14411147207</v>
          </cell>
          <cell r="BA144">
            <v>229985.51750808663</v>
          </cell>
          <cell r="BB144">
            <v>231664.8909047012</v>
          </cell>
          <cell r="BC144">
            <v>233344.26430131576</v>
          </cell>
          <cell r="BD144">
            <v>235023.63769793033</v>
          </cell>
          <cell r="BE144">
            <v>236703.01109454466</v>
          </cell>
          <cell r="BF144">
            <v>238382.38449115935</v>
          </cell>
          <cell r="BG144">
            <v>240061.7578877738</v>
          </cell>
          <cell r="BH144">
            <v>241741.13128438825</v>
          </cell>
          <cell r="BI144">
            <v>243420.50468100281</v>
          </cell>
          <cell r="BJ144">
            <v>234683.21141095075</v>
          </cell>
          <cell r="BK144">
            <v>236362.58480756532</v>
          </cell>
          <cell r="BL144">
            <v>238041.95820417977</v>
          </cell>
          <cell r="BM144">
            <v>239721.33160079434</v>
          </cell>
          <cell r="BN144">
            <v>241400.7049974089</v>
          </cell>
          <cell r="BO144">
            <v>243080.07839402347</v>
          </cell>
          <cell r="BP144">
            <v>244759.45179063792</v>
          </cell>
          <cell r="BQ144">
            <v>246438.8251872526</v>
          </cell>
          <cell r="BR144">
            <v>248118.19858386717</v>
          </cell>
          <cell r="BS144">
            <v>246166.26536702341</v>
          </cell>
          <cell r="BT144">
            <v>247845.63876363775</v>
          </cell>
          <cell r="BU144">
            <v>249525.01216025231</v>
          </cell>
          <cell r="BV144">
            <v>251204.38555686688</v>
          </cell>
          <cell r="BW144">
            <v>252883.75895348145</v>
          </cell>
          <cell r="BX144">
            <v>254563.13235009601</v>
          </cell>
          <cell r="BY144">
            <v>256242.50574671035</v>
          </cell>
          <cell r="BZ144">
            <v>257921.87914332503</v>
          </cell>
          <cell r="CA144">
            <v>259601.25253993971</v>
          </cell>
          <cell r="CB144">
            <v>261280.62593655405</v>
          </cell>
          <cell r="CC144">
            <v>262959.99933316861</v>
          </cell>
          <cell r="CD144">
            <v>264639.37272978318</v>
          </cell>
          <cell r="CE144">
            <v>266318.74612639786</v>
          </cell>
          <cell r="CF144">
            <v>267998.11952301231</v>
          </cell>
          <cell r="CG144">
            <v>269677.49291962688</v>
          </cell>
          <cell r="CH144">
            <v>271356.86631624133</v>
          </cell>
          <cell r="CI144">
            <v>273036.2397128559</v>
          </cell>
          <cell r="CJ144">
            <v>274715.61310947035</v>
          </cell>
          <cell r="CK144">
            <v>276394.98650608491</v>
          </cell>
          <cell r="CL144">
            <v>278074.35990269959</v>
          </cell>
          <cell r="CM144">
            <v>279753.73329931416</v>
          </cell>
          <cell r="CN144">
            <v>281433.10669592873</v>
          </cell>
          <cell r="CO144">
            <v>283112.48009254318</v>
          </cell>
          <cell r="CP144">
            <v>284791.85348915763</v>
          </cell>
          <cell r="CQ144">
            <v>286471.22688577231</v>
          </cell>
          <cell r="CR144">
            <v>288150.60028238664</v>
          </cell>
          <cell r="CS144">
            <v>289829.97367900144</v>
          </cell>
          <cell r="CT144">
            <v>291509.34707561578</v>
          </cell>
          <cell r="CU144">
            <v>293188.72047223046</v>
          </cell>
          <cell r="CV144">
            <v>294868.09386884491</v>
          </cell>
          <cell r="CW144">
            <v>296547.46726545936</v>
          </cell>
          <cell r="CX144">
            <v>298226.84066207393</v>
          </cell>
          <cell r="CY144">
            <v>299906.21405868861</v>
          </cell>
          <cell r="CZ144">
            <v>301585.58745530318</v>
          </cell>
          <cell r="DA144">
            <v>303264.96085191763</v>
          </cell>
          <cell r="DB144">
            <v>68170867.976289392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</row>
        <row r="145">
          <cell r="E145">
            <v>0</v>
          </cell>
          <cell r="F145">
            <v>0</v>
          </cell>
          <cell r="G145">
            <v>1.2522190809249878E-11</v>
          </cell>
          <cell r="H145">
            <v>1.2522190809249878E-11</v>
          </cell>
          <cell r="I145">
            <v>1.2522190809249878E-11</v>
          </cell>
          <cell r="J145">
            <v>1.2522190809249878E-11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22280.992464529874</v>
          </cell>
          <cell r="AF145">
            <v>101530.2743320124</v>
          </cell>
          <cell r="AG145">
            <v>181158.33353733877</v>
          </cell>
          <cell r="AH145">
            <v>192982.44844005292</v>
          </cell>
          <cell r="AI145">
            <v>194661.8218366676</v>
          </cell>
          <cell r="AJ145">
            <v>196341.19523328217</v>
          </cell>
          <cell r="AK145">
            <v>198020.56862989662</v>
          </cell>
          <cell r="AL145">
            <v>199699.94202651107</v>
          </cell>
          <cell r="AM145">
            <v>201379.31542312563</v>
          </cell>
          <cell r="AN145">
            <v>203058.6888197402</v>
          </cell>
          <cell r="AO145">
            <v>120960.3986276926</v>
          </cell>
          <cell r="AP145">
            <v>122639.77202430711</v>
          </cell>
          <cell r="AQ145">
            <v>124319.1454209215</v>
          </cell>
          <cell r="AR145">
            <v>125998.51881753613</v>
          </cell>
          <cell r="AS145">
            <v>127677.89221415069</v>
          </cell>
          <cell r="AT145">
            <v>218229.90373178478</v>
          </cell>
          <cell r="AU145">
            <v>219909.27712839935</v>
          </cell>
          <cell r="AV145">
            <v>221588.65052501403</v>
          </cell>
          <cell r="AW145">
            <v>223268.0239216286</v>
          </cell>
          <cell r="AX145">
            <v>224947.39731824317</v>
          </cell>
          <cell r="AY145">
            <v>226626.77071485738</v>
          </cell>
          <cell r="AZ145">
            <v>228306.14411147207</v>
          </cell>
          <cell r="BA145">
            <v>229985.51750808663</v>
          </cell>
          <cell r="BB145">
            <v>231664.8909047012</v>
          </cell>
          <cell r="BC145">
            <v>233344.26430131576</v>
          </cell>
          <cell r="BD145">
            <v>235023.63769793033</v>
          </cell>
          <cell r="BE145">
            <v>236703.01109454466</v>
          </cell>
          <cell r="BF145">
            <v>238382.38449115935</v>
          </cell>
          <cell r="BG145">
            <v>240061.7578877738</v>
          </cell>
          <cell r="BH145">
            <v>241741.13128438825</v>
          </cell>
          <cell r="BI145">
            <v>243420.50468100281</v>
          </cell>
          <cell r="BJ145">
            <v>234683.21141095075</v>
          </cell>
          <cell r="BK145">
            <v>236362.58480756532</v>
          </cell>
          <cell r="BL145">
            <v>238041.95820417977</v>
          </cell>
          <cell r="BM145">
            <v>239721.33160079434</v>
          </cell>
          <cell r="BN145">
            <v>241400.7049974089</v>
          </cell>
          <cell r="BO145">
            <v>243080.07839402347</v>
          </cell>
          <cell r="BP145">
            <v>244759.45179063792</v>
          </cell>
          <cell r="BQ145">
            <v>246438.8251872526</v>
          </cell>
          <cell r="BR145">
            <v>248118.19858386717</v>
          </cell>
          <cell r="BS145">
            <v>246166.26536702341</v>
          </cell>
          <cell r="BT145">
            <v>247845.63876363775</v>
          </cell>
          <cell r="BU145">
            <v>249525.01216025231</v>
          </cell>
          <cell r="BV145">
            <v>251204.38555686688</v>
          </cell>
          <cell r="BW145">
            <v>252883.75895348145</v>
          </cell>
          <cell r="BX145">
            <v>254563.13235009601</v>
          </cell>
          <cell r="BY145">
            <v>256242.50574671035</v>
          </cell>
          <cell r="BZ145">
            <v>257921.87914332503</v>
          </cell>
          <cell r="CA145">
            <v>259601.25253993971</v>
          </cell>
          <cell r="CB145">
            <v>261280.62593655405</v>
          </cell>
          <cell r="CC145">
            <v>262959.99933316861</v>
          </cell>
          <cell r="CD145">
            <v>264639.37272978318</v>
          </cell>
          <cell r="CE145">
            <v>266318.74612639786</v>
          </cell>
          <cell r="CF145">
            <v>267998.11952301231</v>
          </cell>
          <cell r="CG145">
            <v>269677.49291962688</v>
          </cell>
          <cell r="CH145">
            <v>271356.86631624133</v>
          </cell>
          <cell r="CI145">
            <v>273036.2397128559</v>
          </cell>
          <cell r="CJ145">
            <v>274715.61310947035</v>
          </cell>
          <cell r="CK145">
            <v>276394.98650608491</v>
          </cell>
          <cell r="CL145">
            <v>278074.35990269959</v>
          </cell>
          <cell r="CM145">
            <v>279753.73329931416</v>
          </cell>
          <cell r="CN145">
            <v>281433.10669592873</v>
          </cell>
          <cell r="CO145">
            <v>283112.48009254318</v>
          </cell>
          <cell r="CP145">
            <v>284791.85348915763</v>
          </cell>
          <cell r="CQ145">
            <v>286471.22688577231</v>
          </cell>
          <cell r="CR145">
            <v>288150.60028238664</v>
          </cell>
          <cell r="CS145">
            <v>289829.97367900144</v>
          </cell>
          <cell r="CT145">
            <v>291509.34707561578</v>
          </cell>
          <cell r="CU145">
            <v>293188.72047223046</v>
          </cell>
          <cell r="CV145">
            <v>294868.09386884491</v>
          </cell>
          <cell r="CW145">
            <v>296547.46726545936</v>
          </cell>
          <cell r="CX145">
            <v>298226.84066207393</v>
          </cell>
          <cell r="CY145">
            <v>299906.21405868861</v>
          </cell>
          <cell r="CZ145">
            <v>301585.58745530318</v>
          </cell>
          <cell r="DA145">
            <v>303264.96085191763</v>
          </cell>
          <cell r="DB145">
            <v>304944.33424853208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</row>
      </sheetData>
      <sheetData sheetId="8"/>
      <sheetData sheetId="9"/>
      <sheetData sheetId="10">
        <row r="11">
          <cell r="S11">
            <v>0.10000000596046449</v>
          </cell>
          <cell r="Y11">
            <v>13250022.098316841</v>
          </cell>
        </row>
        <row r="14">
          <cell r="S14">
            <v>0.22821242213249207</v>
          </cell>
        </row>
        <row r="16">
          <cell r="G16">
            <v>24078243.863447249</v>
          </cell>
        </row>
        <row r="28">
          <cell r="C28">
            <v>45412</v>
          </cell>
          <cell r="O28">
            <v>-2144177.3905014978</v>
          </cell>
          <cell r="Q28">
            <v>-5162802.6094985027</v>
          </cell>
          <cell r="Y28">
            <v>-2144177.3905014978</v>
          </cell>
          <cell r="AE28">
            <v>-2144177.3905014978</v>
          </cell>
        </row>
        <row r="29">
          <cell r="C29">
            <v>45443</v>
          </cell>
          <cell r="O29">
            <v>-1254310.7531092148</v>
          </cell>
          <cell r="Q29">
            <v>-3020160.0193907851</v>
          </cell>
          <cell r="Y29">
            <v>-1254310.7531092148</v>
          </cell>
          <cell r="AE29">
            <v>-1254310.7531092148</v>
          </cell>
        </row>
        <row r="30">
          <cell r="C30">
            <v>45473</v>
          </cell>
          <cell r="O30">
            <v>-1254310.7531092153</v>
          </cell>
          <cell r="Q30">
            <v>-3020160.0193907865</v>
          </cell>
          <cell r="Y30">
            <v>-1254310.7531092153</v>
          </cell>
          <cell r="AE30">
            <v>-1254310.7531092153</v>
          </cell>
        </row>
        <row r="31">
          <cell r="C31">
            <v>45504</v>
          </cell>
          <cell r="O31">
            <v>-1254310.7531092148</v>
          </cell>
          <cell r="Q31">
            <v>-3020160.0193907851</v>
          </cell>
          <cell r="Y31">
            <v>-1254310.7531092148</v>
          </cell>
          <cell r="AE31">
            <v>-1254310.7531092148</v>
          </cell>
        </row>
        <row r="32">
          <cell r="C32">
            <v>45535</v>
          </cell>
          <cell r="O32">
            <v>-1254310.7531092148</v>
          </cell>
          <cell r="Q32">
            <v>-3020160.0193907851</v>
          </cell>
          <cell r="Y32">
            <v>-1254310.7531092148</v>
          </cell>
          <cell r="AE32">
            <v>-1254310.7531092148</v>
          </cell>
        </row>
        <row r="33">
          <cell r="C33">
            <v>45565</v>
          </cell>
          <cell r="O33">
            <v>-1254310.7531092148</v>
          </cell>
          <cell r="Q33">
            <v>-3020160.0193907851</v>
          </cell>
          <cell r="Y33">
            <v>-1254310.7531092148</v>
          </cell>
          <cell r="AE33">
            <v>-1254310.7531092148</v>
          </cell>
        </row>
        <row r="34">
          <cell r="C34">
            <v>45596</v>
          </cell>
          <cell r="O34">
            <v>-295950.78326121578</v>
          </cell>
          <cell r="Q34">
            <v>-712597.51309417759</v>
          </cell>
          <cell r="Y34">
            <v>-295950.78326121578</v>
          </cell>
          <cell r="AE34">
            <v>-295950.78326121578</v>
          </cell>
        </row>
        <row r="35">
          <cell r="C35">
            <v>45626</v>
          </cell>
          <cell r="O35">
            <v>-14918.949974415218</v>
          </cell>
          <cell r="Q35">
            <v>-35922.211567053972</v>
          </cell>
          <cell r="Y35">
            <v>-14918.949974415218</v>
          </cell>
          <cell r="AE35">
            <v>-14918.949974415218</v>
          </cell>
        </row>
        <row r="36">
          <cell r="C36">
            <v>45657</v>
          </cell>
          <cell r="O36">
            <v>-23351.430305417849</v>
          </cell>
          <cell r="Q36">
            <v>-56226.143345414355</v>
          </cell>
          <cell r="Y36">
            <v>-23351.430305417849</v>
          </cell>
          <cell r="AE36">
            <v>-23351.430305417849</v>
          </cell>
        </row>
        <row r="37">
          <cell r="C37">
            <v>45688</v>
          </cell>
          <cell r="O37">
            <v>-31783.910636420478</v>
          </cell>
          <cell r="Q37">
            <v>-76530.075123774717</v>
          </cell>
          <cell r="Y37">
            <v>-31783.910636420478</v>
          </cell>
          <cell r="AE37">
            <v>-31783.910636420478</v>
          </cell>
        </row>
        <row r="38">
          <cell r="C38">
            <v>45716</v>
          </cell>
          <cell r="O38">
            <v>-40216.390967423111</v>
          </cell>
          <cell r="Q38">
            <v>-96834.006902135108</v>
          </cell>
          <cell r="Y38">
            <v>-40216.390967423111</v>
          </cell>
          <cell r="AE38">
            <v>-40216.390967423111</v>
          </cell>
        </row>
        <row r="39">
          <cell r="C39">
            <v>45747</v>
          </cell>
          <cell r="O39">
            <v>-48648.871298425744</v>
          </cell>
          <cell r="Q39">
            <v>-117137.93868049548</v>
          </cell>
          <cell r="Y39">
            <v>-48648.871298425744</v>
          </cell>
          <cell r="AE39">
            <v>-48648.871298425744</v>
          </cell>
        </row>
        <row r="40">
          <cell r="C40">
            <v>45777</v>
          </cell>
          <cell r="O40">
            <v>-57081.351629428376</v>
          </cell>
          <cell r="Q40">
            <v>-137441.87045885588</v>
          </cell>
          <cell r="Y40">
            <v>-57081.351629428376</v>
          </cell>
          <cell r="AE40">
            <v>-57081.351629428376</v>
          </cell>
        </row>
        <row r="41">
          <cell r="C41">
            <v>45808</v>
          </cell>
          <cell r="O41">
            <v>-65513.831960431002</v>
          </cell>
          <cell r="Q41">
            <v>-157745.80223721621</v>
          </cell>
          <cell r="Y41">
            <v>-65513.831960431002</v>
          </cell>
          <cell r="AE41">
            <v>-65513.831960431002</v>
          </cell>
        </row>
        <row r="42">
          <cell r="C42">
            <v>45838</v>
          </cell>
          <cell r="O42">
            <v>-73946.312291433627</v>
          </cell>
          <cell r="Q42">
            <v>-178049.7340155766</v>
          </cell>
          <cell r="Y42">
            <v>-73946.312291433627</v>
          </cell>
          <cell r="AE42">
            <v>-73946.312291433627</v>
          </cell>
        </row>
        <row r="43">
          <cell r="C43">
            <v>45869</v>
          </cell>
          <cell r="O43">
            <v>-82378.792622438428</v>
          </cell>
          <cell r="Q43">
            <v>-198353.6657939422</v>
          </cell>
          <cell r="Y43">
            <v>-82378.792622438428</v>
          </cell>
          <cell r="AE43">
            <v>-82378.792622438428</v>
          </cell>
        </row>
        <row r="44">
          <cell r="C44">
            <v>45900</v>
          </cell>
          <cell r="O44">
            <v>-90811.272953441061</v>
          </cell>
          <cell r="Q44">
            <v>-218657.59757230256</v>
          </cell>
          <cell r="Y44">
            <v>-90811.272953441061</v>
          </cell>
          <cell r="AE44">
            <v>-90811.272953441061</v>
          </cell>
        </row>
        <row r="45">
          <cell r="C45">
            <v>45930</v>
          </cell>
          <cell r="O45">
            <v>-99243.753284443665</v>
          </cell>
          <cell r="Q45">
            <v>-238961.52935066287</v>
          </cell>
          <cell r="Y45">
            <v>-99243.753284443665</v>
          </cell>
          <cell r="AE45">
            <v>-99243.753284443665</v>
          </cell>
        </row>
        <row r="46">
          <cell r="C46">
            <v>45961</v>
          </cell>
          <cell r="O46">
            <v>-107676.2336154463</v>
          </cell>
          <cell r="Q46">
            <v>-259265.46112902323</v>
          </cell>
          <cell r="Y46">
            <v>-107676.2336154463</v>
          </cell>
          <cell r="AE46">
            <v>-107676.2336154463</v>
          </cell>
        </row>
        <row r="47">
          <cell r="C47">
            <v>45991</v>
          </cell>
          <cell r="O47">
            <v>-116108.71394644892</v>
          </cell>
          <cell r="Q47">
            <v>-279569.39290738356</v>
          </cell>
          <cell r="Y47">
            <v>-116108.71394644892</v>
          </cell>
          <cell r="AE47">
            <v>-116108.71394644892</v>
          </cell>
        </row>
        <row r="48">
          <cell r="C48">
            <v>46022</v>
          </cell>
          <cell r="O48">
            <v>-124847.32793662389</v>
          </cell>
          <cell r="Q48">
            <v>-300610.44077578007</v>
          </cell>
          <cell r="Y48">
            <v>-124847.32793662389</v>
          </cell>
          <cell r="AE48">
            <v>-124847.32793662389</v>
          </cell>
        </row>
        <row r="49">
          <cell r="C49">
            <v>46053</v>
          </cell>
          <cell r="O49">
            <v>-108070.0514618521</v>
          </cell>
          <cell r="Q49">
            <v>-260213.7053433769</v>
          </cell>
          <cell r="Y49">
            <v>-108070.0514618521</v>
          </cell>
          <cell r="AE49">
            <v>-108070.0514618521</v>
          </cell>
        </row>
        <row r="50">
          <cell r="C50">
            <v>46081</v>
          </cell>
          <cell r="O50">
            <v>-85370.702431945974</v>
          </cell>
          <cell r="Q50">
            <v>-205557.65919501844</v>
          </cell>
          <cell r="Y50">
            <v>-85370.702431945974</v>
          </cell>
          <cell r="AE50">
            <v>-85370.702431945974</v>
          </cell>
        </row>
        <row r="51">
          <cell r="C51">
            <v>46112</v>
          </cell>
          <cell r="O51">
            <v>-62560.20408948687</v>
          </cell>
          <cell r="Q51">
            <v>-150633.98502136947</v>
          </cell>
          <cell r="Y51">
            <v>-62560.20408948687</v>
          </cell>
          <cell r="AE51">
            <v>-62560.20408948687</v>
          </cell>
        </row>
        <row r="52">
          <cell r="C52">
            <v>46142</v>
          </cell>
          <cell r="O52">
            <v>-39638.55643447474</v>
          </cell>
          <cell r="Q52">
            <v>-95442.682822429895</v>
          </cell>
          <cell r="Y52">
            <v>-39638.55643447474</v>
          </cell>
          <cell r="AE52">
            <v>-39638.55643447474</v>
          </cell>
        </row>
        <row r="53">
          <cell r="C53">
            <v>46173</v>
          </cell>
          <cell r="O53">
            <v>-16605.759466909571</v>
          </cell>
          <cell r="Q53">
            <v>-39983.752598199644</v>
          </cell>
          <cell r="Y53">
            <v>-16605.759466909571</v>
          </cell>
          <cell r="AE53">
            <v>-16605.759466909571</v>
          </cell>
        </row>
        <row r="54">
          <cell r="C54">
            <v>46203</v>
          </cell>
          <cell r="O54">
            <v>22280.992464529874</v>
          </cell>
          <cell r="Q54">
            <v>0</v>
          </cell>
          <cell r="Y54">
            <v>22280.992464529874</v>
          </cell>
          <cell r="AE54">
            <v>22280.992464529874</v>
          </cell>
        </row>
        <row r="55">
          <cell r="C55">
            <v>46234</v>
          </cell>
          <cell r="O55">
            <v>101530.2743320124</v>
          </cell>
          <cell r="Q55">
            <v>0</v>
          </cell>
          <cell r="Y55">
            <v>101530.2743320124</v>
          </cell>
          <cell r="AE55">
            <v>101530.2743320124</v>
          </cell>
        </row>
        <row r="56">
          <cell r="C56">
            <v>46265</v>
          </cell>
          <cell r="O56">
            <v>181158.33353733877</v>
          </cell>
          <cell r="Q56">
            <v>0</v>
          </cell>
          <cell r="Y56">
            <v>181158.33353733877</v>
          </cell>
          <cell r="AE56">
            <v>181158.33353733877</v>
          </cell>
        </row>
        <row r="57">
          <cell r="C57">
            <v>46295</v>
          </cell>
          <cell r="O57">
            <v>192982.44844005292</v>
          </cell>
          <cell r="Q57">
            <v>0</v>
          </cell>
          <cell r="Y57">
            <v>192982.44844005292</v>
          </cell>
          <cell r="AE57">
            <v>192982.44844005292</v>
          </cell>
        </row>
        <row r="58">
          <cell r="C58">
            <v>46326</v>
          </cell>
          <cell r="O58">
            <v>194661.8218366676</v>
          </cell>
          <cell r="Q58">
            <v>0</v>
          </cell>
          <cell r="Y58">
            <v>194661.8218366676</v>
          </cell>
          <cell r="AE58">
            <v>194661.8218366676</v>
          </cell>
        </row>
        <row r="59">
          <cell r="C59">
            <v>46356</v>
          </cell>
          <cell r="O59">
            <v>196341.19523328217</v>
          </cell>
          <cell r="Q59">
            <v>0</v>
          </cell>
          <cell r="Y59">
            <v>196341.19523328217</v>
          </cell>
          <cell r="AE59">
            <v>196341.19523328217</v>
          </cell>
        </row>
        <row r="60">
          <cell r="C60">
            <v>46387</v>
          </cell>
          <cell r="O60">
            <v>198020.56862989662</v>
          </cell>
          <cell r="Q60">
            <v>0</v>
          </cell>
          <cell r="Y60">
            <v>198020.56862989662</v>
          </cell>
          <cell r="AE60">
            <v>198020.56862989662</v>
          </cell>
        </row>
        <row r="61">
          <cell r="C61">
            <v>46418</v>
          </cell>
          <cell r="O61">
            <v>199699.94202651107</v>
          </cell>
          <cell r="Q61">
            <v>0</v>
          </cell>
          <cell r="Y61">
            <v>199699.94202651107</v>
          </cell>
          <cell r="AE61">
            <v>199699.94202651107</v>
          </cell>
        </row>
        <row r="62">
          <cell r="C62">
            <v>46446</v>
          </cell>
          <cell r="O62">
            <v>201379.31542312563</v>
          </cell>
          <cell r="Q62">
            <v>0</v>
          </cell>
          <cell r="Y62">
            <v>201379.31542312563</v>
          </cell>
          <cell r="AE62">
            <v>201379.31542312563</v>
          </cell>
        </row>
        <row r="63">
          <cell r="C63">
            <v>46477</v>
          </cell>
          <cell r="O63">
            <v>203058.6888197402</v>
          </cell>
          <cell r="Q63">
            <v>0</v>
          </cell>
          <cell r="Y63">
            <v>203058.6888197402</v>
          </cell>
          <cell r="AE63">
            <v>203058.6888197402</v>
          </cell>
        </row>
        <row r="64">
          <cell r="C64">
            <v>46507</v>
          </cell>
          <cell r="O64">
            <v>120960.3986276926</v>
          </cell>
          <cell r="Q64">
            <v>0</v>
          </cell>
          <cell r="Y64">
            <v>120960.3986276926</v>
          </cell>
          <cell r="AE64">
            <v>120960.3986276926</v>
          </cell>
        </row>
        <row r="65">
          <cell r="C65">
            <v>46538</v>
          </cell>
          <cell r="O65">
            <v>122639.77202430711</v>
          </cell>
          <cell r="Q65">
            <v>0</v>
          </cell>
          <cell r="Y65">
            <v>122639.77202430711</v>
          </cell>
          <cell r="AE65">
            <v>122639.77202430711</v>
          </cell>
        </row>
        <row r="66">
          <cell r="C66">
            <v>46568</v>
          </cell>
          <cell r="O66">
            <v>124319.1454209215</v>
          </cell>
          <cell r="Q66">
            <v>0</v>
          </cell>
          <cell r="Y66">
            <v>124319.1454209215</v>
          </cell>
          <cell r="AE66">
            <v>124319.1454209215</v>
          </cell>
        </row>
        <row r="67">
          <cell r="C67">
            <v>46599</v>
          </cell>
          <cell r="O67">
            <v>125998.51881753613</v>
          </cell>
          <cell r="Q67">
            <v>0</v>
          </cell>
          <cell r="Y67">
            <v>125998.51881753613</v>
          </cell>
          <cell r="AE67">
            <v>125998.51881753613</v>
          </cell>
        </row>
        <row r="68">
          <cell r="C68">
            <v>46630</v>
          </cell>
          <cell r="O68">
            <v>127677.89221415069</v>
          </cell>
          <cell r="Q68">
            <v>0</v>
          </cell>
          <cell r="Y68">
            <v>127677.89221415069</v>
          </cell>
          <cell r="AE68">
            <v>127677.89221415069</v>
          </cell>
        </row>
        <row r="69">
          <cell r="C69">
            <v>46660</v>
          </cell>
          <cell r="O69">
            <v>10937312.790469076</v>
          </cell>
          <cell r="Q69">
            <v>16988751.493383121</v>
          </cell>
          <cell r="Y69">
            <v>27926064.283852197</v>
          </cell>
          <cell r="AE69">
            <v>10937312.790469076</v>
          </cell>
        </row>
        <row r="70">
          <cell r="C70">
            <v>46691</v>
          </cell>
          <cell r="O70">
            <v>0</v>
          </cell>
          <cell r="Q70">
            <v>219909.27712839935</v>
          </cell>
          <cell r="Y70">
            <v>219909.27712839935</v>
          </cell>
          <cell r="AE70">
            <v>0</v>
          </cell>
        </row>
        <row r="71">
          <cell r="C71">
            <v>46721</v>
          </cell>
          <cell r="O71">
            <v>0</v>
          </cell>
          <cell r="Q71">
            <v>221588.65052501403</v>
          </cell>
          <cell r="Y71">
            <v>221588.65052501403</v>
          </cell>
          <cell r="AE71">
            <v>0</v>
          </cell>
        </row>
        <row r="72">
          <cell r="C72">
            <v>46752</v>
          </cell>
          <cell r="O72">
            <v>0</v>
          </cell>
          <cell r="Q72">
            <v>223268.0239216286</v>
          </cell>
          <cell r="Y72">
            <v>223268.0239216286</v>
          </cell>
          <cell r="AE72">
            <v>0</v>
          </cell>
        </row>
        <row r="73">
          <cell r="C73">
            <v>46783</v>
          </cell>
          <cell r="O73">
            <v>0</v>
          </cell>
          <cell r="Q73">
            <v>224947.39731824317</v>
          </cell>
          <cell r="Y73">
            <v>224947.39731824317</v>
          </cell>
          <cell r="AE73">
            <v>0</v>
          </cell>
        </row>
        <row r="74">
          <cell r="C74">
            <v>46812</v>
          </cell>
          <cell r="O74">
            <v>0</v>
          </cell>
          <cell r="Q74">
            <v>226626.77071485738</v>
          </cell>
          <cell r="Y74">
            <v>226626.77071485738</v>
          </cell>
          <cell r="AE74">
            <v>0</v>
          </cell>
        </row>
        <row r="75">
          <cell r="C75">
            <v>46843</v>
          </cell>
          <cell r="O75">
            <v>0</v>
          </cell>
          <cell r="Q75">
            <v>228306.14411147207</v>
          </cell>
          <cell r="Y75">
            <v>228306.14411147207</v>
          </cell>
          <cell r="AE75">
            <v>0</v>
          </cell>
        </row>
        <row r="76">
          <cell r="C76">
            <v>46873</v>
          </cell>
          <cell r="O76">
            <v>0</v>
          </cell>
          <cell r="Q76">
            <v>229985.51750808663</v>
          </cell>
          <cell r="Y76">
            <v>229985.51750808663</v>
          </cell>
          <cell r="AE76">
            <v>0</v>
          </cell>
        </row>
        <row r="77">
          <cell r="C77">
            <v>46904</v>
          </cell>
          <cell r="O77">
            <v>0</v>
          </cell>
          <cell r="Q77">
            <v>231664.8909047012</v>
          </cell>
          <cell r="Y77">
            <v>231664.8909047012</v>
          </cell>
          <cell r="AE77">
            <v>0</v>
          </cell>
        </row>
        <row r="78">
          <cell r="C78">
            <v>46934</v>
          </cell>
          <cell r="O78">
            <v>0</v>
          </cell>
          <cell r="Q78">
            <v>233344.26430131576</v>
          </cell>
          <cell r="Y78">
            <v>233344.26430131576</v>
          </cell>
          <cell r="AE78">
            <v>0</v>
          </cell>
        </row>
        <row r="79">
          <cell r="C79">
            <v>46965</v>
          </cell>
          <cell r="O79">
            <v>0</v>
          </cell>
          <cell r="Q79">
            <v>235023.63769793033</v>
          </cell>
          <cell r="Y79">
            <v>235023.63769793033</v>
          </cell>
          <cell r="AE79">
            <v>0</v>
          </cell>
        </row>
        <row r="80">
          <cell r="C80">
            <v>46996</v>
          </cell>
          <cell r="O80">
            <v>0</v>
          </cell>
          <cell r="Q80">
            <v>236703.01109454466</v>
          </cell>
          <cell r="Y80">
            <v>236703.01109454466</v>
          </cell>
          <cell r="AE80">
            <v>0</v>
          </cell>
        </row>
        <row r="81">
          <cell r="C81">
            <v>47026</v>
          </cell>
          <cell r="O81">
            <v>0</v>
          </cell>
          <cell r="Q81">
            <v>238382.38449115935</v>
          </cell>
          <cell r="Y81">
            <v>238382.38449115935</v>
          </cell>
          <cell r="AE81">
            <v>0</v>
          </cell>
        </row>
        <row r="82">
          <cell r="C82">
            <v>47057</v>
          </cell>
          <cell r="O82">
            <v>0</v>
          </cell>
          <cell r="Q82">
            <v>240061.7578877738</v>
          </cell>
          <cell r="Y82">
            <v>240061.7578877738</v>
          </cell>
          <cell r="AE82">
            <v>0</v>
          </cell>
        </row>
        <row r="83">
          <cell r="C83">
            <v>47087</v>
          </cell>
          <cell r="O83">
            <v>0</v>
          </cell>
          <cell r="Q83">
            <v>241741.13128438825</v>
          </cell>
          <cell r="Y83">
            <v>241741.13128438825</v>
          </cell>
          <cell r="AE83">
            <v>0</v>
          </cell>
        </row>
        <row r="84">
          <cell r="C84">
            <v>47118</v>
          </cell>
          <cell r="O84">
            <v>0</v>
          </cell>
          <cell r="Q84">
            <v>243420.50468100281</v>
          </cell>
          <cell r="Y84">
            <v>243420.50468100281</v>
          </cell>
          <cell r="AE84">
            <v>0</v>
          </cell>
        </row>
        <row r="85">
          <cell r="C85">
            <v>47149</v>
          </cell>
          <cell r="O85">
            <v>0</v>
          </cell>
          <cell r="Q85">
            <v>234683.21141095075</v>
          </cell>
          <cell r="Y85">
            <v>234683.21141095075</v>
          </cell>
          <cell r="AE85">
            <v>0</v>
          </cell>
        </row>
        <row r="86">
          <cell r="C86">
            <v>47177</v>
          </cell>
          <cell r="O86">
            <v>0</v>
          </cell>
          <cell r="Q86">
            <v>236362.58480756532</v>
          </cell>
          <cell r="Y86">
            <v>236362.58480756532</v>
          </cell>
          <cell r="AE86">
            <v>0</v>
          </cell>
        </row>
        <row r="87">
          <cell r="C87">
            <v>47208</v>
          </cell>
          <cell r="O87">
            <v>0</v>
          </cell>
          <cell r="Q87">
            <v>238041.95820417977</v>
          </cell>
          <cell r="Y87">
            <v>238041.95820417977</v>
          </cell>
          <cell r="AE87">
            <v>0</v>
          </cell>
        </row>
        <row r="88">
          <cell r="C88">
            <v>47238</v>
          </cell>
          <cell r="O88">
            <v>0</v>
          </cell>
          <cell r="Q88">
            <v>239721.33160079434</v>
          </cell>
          <cell r="Y88">
            <v>239721.33160079434</v>
          </cell>
          <cell r="AE88">
            <v>0</v>
          </cell>
        </row>
        <row r="89">
          <cell r="C89">
            <v>47269</v>
          </cell>
          <cell r="O89">
            <v>0</v>
          </cell>
          <cell r="Q89">
            <v>241400.7049974089</v>
          </cell>
          <cell r="Y89">
            <v>241400.7049974089</v>
          </cell>
          <cell r="AE89">
            <v>0</v>
          </cell>
        </row>
        <row r="90">
          <cell r="C90">
            <v>47299</v>
          </cell>
          <cell r="O90">
            <v>0</v>
          </cell>
          <cell r="Q90">
            <v>243080.07839402347</v>
          </cell>
          <cell r="Y90">
            <v>243080.07839402347</v>
          </cell>
          <cell r="AE90">
            <v>0</v>
          </cell>
        </row>
        <row r="91">
          <cell r="C91">
            <v>47330</v>
          </cell>
          <cell r="O91">
            <v>0</v>
          </cell>
          <cell r="Q91">
            <v>244759.45179063792</v>
          </cell>
          <cell r="Y91">
            <v>244759.45179063792</v>
          </cell>
          <cell r="AE91">
            <v>0</v>
          </cell>
        </row>
        <row r="92">
          <cell r="C92">
            <v>47361</v>
          </cell>
          <cell r="O92">
            <v>0</v>
          </cell>
          <cell r="Q92">
            <v>246438.8251872526</v>
          </cell>
          <cell r="Y92">
            <v>246438.8251872526</v>
          </cell>
          <cell r="AE92">
            <v>0</v>
          </cell>
        </row>
        <row r="93">
          <cell r="C93">
            <v>47391</v>
          </cell>
          <cell r="O93">
            <v>0</v>
          </cell>
          <cell r="Q93">
            <v>248118.19858386717</v>
          </cell>
          <cell r="Y93">
            <v>248118.19858386717</v>
          </cell>
          <cell r="AE93">
            <v>0</v>
          </cell>
        </row>
        <row r="94">
          <cell r="C94">
            <v>47422</v>
          </cell>
          <cell r="O94">
            <v>0</v>
          </cell>
          <cell r="Q94">
            <v>246166.26536702341</v>
          </cell>
          <cell r="Y94">
            <v>246166.26536702341</v>
          </cell>
          <cell r="AE94">
            <v>0</v>
          </cell>
        </row>
        <row r="95">
          <cell r="C95">
            <v>47452</v>
          </cell>
          <cell r="O95">
            <v>0</v>
          </cell>
          <cell r="Q95">
            <v>247845.63876363775</v>
          </cell>
          <cell r="Y95">
            <v>247845.63876363775</v>
          </cell>
          <cell r="AE95">
            <v>0</v>
          </cell>
        </row>
        <row r="96">
          <cell r="C96">
            <v>47483</v>
          </cell>
          <cell r="O96">
            <v>0</v>
          </cell>
          <cell r="Q96">
            <v>249525.01216025231</v>
          </cell>
          <cell r="Y96">
            <v>249525.01216025231</v>
          </cell>
          <cell r="AE96">
            <v>0</v>
          </cell>
        </row>
        <row r="97">
          <cell r="C97">
            <v>47514</v>
          </cell>
          <cell r="O97">
            <v>0</v>
          </cell>
          <cell r="Q97">
            <v>251204.38555686688</v>
          </cell>
          <cell r="Y97">
            <v>251204.38555686688</v>
          </cell>
          <cell r="AE97">
            <v>0</v>
          </cell>
        </row>
        <row r="98">
          <cell r="C98">
            <v>47542</v>
          </cell>
          <cell r="O98">
            <v>0</v>
          </cell>
          <cell r="Q98">
            <v>252883.75895348145</v>
          </cell>
          <cell r="Y98">
            <v>252883.75895348145</v>
          </cell>
          <cell r="AE98">
            <v>0</v>
          </cell>
        </row>
        <row r="99">
          <cell r="C99">
            <v>47573</v>
          </cell>
          <cell r="O99">
            <v>0</v>
          </cell>
          <cell r="Q99">
            <v>254563.13235009601</v>
          </cell>
          <cell r="Y99">
            <v>254563.13235009601</v>
          </cell>
          <cell r="AE99">
            <v>0</v>
          </cell>
        </row>
        <row r="100">
          <cell r="C100">
            <v>47603</v>
          </cell>
          <cell r="O100">
            <v>0</v>
          </cell>
          <cell r="Q100">
            <v>256242.50574671035</v>
          </cell>
          <cell r="Y100">
            <v>256242.50574671035</v>
          </cell>
          <cell r="AE100">
            <v>0</v>
          </cell>
        </row>
        <row r="101">
          <cell r="C101">
            <v>47634</v>
          </cell>
          <cell r="O101">
            <v>0</v>
          </cell>
          <cell r="Q101">
            <v>257921.87914332503</v>
          </cell>
          <cell r="Y101">
            <v>257921.87914332503</v>
          </cell>
          <cell r="AE101">
            <v>0</v>
          </cell>
        </row>
        <row r="102">
          <cell r="C102">
            <v>47664</v>
          </cell>
          <cell r="O102">
            <v>0</v>
          </cell>
          <cell r="Q102">
            <v>259601.25253993971</v>
          </cell>
          <cell r="Y102">
            <v>259601.25253993971</v>
          </cell>
          <cell r="AE102">
            <v>0</v>
          </cell>
        </row>
        <row r="103">
          <cell r="C103">
            <v>47695</v>
          </cell>
          <cell r="O103">
            <v>0</v>
          </cell>
          <cell r="Q103">
            <v>261280.62593655405</v>
          </cell>
          <cell r="Y103">
            <v>261280.62593655405</v>
          </cell>
          <cell r="AE103">
            <v>0</v>
          </cell>
        </row>
        <row r="104">
          <cell r="C104">
            <v>47726</v>
          </cell>
          <cell r="O104">
            <v>0</v>
          </cell>
          <cell r="Q104">
            <v>262959.99933316861</v>
          </cell>
          <cell r="Y104">
            <v>262959.99933316861</v>
          </cell>
          <cell r="AE104">
            <v>0</v>
          </cell>
        </row>
        <row r="105">
          <cell r="C105">
            <v>47756</v>
          </cell>
          <cell r="O105">
            <v>0</v>
          </cell>
          <cell r="Q105">
            <v>264639.37272978318</v>
          </cell>
          <cell r="Y105">
            <v>264639.37272978318</v>
          </cell>
          <cell r="AE105">
            <v>0</v>
          </cell>
        </row>
        <row r="106">
          <cell r="C106">
            <v>47787</v>
          </cell>
          <cell r="O106">
            <v>0</v>
          </cell>
          <cell r="Q106">
            <v>266318.74612639786</v>
          </cell>
          <cell r="Y106">
            <v>266318.74612639786</v>
          </cell>
          <cell r="AE106">
            <v>0</v>
          </cell>
        </row>
        <row r="107">
          <cell r="C107">
            <v>47817</v>
          </cell>
          <cell r="O107">
            <v>0</v>
          </cell>
          <cell r="Q107">
            <v>267998.11952301231</v>
          </cell>
          <cell r="Y107">
            <v>267998.11952301231</v>
          </cell>
          <cell r="AE107">
            <v>0</v>
          </cell>
        </row>
        <row r="108">
          <cell r="C108">
            <v>47848</v>
          </cell>
          <cell r="O108">
            <v>0</v>
          </cell>
          <cell r="Q108">
            <v>269677.49291962688</v>
          </cell>
          <cell r="Y108">
            <v>269677.49291962688</v>
          </cell>
          <cell r="AE108">
            <v>0</v>
          </cell>
        </row>
        <row r="109">
          <cell r="C109">
            <v>47879</v>
          </cell>
          <cell r="O109">
            <v>0</v>
          </cell>
          <cell r="Q109">
            <v>271356.86631624133</v>
          </cell>
          <cell r="Y109">
            <v>271356.86631624133</v>
          </cell>
          <cell r="AE109">
            <v>0</v>
          </cell>
        </row>
        <row r="110">
          <cell r="C110">
            <v>47907</v>
          </cell>
          <cell r="O110">
            <v>0</v>
          </cell>
          <cell r="Q110">
            <v>273036.2397128559</v>
          </cell>
          <cell r="Y110">
            <v>273036.2397128559</v>
          </cell>
          <cell r="AE110">
            <v>0</v>
          </cell>
        </row>
        <row r="111">
          <cell r="C111">
            <v>47938</v>
          </cell>
          <cell r="O111">
            <v>0</v>
          </cell>
          <cell r="Q111">
            <v>274715.61310947035</v>
          </cell>
          <cell r="Y111">
            <v>274715.61310947035</v>
          </cell>
          <cell r="AE111">
            <v>0</v>
          </cell>
        </row>
        <row r="112">
          <cell r="C112">
            <v>47968</v>
          </cell>
          <cell r="O112">
            <v>0</v>
          </cell>
          <cell r="Q112">
            <v>276394.98650608491</v>
          </cell>
          <cell r="Y112">
            <v>276394.98650608491</v>
          </cell>
          <cell r="AE112">
            <v>0</v>
          </cell>
        </row>
        <row r="113">
          <cell r="C113">
            <v>47999</v>
          </cell>
          <cell r="O113">
            <v>0</v>
          </cell>
          <cell r="Q113">
            <v>278074.35990269959</v>
          </cell>
          <cell r="Y113">
            <v>278074.35990269959</v>
          </cell>
          <cell r="AE113">
            <v>0</v>
          </cell>
        </row>
        <row r="114">
          <cell r="C114">
            <v>48029</v>
          </cell>
          <cell r="O114">
            <v>0</v>
          </cell>
          <cell r="Q114">
            <v>279753.73329931416</v>
          </cell>
          <cell r="Y114">
            <v>279753.73329931416</v>
          </cell>
          <cell r="AE114">
            <v>0</v>
          </cell>
        </row>
        <row r="115">
          <cell r="C115">
            <v>48060</v>
          </cell>
          <cell r="O115">
            <v>0</v>
          </cell>
          <cell r="Q115">
            <v>281433.10669592873</v>
          </cell>
          <cell r="Y115">
            <v>281433.10669592873</v>
          </cell>
          <cell r="AE115">
            <v>0</v>
          </cell>
        </row>
        <row r="116">
          <cell r="C116">
            <v>48091</v>
          </cell>
          <cell r="O116">
            <v>0</v>
          </cell>
          <cell r="Q116">
            <v>283112.48009254318</v>
          </cell>
          <cell r="Y116">
            <v>283112.48009254318</v>
          </cell>
          <cell r="AE116">
            <v>0</v>
          </cell>
        </row>
        <row r="117">
          <cell r="C117">
            <v>48121</v>
          </cell>
          <cell r="O117">
            <v>0</v>
          </cell>
          <cell r="Q117">
            <v>284791.85348915763</v>
          </cell>
          <cell r="Y117">
            <v>284791.85348915763</v>
          </cell>
          <cell r="AE117">
            <v>0</v>
          </cell>
        </row>
        <row r="118">
          <cell r="C118">
            <v>48152</v>
          </cell>
          <cell r="O118">
            <v>0</v>
          </cell>
          <cell r="Q118">
            <v>286471.22688577231</v>
          </cell>
          <cell r="Y118">
            <v>286471.22688577231</v>
          </cell>
          <cell r="AE118">
            <v>0</v>
          </cell>
        </row>
        <row r="119">
          <cell r="C119">
            <v>48182</v>
          </cell>
          <cell r="O119">
            <v>0</v>
          </cell>
          <cell r="Q119">
            <v>288150.60028238664</v>
          </cell>
          <cell r="Y119">
            <v>288150.60028238664</v>
          </cell>
          <cell r="AE119">
            <v>0</v>
          </cell>
        </row>
        <row r="120">
          <cell r="C120">
            <v>48213</v>
          </cell>
          <cell r="O120">
            <v>0</v>
          </cell>
          <cell r="Q120">
            <v>289829.97367900144</v>
          </cell>
          <cell r="Y120">
            <v>289829.97367900144</v>
          </cell>
          <cell r="AE120">
            <v>0</v>
          </cell>
        </row>
        <row r="121">
          <cell r="C121">
            <v>48244</v>
          </cell>
          <cell r="O121">
            <v>0</v>
          </cell>
          <cell r="Q121">
            <v>291509.34707561578</v>
          </cell>
          <cell r="Y121">
            <v>291509.34707561578</v>
          </cell>
          <cell r="AE121">
            <v>0</v>
          </cell>
        </row>
        <row r="122">
          <cell r="C122">
            <v>48273</v>
          </cell>
          <cell r="O122">
            <v>0</v>
          </cell>
          <cell r="Q122">
            <v>293188.72047223046</v>
          </cell>
          <cell r="Y122">
            <v>293188.72047223046</v>
          </cell>
          <cell r="AE122">
            <v>0</v>
          </cell>
        </row>
        <row r="123">
          <cell r="C123">
            <v>48304</v>
          </cell>
          <cell r="O123">
            <v>0</v>
          </cell>
          <cell r="Q123">
            <v>294868.09386884491</v>
          </cell>
          <cell r="Y123">
            <v>294868.09386884491</v>
          </cell>
          <cell r="AE123">
            <v>0</v>
          </cell>
        </row>
        <row r="124">
          <cell r="C124">
            <v>48334</v>
          </cell>
          <cell r="O124">
            <v>0</v>
          </cell>
          <cell r="Q124">
            <v>296547.46726545936</v>
          </cell>
          <cell r="Y124">
            <v>296547.46726545936</v>
          </cell>
          <cell r="AE124">
            <v>0</v>
          </cell>
        </row>
        <row r="125">
          <cell r="C125">
            <v>48365</v>
          </cell>
          <cell r="O125">
            <v>0</v>
          </cell>
          <cell r="Q125">
            <v>298226.84066207393</v>
          </cell>
          <cell r="Y125">
            <v>298226.84066207393</v>
          </cell>
          <cell r="AE125">
            <v>0</v>
          </cell>
        </row>
        <row r="126">
          <cell r="C126">
            <v>48395</v>
          </cell>
          <cell r="O126">
            <v>0</v>
          </cell>
          <cell r="Q126">
            <v>299906.21405868861</v>
          </cell>
          <cell r="Y126">
            <v>299906.21405868861</v>
          </cell>
          <cell r="AE126">
            <v>0</v>
          </cell>
        </row>
        <row r="127">
          <cell r="C127">
            <v>48426</v>
          </cell>
          <cell r="O127">
            <v>0</v>
          </cell>
          <cell r="Q127">
            <v>301585.58745530318</v>
          </cell>
          <cell r="Y127">
            <v>301585.58745530318</v>
          </cell>
          <cell r="AE127">
            <v>0</v>
          </cell>
        </row>
        <row r="128">
          <cell r="C128">
            <v>48457</v>
          </cell>
          <cell r="O128">
            <v>0</v>
          </cell>
          <cell r="Q128">
            <v>303264.96085191763</v>
          </cell>
          <cell r="Y128">
            <v>303264.96085191763</v>
          </cell>
          <cell r="AE128">
            <v>0</v>
          </cell>
        </row>
        <row r="129">
          <cell r="C129">
            <v>48487</v>
          </cell>
          <cell r="O129">
            <v>0</v>
          </cell>
          <cell r="Q129">
            <v>68170867.976289392</v>
          </cell>
          <cell r="Y129">
            <v>68170867.976289392</v>
          </cell>
          <cell r="AE129">
            <v>0</v>
          </cell>
        </row>
        <row r="130">
          <cell r="C130">
            <v>48518</v>
          </cell>
          <cell r="O130">
            <v>0</v>
          </cell>
          <cell r="Q130">
            <v>0</v>
          </cell>
          <cell r="Y130">
            <v>0</v>
          </cell>
          <cell r="AE130">
            <v>0</v>
          </cell>
        </row>
        <row r="131">
          <cell r="C131">
            <v>48548</v>
          </cell>
          <cell r="O131">
            <v>0</v>
          </cell>
          <cell r="Q131">
            <v>0</v>
          </cell>
          <cell r="Y131">
            <v>0</v>
          </cell>
          <cell r="AE131">
            <v>0</v>
          </cell>
        </row>
        <row r="132">
          <cell r="C132">
            <v>48579</v>
          </cell>
          <cell r="O132">
            <v>0</v>
          </cell>
          <cell r="Q132">
            <v>0</v>
          </cell>
          <cell r="Y132">
            <v>0</v>
          </cell>
          <cell r="AE132">
            <v>0</v>
          </cell>
        </row>
        <row r="133">
          <cell r="C133">
            <v>48610</v>
          </cell>
          <cell r="O133">
            <v>0</v>
          </cell>
          <cell r="Q133">
            <v>0</v>
          </cell>
          <cell r="Y133">
            <v>0</v>
          </cell>
          <cell r="AE133">
            <v>0</v>
          </cell>
        </row>
        <row r="134">
          <cell r="C134">
            <v>48638</v>
          </cell>
          <cell r="O134">
            <v>0</v>
          </cell>
          <cell r="Q134">
            <v>0</v>
          </cell>
          <cell r="Y134">
            <v>0</v>
          </cell>
          <cell r="AE134">
            <v>0</v>
          </cell>
        </row>
        <row r="135">
          <cell r="C135">
            <v>48669</v>
          </cell>
          <cell r="O135">
            <v>0</v>
          </cell>
          <cell r="Q135">
            <v>0</v>
          </cell>
          <cell r="Y135">
            <v>0</v>
          </cell>
          <cell r="AE135">
            <v>0</v>
          </cell>
        </row>
        <row r="136">
          <cell r="C136">
            <v>48699</v>
          </cell>
          <cell r="O136">
            <v>0</v>
          </cell>
          <cell r="Q136">
            <v>0</v>
          </cell>
          <cell r="Y136">
            <v>0</v>
          </cell>
          <cell r="AE136">
            <v>0</v>
          </cell>
        </row>
        <row r="137">
          <cell r="C137">
            <v>48730</v>
          </cell>
          <cell r="O137">
            <v>0</v>
          </cell>
          <cell r="Q137">
            <v>0</v>
          </cell>
          <cell r="Y137">
            <v>0</v>
          </cell>
          <cell r="AE137">
            <v>0</v>
          </cell>
        </row>
        <row r="138">
          <cell r="C138">
            <v>48760</v>
          </cell>
          <cell r="O138">
            <v>0</v>
          </cell>
          <cell r="Q138">
            <v>0</v>
          </cell>
          <cell r="Y138">
            <v>0</v>
          </cell>
          <cell r="AE138">
            <v>0</v>
          </cell>
        </row>
        <row r="139">
          <cell r="C139">
            <v>48791</v>
          </cell>
          <cell r="O139">
            <v>0</v>
          </cell>
          <cell r="Q139">
            <v>0</v>
          </cell>
          <cell r="Y139">
            <v>0</v>
          </cell>
          <cell r="AE139">
            <v>0</v>
          </cell>
        </row>
        <row r="140">
          <cell r="C140">
            <v>48822</v>
          </cell>
          <cell r="O140">
            <v>0</v>
          </cell>
          <cell r="Q140">
            <v>0</v>
          </cell>
          <cell r="Y140">
            <v>0</v>
          </cell>
          <cell r="AE140">
            <v>0</v>
          </cell>
        </row>
        <row r="141">
          <cell r="C141">
            <v>48852</v>
          </cell>
          <cell r="O141">
            <v>0</v>
          </cell>
          <cell r="Q141">
            <v>0</v>
          </cell>
          <cell r="Y141">
            <v>0</v>
          </cell>
          <cell r="AE141">
            <v>0</v>
          </cell>
        </row>
        <row r="142">
          <cell r="C142">
            <v>48883</v>
          </cell>
          <cell r="O142">
            <v>0</v>
          </cell>
          <cell r="Q142">
            <v>0</v>
          </cell>
          <cell r="Y142">
            <v>0</v>
          </cell>
          <cell r="AE142">
            <v>0</v>
          </cell>
        </row>
        <row r="143">
          <cell r="C143">
            <v>48913</v>
          </cell>
          <cell r="O143">
            <v>0</v>
          </cell>
          <cell r="Q143">
            <v>0</v>
          </cell>
          <cell r="Y143">
            <v>0</v>
          </cell>
          <cell r="AE143">
            <v>0</v>
          </cell>
        </row>
        <row r="144">
          <cell r="C144">
            <v>48944</v>
          </cell>
          <cell r="O144">
            <v>0</v>
          </cell>
          <cell r="Q144">
            <v>0</v>
          </cell>
          <cell r="Y144">
            <v>0</v>
          </cell>
          <cell r="AE144">
            <v>0</v>
          </cell>
        </row>
        <row r="145">
          <cell r="C145">
            <v>48975</v>
          </cell>
          <cell r="O145">
            <v>0</v>
          </cell>
          <cell r="Q145">
            <v>0</v>
          </cell>
          <cell r="Y145">
            <v>0</v>
          </cell>
          <cell r="AE145">
            <v>0</v>
          </cell>
        </row>
        <row r="146">
          <cell r="C146">
            <v>49003</v>
          </cell>
          <cell r="O146">
            <v>0</v>
          </cell>
          <cell r="Q146">
            <v>0</v>
          </cell>
          <cell r="Y146">
            <v>0</v>
          </cell>
          <cell r="AE146">
            <v>0</v>
          </cell>
        </row>
        <row r="147">
          <cell r="C147">
            <v>49034</v>
          </cell>
          <cell r="O147">
            <v>0</v>
          </cell>
          <cell r="Q147">
            <v>0</v>
          </cell>
          <cell r="Y147">
            <v>0</v>
          </cell>
          <cell r="AE147">
            <v>0</v>
          </cell>
        </row>
        <row r="148">
          <cell r="C148">
            <v>49064</v>
          </cell>
          <cell r="O148">
            <v>0</v>
          </cell>
          <cell r="Q148">
            <v>0</v>
          </cell>
          <cell r="Y148">
            <v>0</v>
          </cell>
          <cell r="AE148">
            <v>0</v>
          </cell>
        </row>
        <row r="149">
          <cell r="C149">
            <v>49095</v>
          </cell>
          <cell r="O149">
            <v>0</v>
          </cell>
          <cell r="Q149">
            <v>0</v>
          </cell>
          <cell r="Y149">
            <v>0</v>
          </cell>
          <cell r="AE149">
            <v>0</v>
          </cell>
        </row>
        <row r="150">
          <cell r="C150">
            <v>49125</v>
          </cell>
          <cell r="O150">
            <v>0</v>
          </cell>
          <cell r="Q150">
            <v>0</v>
          </cell>
          <cell r="Y150">
            <v>0</v>
          </cell>
          <cell r="AE150">
            <v>0</v>
          </cell>
        </row>
        <row r="151">
          <cell r="C151">
            <v>49156</v>
          </cell>
          <cell r="O151">
            <v>0</v>
          </cell>
          <cell r="Q151">
            <v>0</v>
          </cell>
          <cell r="Y151">
            <v>0</v>
          </cell>
          <cell r="AE151">
            <v>0</v>
          </cell>
        </row>
        <row r="152">
          <cell r="C152">
            <v>49187</v>
          </cell>
          <cell r="O152">
            <v>0</v>
          </cell>
          <cell r="Q152">
            <v>0</v>
          </cell>
          <cell r="Y152">
            <v>0</v>
          </cell>
          <cell r="AE152">
            <v>0</v>
          </cell>
        </row>
        <row r="153">
          <cell r="C153">
            <v>49217</v>
          </cell>
          <cell r="O153">
            <v>0</v>
          </cell>
          <cell r="Q153">
            <v>0</v>
          </cell>
          <cell r="Y153">
            <v>0</v>
          </cell>
          <cell r="AE153">
            <v>0</v>
          </cell>
        </row>
        <row r="154">
          <cell r="C154">
            <v>49248</v>
          </cell>
          <cell r="O154">
            <v>0</v>
          </cell>
          <cell r="Q154">
            <v>0</v>
          </cell>
          <cell r="Y154">
            <v>0</v>
          </cell>
          <cell r="AE154">
            <v>0</v>
          </cell>
        </row>
        <row r="155">
          <cell r="C155">
            <v>49278</v>
          </cell>
          <cell r="O155">
            <v>0</v>
          </cell>
          <cell r="Q155">
            <v>0</v>
          </cell>
          <cell r="Y155">
            <v>0</v>
          </cell>
          <cell r="AE155">
            <v>0</v>
          </cell>
        </row>
        <row r="156">
          <cell r="C156">
            <v>49309</v>
          </cell>
          <cell r="O156">
            <v>0</v>
          </cell>
          <cell r="Q156">
            <v>0</v>
          </cell>
          <cell r="Y156">
            <v>0</v>
          </cell>
          <cell r="AE156">
            <v>0</v>
          </cell>
        </row>
        <row r="157">
          <cell r="C157">
            <v>49340</v>
          </cell>
          <cell r="O157">
            <v>0</v>
          </cell>
          <cell r="Q157">
            <v>0</v>
          </cell>
          <cell r="Y157">
            <v>0</v>
          </cell>
          <cell r="AE157">
            <v>0</v>
          </cell>
        </row>
        <row r="158">
          <cell r="C158">
            <v>49368</v>
          </cell>
          <cell r="O158">
            <v>0</v>
          </cell>
          <cell r="Q158">
            <v>0</v>
          </cell>
          <cell r="Y158">
            <v>0</v>
          </cell>
          <cell r="AE158">
            <v>0</v>
          </cell>
        </row>
        <row r="159">
          <cell r="C159">
            <v>49399</v>
          </cell>
          <cell r="O159">
            <v>0</v>
          </cell>
          <cell r="Q159">
            <v>0</v>
          </cell>
          <cell r="Y159">
            <v>0</v>
          </cell>
          <cell r="AE159">
            <v>0</v>
          </cell>
        </row>
        <row r="160">
          <cell r="C160">
            <v>49429</v>
          </cell>
          <cell r="O160">
            <v>0</v>
          </cell>
          <cell r="Q160">
            <v>0</v>
          </cell>
          <cell r="Y160">
            <v>0</v>
          </cell>
          <cell r="AE160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ec Summ1"/>
      <sheetName val="Exec Summ2"/>
      <sheetName val="JV"/>
      <sheetName val="Overview"/>
      <sheetName val="Inputs"/>
      <sheetName val="CashFlows"/>
      <sheetName val="GSA Form 1217"/>
      <sheetName val="Line 26 Other"/>
      <sheetName val="FMA Worksheet"/>
      <sheetName val="USE General Ledger"/>
      <sheetName val="GSA Form 1364A (12-04)"/>
      <sheetName val="VA 1364 (5-98)"/>
      <sheetName val="WA Costs"/>
      <sheetName val="Bond Retirement"/>
      <sheetName val="NPV calculation"/>
      <sheetName val="Tax"/>
      <sheetName val="Next Buyer"/>
    </sheetNames>
    <sheetDataSet>
      <sheetData sheetId="0">
        <row r="3">
          <cell r="C3" t="str">
            <v>VA Clinic-Austin, TX (Base Case)</v>
          </cell>
        </row>
      </sheetData>
      <sheetData sheetId="1"/>
      <sheetData sheetId="2" refreshError="1"/>
      <sheetData sheetId="3" refreshError="1"/>
      <sheetData sheetId="4" refreshError="1">
        <row r="3">
          <cell r="C3" t="str">
            <v>VA Clinic-Austin, TX (Base Case)</v>
          </cell>
        </row>
        <row r="4">
          <cell r="C4" t="str">
            <v>Development Feasibility Study-8 Year Hold, $8,931.61 Initial Rent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tion"/>
      <sheetName val="Cover"/>
      <sheetName val="Key Drivers"/>
      <sheetName val="Summary"/>
      <sheetName val="Underwriting Summary"/>
      <sheetName val="Reforecast Summary"/>
      <sheetName val="Summary Detail"/>
      <sheetName val="MarketRent"/>
      <sheetName val="Building"/>
      <sheetName val="Rental Income"/>
      <sheetName val="Reforecast Input"/>
      <sheetName val="Other Income"/>
      <sheetName val="Commercial"/>
      <sheetName val="Payroll"/>
      <sheetName val="R&amp;M"/>
      <sheetName val="MakeReady-RecAmen"/>
      <sheetName val="Contract Services"/>
      <sheetName val="Adv-Mktg-Promo"/>
      <sheetName val="Office-G&amp;A"/>
      <sheetName val="Utilities-Mgmt. Fees"/>
      <sheetName val="NonOperating"/>
      <sheetName val="Replacement Expense"/>
      <sheetName val="Capital-Renovation"/>
      <sheetName val="DebtService"/>
      <sheetName val="Condos"/>
      <sheetName val="CY Actuals-Budget"/>
      <sheetName val="Chart"/>
      <sheetName val="COA Descriptions"/>
    </sheetNames>
    <sheetDataSet>
      <sheetData sheetId="0">
        <row r="1">
          <cell r="AG1" t="str">
            <v>January</v>
          </cell>
        </row>
        <row r="2">
          <cell r="AG2" t="str">
            <v>February</v>
          </cell>
        </row>
        <row r="3">
          <cell r="AG3" t="str">
            <v>March</v>
          </cell>
        </row>
        <row r="4">
          <cell r="AG4" t="str">
            <v>April</v>
          </cell>
        </row>
        <row r="5">
          <cell r="AG5" t="str">
            <v>May</v>
          </cell>
        </row>
        <row r="6">
          <cell r="AG6" t="str">
            <v>June</v>
          </cell>
        </row>
        <row r="7">
          <cell r="AG7" t="str">
            <v>July</v>
          </cell>
        </row>
        <row r="8">
          <cell r="AG8" t="str">
            <v>August</v>
          </cell>
        </row>
        <row r="9">
          <cell r="Z9" t="str">
            <v>No</v>
          </cell>
          <cell r="AG9" t="str">
            <v>September</v>
          </cell>
          <cell r="BG9" t="str">
            <v>N</v>
          </cell>
        </row>
        <row r="10">
          <cell r="AA10" t="str">
            <v>Units</v>
          </cell>
          <cell r="AG10" t="str">
            <v>October</v>
          </cell>
          <cell r="BG10" t="str">
            <v>N</v>
          </cell>
        </row>
        <row r="11">
          <cell r="AG11" t="str">
            <v>November</v>
          </cell>
        </row>
        <row r="12">
          <cell r="AG12" t="str">
            <v>December</v>
          </cell>
        </row>
        <row r="13">
          <cell r="AG13" t="str">
            <v>Prorated</v>
          </cell>
        </row>
        <row r="17">
          <cell r="Z17" t="str">
            <v>No</v>
          </cell>
        </row>
      </sheetData>
      <sheetData sheetId="1"/>
      <sheetData sheetId="2"/>
      <sheetData sheetId="3">
        <row r="2">
          <cell r="Q2" t="str">
            <v>October 14, 2013</v>
          </cell>
        </row>
        <row r="3">
          <cell r="G3" t="str">
            <v>damalcro-Mallard Crossing - KY</v>
          </cell>
          <cell r="Q3">
            <v>41561.838481828701</v>
          </cell>
        </row>
        <row r="4">
          <cell r="G4" t="str">
            <v>400 Mallard Creek Road</v>
          </cell>
          <cell r="P4" t="str">
            <v>Square Feet</v>
          </cell>
          <cell r="Q4">
            <v>587208</v>
          </cell>
        </row>
        <row r="5">
          <cell r="G5" t="str">
            <v>Louisville, KY  40207</v>
          </cell>
          <cell r="P5" t="str">
            <v>Units</v>
          </cell>
          <cell r="Q5">
            <v>600</v>
          </cell>
        </row>
        <row r="6">
          <cell r="G6" t="str">
            <v>SUMMARY</v>
          </cell>
        </row>
        <row r="7">
          <cell r="K7" t="str">
            <v>Jan-14 to Dec-14</v>
          </cell>
        </row>
        <row r="8">
          <cell r="F8">
            <v>0</v>
          </cell>
        </row>
        <row r="9">
          <cell r="M9">
            <v>0</v>
          </cell>
          <cell r="Q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M10" t="str">
            <v>PER SF</v>
          </cell>
          <cell r="Q10" t="str">
            <v>PER UNIT</v>
          </cell>
        </row>
        <row r="11">
          <cell r="E11" t="str">
            <v>Reforecast</v>
          </cell>
          <cell r="F11" t="str">
            <v>Budget</v>
          </cell>
          <cell r="G11" t="str">
            <v>Budget</v>
          </cell>
          <cell r="H11" t="str">
            <v>$ Increase</v>
          </cell>
          <cell r="I11" t="str">
            <v>% Increase</v>
          </cell>
          <cell r="J11" t="str">
            <v>% Change</v>
          </cell>
          <cell r="L11" t="str">
            <v>Reforecast</v>
          </cell>
          <cell r="M11" t="str">
            <v>Budget</v>
          </cell>
          <cell r="N11" t="str">
            <v>Inc / Dec</v>
          </cell>
          <cell r="P11" t="str">
            <v>Reforecast</v>
          </cell>
          <cell r="Q11" t="str">
            <v>Budget</v>
          </cell>
          <cell r="R11" t="str">
            <v>Inc / Dec</v>
          </cell>
        </row>
        <row r="12">
          <cell r="E12">
            <v>2013</v>
          </cell>
          <cell r="F12">
            <v>2013</v>
          </cell>
          <cell r="G12">
            <v>2014</v>
          </cell>
          <cell r="H12" t="str">
            <v>(Decrease)</v>
          </cell>
          <cell r="I12" t="str">
            <v>(Decrease)</v>
          </cell>
          <cell r="L12">
            <v>2013</v>
          </cell>
          <cell r="M12">
            <v>2014</v>
          </cell>
          <cell r="P12">
            <v>2013</v>
          </cell>
          <cell r="Q12">
            <v>2014</v>
          </cell>
        </row>
        <row r="14">
          <cell r="C14" t="str">
            <v>OPERATING INCOME</v>
          </cell>
        </row>
        <row r="15">
          <cell r="C15" t="str">
            <v xml:space="preserve">    Gross Potential Rent</v>
          </cell>
          <cell r="E15">
            <v>7605405</v>
          </cell>
          <cell r="F15">
            <v>7640840</v>
          </cell>
          <cell r="G15">
            <v>8093700</v>
          </cell>
          <cell r="H15">
            <v>488295</v>
          </cell>
          <cell r="I15">
            <v>6.4203681460750617E-2</v>
          </cell>
          <cell r="J15">
            <v>6.4203681460750506E-2</v>
          </cell>
          <cell r="L15">
            <v>12.951807536682061</v>
          </cell>
          <cell r="M15">
            <v>13.783361262108144</v>
          </cell>
          <cell r="N15">
            <v>0.83155372542608319</v>
          </cell>
          <cell r="P15">
            <v>12675.674999999999</v>
          </cell>
          <cell r="Q15">
            <v>13489.5</v>
          </cell>
          <cell r="R15">
            <v>813.82500000000073</v>
          </cell>
        </row>
        <row r="16">
          <cell r="C16" t="str">
            <v xml:space="preserve">    Loss to Lease</v>
          </cell>
          <cell r="E16">
            <v>-187393.46000000002</v>
          </cell>
          <cell r="F16">
            <v>-430236.75999999983</v>
          </cell>
          <cell r="G16">
            <v>-150843.32723404252</v>
          </cell>
          <cell r="H16">
            <v>36550.132765957504</v>
          </cell>
          <cell r="I16">
            <v>0.19504486851332753</v>
          </cell>
          <cell r="J16">
            <v>-0.19504486851332747</v>
          </cell>
          <cell r="L16">
            <v>-0.31912620400267028</v>
          </cell>
          <cell r="M16">
            <v>-0.25688227550381215</v>
          </cell>
          <cell r="N16">
            <v>6.2243928498858125E-2</v>
          </cell>
          <cell r="P16">
            <v>-312.32243333333338</v>
          </cell>
          <cell r="Q16">
            <v>-251.40554539007087</v>
          </cell>
          <cell r="R16">
            <v>60.916887943262509</v>
          </cell>
        </row>
        <row r="17">
          <cell r="C17" t="str">
            <v xml:space="preserve">    Down Units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0</v>
          </cell>
          <cell r="Q17">
            <v>0</v>
          </cell>
          <cell r="R17">
            <v>0</v>
          </cell>
        </row>
        <row r="18">
          <cell r="C18" t="str">
            <v xml:space="preserve">    Misc Other Rent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  <cell r="R18">
            <v>0</v>
          </cell>
        </row>
        <row r="19">
          <cell r="C19" t="str">
            <v>POTENTIAL RENT</v>
          </cell>
          <cell r="E19">
            <v>7418011.54</v>
          </cell>
          <cell r="F19">
            <v>7210603.2400000002</v>
          </cell>
          <cell r="G19">
            <v>7942856.6727659572</v>
          </cell>
          <cell r="H19">
            <v>524845.13276595715</v>
          </cell>
          <cell r="I19">
            <v>7.0752806184763248E-2</v>
          </cell>
          <cell r="J19">
            <v>7.0752806184763317E-2</v>
          </cell>
          <cell r="L19">
            <v>12.632681332679391</v>
          </cell>
          <cell r="M19">
            <v>13.526478986604335</v>
          </cell>
          <cell r="N19">
            <v>0.8937976539249437</v>
          </cell>
          <cell r="P19">
            <v>12363.352566666666</v>
          </cell>
          <cell r="Q19">
            <v>13238.094454609931</v>
          </cell>
          <cell r="R19">
            <v>874.74188794326437</v>
          </cell>
        </row>
        <row r="20">
          <cell r="C20" t="str">
            <v xml:space="preserve">    Rent Concessions</v>
          </cell>
          <cell r="E20">
            <v>-58482.679999999993</v>
          </cell>
          <cell r="F20">
            <v>-45200</v>
          </cell>
          <cell r="G20">
            <v>25</v>
          </cell>
          <cell r="H20">
            <v>58507.679999999993</v>
          </cell>
          <cell r="I20">
            <v>1.0004274769897685</v>
          </cell>
          <cell r="J20">
            <v>-1.0004274769897685</v>
          </cell>
          <cell r="L20">
            <v>-9.9594487813517513E-2</v>
          </cell>
          <cell r="M20">
            <v>4.2574351848067462E-5</v>
          </cell>
          <cell r="N20">
            <v>9.9637062165365581E-2</v>
          </cell>
          <cell r="P20">
            <v>-97.471133333333327</v>
          </cell>
          <cell r="Q20">
            <v>4.1666666666666664E-2</v>
          </cell>
          <cell r="R20">
            <v>97.512799999999999</v>
          </cell>
        </row>
        <row r="21">
          <cell r="C21" t="str">
            <v xml:space="preserve">    Recurring Concessions</v>
          </cell>
          <cell r="E21">
            <v>0</v>
          </cell>
          <cell r="F21">
            <v>-1154.57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</row>
        <row r="22">
          <cell r="C22" t="str">
            <v>NET POTENTIAL RENT</v>
          </cell>
          <cell r="E22">
            <v>7359528.8600000003</v>
          </cell>
          <cell r="F22">
            <v>7164248.6699999999</v>
          </cell>
          <cell r="G22">
            <v>7942881.6727659572</v>
          </cell>
          <cell r="H22">
            <v>583352.81276595686</v>
          </cell>
          <cell r="I22">
            <v>7.9264967073715206E-2</v>
          </cell>
          <cell r="J22">
            <v>7.9264967073715109E-2</v>
          </cell>
          <cell r="L22">
            <v>12.533086844865874</v>
          </cell>
          <cell r="M22">
            <v>13.52652156095618</v>
          </cell>
          <cell r="N22">
            <v>0.99343471609030587</v>
          </cell>
          <cell r="P22">
            <v>12265.881433333334</v>
          </cell>
          <cell r="Q22">
            <v>13238.136121276595</v>
          </cell>
          <cell r="R22">
            <v>972.25468794326116</v>
          </cell>
        </row>
        <row r="23">
          <cell r="C23" t="str">
            <v xml:space="preserve">     Vacancy Loss</v>
          </cell>
          <cell r="E23">
            <v>-438466.74</v>
          </cell>
          <cell r="F23">
            <v>-420145.32999999996</v>
          </cell>
          <cell r="G23">
            <v>-509148.625</v>
          </cell>
          <cell r="H23">
            <v>-70681.885000000009</v>
          </cell>
          <cell r="I23">
            <v>-0.16120238675343998</v>
          </cell>
          <cell r="J23">
            <v>0.16120238675344001</v>
          </cell>
          <cell r="L23">
            <v>-0.74669749049740464</v>
          </cell>
          <cell r="M23">
            <v>-0.86706690814839038</v>
          </cell>
          <cell r="N23">
            <v>-0.12036941765098574</v>
          </cell>
          <cell r="P23">
            <v>-730.77789999999993</v>
          </cell>
          <cell r="Q23">
            <v>-848.58104166666669</v>
          </cell>
          <cell r="R23">
            <v>-117.80314166666676</v>
          </cell>
        </row>
        <row r="24">
          <cell r="C24" t="str">
            <v xml:space="preserve">     NonRev Units</v>
          </cell>
          <cell r="E24">
            <v>-42512</v>
          </cell>
          <cell r="F24">
            <v>-41188.5</v>
          </cell>
          <cell r="G24">
            <v>-46740</v>
          </cell>
          <cell r="H24">
            <v>-4228</v>
          </cell>
          <cell r="I24">
            <v>-9.9454271735039512E-2</v>
          </cell>
          <cell r="J24">
            <v>9.9454271735039512E-2</v>
          </cell>
          <cell r="L24">
            <v>-7.2396833830601762E-2</v>
          </cell>
          <cell r="M24">
            <v>-7.9597008215146939E-2</v>
          </cell>
          <cell r="N24">
            <v>-7.2001743845451771E-3</v>
          </cell>
          <cell r="P24">
            <v>-70.853333333333339</v>
          </cell>
          <cell r="Q24">
            <v>-77.900000000000006</v>
          </cell>
          <cell r="R24">
            <v>-7.0466666666666669</v>
          </cell>
        </row>
        <row r="25">
          <cell r="C25" t="str">
            <v xml:space="preserve">     Delinquent Rent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L25">
            <v>0</v>
          </cell>
          <cell r="M25">
            <v>0</v>
          </cell>
          <cell r="N25">
            <v>0</v>
          </cell>
          <cell r="P25">
            <v>0</v>
          </cell>
          <cell r="Q25">
            <v>0</v>
          </cell>
          <cell r="R25">
            <v>0</v>
          </cell>
        </row>
        <row r="26">
          <cell r="C26" t="str">
            <v xml:space="preserve">     Prepaid Rent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  <cell r="R26">
            <v>0</v>
          </cell>
        </row>
        <row r="27">
          <cell r="C27" t="str">
            <v xml:space="preserve">     Bad Debt</v>
          </cell>
          <cell r="E27">
            <v>-34754.590000000004</v>
          </cell>
          <cell r="F27">
            <v>-16500</v>
          </cell>
          <cell r="G27">
            <v>-32916</v>
          </cell>
          <cell r="H27">
            <v>1838.5900000000038</v>
          </cell>
          <cell r="I27">
            <v>5.2902077106937631E-2</v>
          </cell>
          <cell r="J27">
            <v>-5.2902077106937617E-2</v>
          </cell>
          <cell r="L27">
            <v>-5.918616571981309E-2</v>
          </cell>
          <cell r="M27">
            <v>-5.6055094617239544E-2</v>
          </cell>
          <cell r="N27">
            <v>3.131071102573546E-3</v>
          </cell>
          <cell r="P27">
            <v>-57.92431666666667</v>
          </cell>
          <cell r="Q27">
            <v>-54.86</v>
          </cell>
          <cell r="R27">
            <v>3.0643166666666701</v>
          </cell>
        </row>
        <row r="28">
          <cell r="C28" t="str">
            <v>TOTAL RENTAL INCOME</v>
          </cell>
          <cell r="E28">
            <v>6843795.5300000003</v>
          </cell>
          <cell r="F28">
            <v>6686414.8399999999</v>
          </cell>
          <cell r="G28">
            <v>7354077.0477659572</v>
          </cell>
          <cell r="H28">
            <v>510281.51776595693</v>
          </cell>
          <cell r="I28">
            <v>7.4561186921660833E-2</v>
          </cell>
          <cell r="J28">
            <v>7.4561186921660916E-2</v>
          </cell>
          <cell r="L28">
            <v>11.654806354818055</v>
          </cell>
          <cell r="M28">
            <v>12.523802549975404</v>
          </cell>
          <cell r="N28">
            <v>0.86899619515734905</v>
          </cell>
          <cell r="P28">
            <v>11406.325883333333</v>
          </cell>
          <cell r="Q28">
            <v>12256.795079609929</v>
          </cell>
          <cell r="R28">
            <v>850.46919627659554</v>
          </cell>
        </row>
        <row r="29">
          <cell r="C29" t="str">
            <v xml:space="preserve">     Total Other Income</v>
          </cell>
          <cell r="E29">
            <v>539244.09</v>
          </cell>
          <cell r="F29">
            <v>381797.15</v>
          </cell>
          <cell r="G29">
            <v>448472.5</v>
          </cell>
          <cell r="H29">
            <v>-90771.589999999967</v>
          </cell>
          <cell r="I29">
            <v>-0.16833117262351446</v>
          </cell>
          <cell r="J29">
            <v>-0.16833117262351449</v>
          </cell>
          <cell r="L29">
            <v>0.91831870478603828</v>
          </cell>
          <cell r="M29">
            <v>0.76373704036729739</v>
          </cell>
          <cell r="N29">
            <v>-0.15458166441874088</v>
          </cell>
          <cell r="P29">
            <v>898.74014999999997</v>
          </cell>
          <cell r="Q29">
            <v>747.45416666666665</v>
          </cell>
          <cell r="R29">
            <v>-151.28598333333332</v>
          </cell>
        </row>
        <row r="30">
          <cell r="C30" t="str">
            <v xml:space="preserve">     Net Commercial Income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L30">
            <v>0</v>
          </cell>
          <cell r="M30">
            <v>0</v>
          </cell>
          <cell r="N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C31" t="str">
            <v>TOTAL INCOME</v>
          </cell>
          <cell r="E31">
            <v>7383039.6200000001</v>
          </cell>
          <cell r="F31">
            <v>7068211.9900000002</v>
          </cell>
          <cell r="G31">
            <v>7802549.5477659572</v>
          </cell>
          <cell r="H31">
            <v>419509.92776595708</v>
          </cell>
          <cell r="I31">
            <v>5.6820760737832404E-2</v>
          </cell>
          <cell r="J31">
            <v>5.6820760737832376E-2</v>
          </cell>
          <cell r="L31">
            <v>12.573125059604093</v>
          </cell>
          <cell r="M31">
            <v>13.287539590342702</v>
          </cell>
          <cell r="N31">
            <v>0.71441453073860828</v>
          </cell>
          <cell r="P31">
            <v>12305.066033333334</v>
          </cell>
          <cell r="Q31">
            <v>13004.249246276595</v>
          </cell>
          <cell r="R31">
            <v>699.18321294326051</v>
          </cell>
        </row>
        <row r="32">
          <cell r="C32" t="str">
            <v>Physical Occupancy</v>
          </cell>
          <cell r="E32">
            <v>0.9423480090803843</v>
          </cell>
          <cell r="F32">
            <v>0.94501320142811518</v>
          </cell>
          <cell r="G32">
            <v>0.93709321756427844</v>
          </cell>
        </row>
        <row r="33">
          <cell r="C33" t="str">
            <v>Economic Occupancy</v>
          </cell>
          <cell r="E33">
            <v>0.8998594460124083</v>
          </cell>
          <cell r="F33">
            <v>0.87508897451065593</v>
          </cell>
          <cell r="G33">
            <v>0.90861744909818221</v>
          </cell>
        </row>
        <row r="35">
          <cell r="C35" t="str">
            <v>OPERATING EXPENSES</v>
          </cell>
        </row>
        <row r="36">
          <cell r="C36" t="str">
            <v xml:space="preserve">     Payroll</v>
          </cell>
          <cell r="E36">
            <v>642987.14</v>
          </cell>
          <cell r="F36">
            <v>663956.11</v>
          </cell>
          <cell r="G36">
            <v>682021.56487626664</v>
          </cell>
          <cell r="H36">
            <v>39034.424876266625</v>
          </cell>
          <cell r="I36">
            <v>6.0707940249421825E-2</v>
          </cell>
          <cell r="J36">
            <v>6.0707940249421721E-2</v>
          </cell>
          <cell r="L36">
            <v>1.0949904292857047</v>
          </cell>
          <cell r="M36">
            <v>1.1614650428404698</v>
          </cell>
          <cell r="N36">
            <v>6.6474613554765138E-2</v>
          </cell>
          <cell r="P36">
            <v>1071.6452333333334</v>
          </cell>
          <cell r="Q36">
            <v>1136.702608127111</v>
          </cell>
          <cell r="R36">
            <v>65.057374793777626</v>
          </cell>
        </row>
        <row r="37">
          <cell r="C37" t="str">
            <v xml:space="preserve">     Repairs &amp; Maintenance</v>
          </cell>
          <cell r="E37">
            <v>84421.11</v>
          </cell>
          <cell r="F37">
            <v>81568</v>
          </cell>
          <cell r="G37">
            <v>83957</v>
          </cell>
          <cell r="H37">
            <v>-464.11000000000058</v>
          </cell>
          <cell r="I37">
            <v>-5.4975586082675358E-3</v>
          </cell>
          <cell r="J37">
            <v>-5.4975586082675054E-3</v>
          </cell>
          <cell r="L37">
            <v>0.14376696162177627</v>
          </cell>
          <cell r="M37">
            <v>0.14297659432432799</v>
          </cell>
          <cell r="N37">
            <v>-7.903672974482745E-4</v>
          </cell>
          <cell r="P37">
            <v>140.70185000000001</v>
          </cell>
          <cell r="Q37">
            <v>139.92833333333334</v>
          </cell>
          <cell r="R37">
            <v>-0.77351666666666574</v>
          </cell>
        </row>
        <row r="38">
          <cell r="C38" t="str">
            <v xml:space="preserve">     Make-Ready</v>
          </cell>
          <cell r="E38">
            <v>201294.67</v>
          </cell>
          <cell r="F38">
            <v>186462</v>
          </cell>
          <cell r="G38">
            <v>199724</v>
          </cell>
          <cell r="H38">
            <v>-1570.6700000000128</v>
          </cell>
          <cell r="I38">
            <v>-7.802839488993984E-3</v>
          </cell>
          <cell r="J38">
            <v>-7.8028394889939623E-3</v>
          </cell>
          <cell r="L38">
            <v>0.34279960422882522</v>
          </cell>
          <cell r="M38">
            <v>0.34012479394013706</v>
          </cell>
          <cell r="N38">
            <v>-2.6748102886881564E-3</v>
          </cell>
          <cell r="P38">
            <v>335.4911166666667</v>
          </cell>
          <cell r="Q38">
            <v>332.87333333333333</v>
          </cell>
          <cell r="R38">
            <v>-2.6177833333333638</v>
          </cell>
        </row>
        <row r="39">
          <cell r="C39" t="str">
            <v xml:space="preserve">     Recreational Amenities</v>
          </cell>
          <cell r="E39">
            <v>14288.46</v>
          </cell>
          <cell r="F39">
            <v>10540</v>
          </cell>
          <cell r="G39">
            <v>16790</v>
          </cell>
          <cell r="H39">
            <v>2501.5400000000009</v>
          </cell>
          <cell r="I39">
            <v>0.17507415074822627</v>
          </cell>
          <cell r="J39">
            <v>0.1750741507482263</v>
          </cell>
          <cell r="L39">
            <v>2.4332876936281521E-2</v>
          </cell>
          <cell r="M39">
            <v>2.8592934701162108E-2</v>
          </cell>
          <cell r="N39">
            <v>4.2600577648805871E-3</v>
          </cell>
          <cell r="P39">
            <v>23.8141</v>
          </cell>
          <cell r="Q39">
            <v>27.983333333333334</v>
          </cell>
          <cell r="R39">
            <v>4.1692333333333345</v>
          </cell>
        </row>
        <row r="40">
          <cell r="C40" t="str">
            <v xml:space="preserve">     Contract Services</v>
          </cell>
          <cell r="E40">
            <v>224779.51999999999</v>
          </cell>
          <cell r="F40">
            <v>227614</v>
          </cell>
          <cell r="G40">
            <v>222664</v>
          </cell>
          <cell r="H40">
            <v>-2115.5199999999895</v>
          </cell>
          <cell r="I40">
            <v>-9.4115335774361906E-3</v>
          </cell>
          <cell r="J40">
            <v>-9.4115335774361819E-3</v>
          </cell>
          <cell r="L40">
            <v>0.38279369490878867</v>
          </cell>
          <cell r="M40">
            <v>0.37919101919592368</v>
          </cell>
          <cell r="N40">
            <v>-3.6026757128649889E-3</v>
          </cell>
          <cell r="P40">
            <v>374.6325333333333</v>
          </cell>
          <cell r="Q40">
            <v>371.10666666666668</v>
          </cell>
          <cell r="R40">
            <v>-3.5258666666666159</v>
          </cell>
        </row>
        <row r="41">
          <cell r="C41" t="str">
            <v xml:space="preserve">     Food Service - Payroll &amp; Personnel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L41">
            <v>0</v>
          </cell>
          <cell r="M41">
            <v>0</v>
          </cell>
          <cell r="N41">
            <v>0</v>
          </cell>
          <cell r="P41">
            <v>0</v>
          </cell>
          <cell r="Q41">
            <v>0</v>
          </cell>
          <cell r="R41">
            <v>0</v>
          </cell>
        </row>
        <row r="42">
          <cell r="C42" t="str">
            <v xml:space="preserve">     Food Service - Food &amp; Other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L42">
            <v>0</v>
          </cell>
          <cell r="M42">
            <v>0</v>
          </cell>
          <cell r="N42">
            <v>0</v>
          </cell>
          <cell r="P42">
            <v>0</v>
          </cell>
          <cell r="Q42">
            <v>0</v>
          </cell>
          <cell r="R42">
            <v>0</v>
          </cell>
        </row>
        <row r="43">
          <cell r="C43" t="str">
            <v xml:space="preserve">     Advertising /Mktg/Promo</v>
          </cell>
          <cell r="E43">
            <v>182181.59000000003</v>
          </cell>
          <cell r="F43">
            <v>110924.8</v>
          </cell>
          <cell r="G43">
            <v>110847</v>
          </cell>
          <cell r="H43">
            <v>-71334.590000000026</v>
          </cell>
          <cell r="I43">
            <v>-0.39155762116248966</v>
          </cell>
          <cell r="J43">
            <v>-0.39155762116248971</v>
          </cell>
          <cell r="L43">
            <v>0.31025052451601481</v>
          </cell>
          <cell r="M43">
            <v>0.18876956717210938</v>
          </cell>
          <cell r="N43">
            <v>-0.12148095734390543</v>
          </cell>
          <cell r="P43">
            <v>303.6359833333334</v>
          </cell>
          <cell r="Q43">
            <v>184.745</v>
          </cell>
          <cell r="R43">
            <v>-118.89098333333339</v>
          </cell>
        </row>
        <row r="44">
          <cell r="C44" t="str">
            <v xml:space="preserve">     Office</v>
          </cell>
          <cell r="E44">
            <v>38546.089999999997</v>
          </cell>
          <cell r="F44">
            <v>43814</v>
          </cell>
          <cell r="G44">
            <v>39481</v>
          </cell>
          <cell r="H44">
            <v>934.91000000000349</v>
          </cell>
          <cell r="I44">
            <v>2.4254340712637872E-2</v>
          </cell>
          <cell r="J44">
            <v>2.4254340712637878E-2</v>
          </cell>
          <cell r="L44">
            <v>6.5642991921090993E-2</v>
          </cell>
          <cell r="M44">
            <v>6.7235119412542066E-2</v>
          </cell>
          <cell r="N44">
            <v>1.592127491451073E-3</v>
          </cell>
          <cell r="P44">
            <v>64.24348333333333</v>
          </cell>
          <cell r="Q44">
            <v>65.801666666666662</v>
          </cell>
          <cell r="R44">
            <v>1.5581833333333321</v>
          </cell>
        </row>
        <row r="45">
          <cell r="C45" t="str">
            <v xml:space="preserve">     Other G&amp;A</v>
          </cell>
          <cell r="E45">
            <v>60382.540000000008</v>
          </cell>
          <cell r="F45">
            <v>36435</v>
          </cell>
          <cell r="G45">
            <v>57405</v>
          </cell>
          <cell r="H45">
            <v>-2977.5400000000081</v>
          </cell>
          <cell r="I45">
            <v>-4.9311274418068665E-2</v>
          </cell>
          <cell r="J45">
            <v>-4.9311274418068707E-2</v>
          </cell>
          <cell r="L45">
            <v>0.10282990013760032</v>
          </cell>
          <cell r="M45">
            <v>9.7759226713532515E-2</v>
          </cell>
          <cell r="N45">
            <v>-5.0706734240678064E-3</v>
          </cell>
          <cell r="P45">
            <v>100.63756666666669</v>
          </cell>
          <cell r="Q45">
            <v>95.674999999999997</v>
          </cell>
          <cell r="R45">
            <v>-4.9625666666666888</v>
          </cell>
        </row>
        <row r="46">
          <cell r="C46" t="str">
            <v xml:space="preserve">     Utilities</v>
          </cell>
          <cell r="E46">
            <v>125011.37</v>
          </cell>
          <cell r="F46">
            <v>107456.03999999998</v>
          </cell>
          <cell r="G46">
            <v>127677.40000000002</v>
          </cell>
          <cell r="H46">
            <v>2666.0300000000279</v>
          </cell>
          <cell r="I46">
            <v>2.1326300159737695E-2</v>
          </cell>
          <cell r="J46">
            <v>2.1326300159737688E-2</v>
          </cell>
          <cell r="L46">
            <v>0.21289112205555782</v>
          </cell>
          <cell r="M46">
            <v>0.21743130202585798</v>
          </cell>
          <cell r="N46">
            <v>4.5401799703001511E-3</v>
          </cell>
          <cell r="P46">
            <v>208.35228333333333</v>
          </cell>
          <cell r="Q46">
            <v>212.7956666666667</v>
          </cell>
          <cell r="R46">
            <v>4.4433833333333723</v>
          </cell>
        </row>
        <row r="47">
          <cell r="C47" t="str">
            <v xml:space="preserve">     Management Fees</v>
          </cell>
          <cell r="E47">
            <v>208217.19999999998</v>
          </cell>
          <cell r="F47">
            <v>200610.11999999997</v>
          </cell>
          <cell r="G47">
            <v>220665.18368856382</v>
          </cell>
          <cell r="H47">
            <v>12447.983688563836</v>
          </cell>
          <cell r="I47">
            <v>5.9783647501569691E-2</v>
          </cell>
          <cell r="J47">
            <v>5.9783647501569614E-2</v>
          </cell>
          <cell r="L47">
            <v>0.35458849334477727</v>
          </cell>
          <cell r="M47">
            <v>0.37578708683901418</v>
          </cell>
          <cell r="N47">
            <v>2.1198593494236917E-2</v>
          </cell>
          <cell r="P47">
            <v>347.02866666666665</v>
          </cell>
          <cell r="Q47">
            <v>367.77530614760639</v>
          </cell>
          <cell r="R47">
            <v>20.746639480939734</v>
          </cell>
        </row>
        <row r="48">
          <cell r="C48" t="str">
            <v xml:space="preserve">     Taxes</v>
          </cell>
          <cell r="E48">
            <v>634365.80000000005</v>
          </cell>
          <cell r="F48">
            <v>630047.68000000005</v>
          </cell>
          <cell r="G48">
            <v>646716</v>
          </cell>
          <cell r="H48">
            <v>12350.199999999953</v>
          </cell>
          <cell r="I48">
            <v>1.9468577908834227E-2</v>
          </cell>
          <cell r="J48">
            <v>1.9468577908834162E-2</v>
          </cell>
          <cell r="L48">
            <v>1.080308510783232</v>
          </cell>
          <cell r="M48">
            <v>1.101340581190992</v>
          </cell>
          <cell r="N48">
            <v>2.1032070407760006E-2</v>
          </cell>
          <cell r="P48">
            <v>1057.2763333333335</v>
          </cell>
          <cell r="Q48">
            <v>1077.8599999999999</v>
          </cell>
          <cell r="R48">
            <v>20.583666666666431</v>
          </cell>
        </row>
        <row r="49">
          <cell r="C49" t="str">
            <v xml:space="preserve">     Property Insurance</v>
          </cell>
          <cell r="E49">
            <v>128182.24</v>
          </cell>
          <cell r="F49">
            <v>147563.15999999997</v>
          </cell>
          <cell r="G49">
            <v>132024</v>
          </cell>
          <cell r="H49">
            <v>3841.7599999999948</v>
          </cell>
          <cell r="I49">
            <v>2.9971078676733959E-2</v>
          </cell>
          <cell r="J49">
            <v>2.9971078676733987E-2</v>
          </cell>
          <cell r="L49">
            <v>0.21829103145733711</v>
          </cell>
          <cell r="M49">
            <v>0.22483344913557035</v>
          </cell>
          <cell r="N49">
            <v>6.5424176782332422E-3</v>
          </cell>
          <cell r="P49">
            <v>213.63706666666667</v>
          </cell>
          <cell r="Q49">
            <v>220.04</v>
          </cell>
          <cell r="R49">
            <v>6.4029333333333227</v>
          </cell>
        </row>
        <row r="50">
          <cell r="C50" t="str">
            <v xml:space="preserve">     Recoverable Operating Expenses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L50">
            <v>0</v>
          </cell>
          <cell r="M50">
            <v>0</v>
          </cell>
          <cell r="N50">
            <v>0</v>
          </cell>
          <cell r="P50">
            <v>0</v>
          </cell>
          <cell r="Q50">
            <v>0</v>
          </cell>
          <cell r="R50">
            <v>0</v>
          </cell>
        </row>
        <row r="51">
          <cell r="C51" t="str">
            <v>TOTAL OPERATING EXPENSES</v>
          </cell>
          <cell r="E51">
            <v>2544657.7300000004</v>
          </cell>
          <cell r="F51">
            <v>2446990.91</v>
          </cell>
          <cell r="G51">
            <v>2539972.1485648304</v>
          </cell>
          <cell r="H51">
            <v>-4685.5814351700246</v>
          </cell>
          <cell r="I51">
            <v>-1.8413405386232529E-3</v>
          </cell>
          <cell r="J51">
            <v>-1.8413405386232817E-3</v>
          </cell>
          <cell r="L51">
            <v>4.3334861411969872</v>
          </cell>
          <cell r="M51">
            <v>4.3255067174916393</v>
          </cell>
          <cell r="N51">
            <v>-7.9794237053478767E-3</v>
          </cell>
          <cell r="P51">
            <v>4241.0962166666677</v>
          </cell>
          <cell r="Q51">
            <v>4233.2869142747177</v>
          </cell>
          <cell r="R51">
            <v>-7.8093023919500411</v>
          </cell>
        </row>
        <row r="53">
          <cell r="C53" t="str">
            <v>NET OPERATING INCOME</v>
          </cell>
          <cell r="E53">
            <v>4838381.8899999997</v>
          </cell>
          <cell r="F53">
            <v>4621221.08</v>
          </cell>
          <cell r="G53">
            <v>5262577.3992011268</v>
          </cell>
          <cell r="H53">
            <v>424195.5092011271</v>
          </cell>
          <cell r="I53">
            <v>8.7673011110978499E-2</v>
          </cell>
          <cell r="J53">
            <v>8.7673011110978472E-2</v>
          </cell>
          <cell r="L53">
            <v>8.2396389184071062</v>
          </cell>
          <cell r="M53">
            <v>8.9620328728510632</v>
          </cell>
          <cell r="N53">
            <v>0.72239395444395704</v>
          </cell>
          <cell r="P53">
            <v>8063.9698166666658</v>
          </cell>
          <cell r="Q53">
            <v>8770.9623320018782</v>
          </cell>
          <cell r="R53">
            <v>706.99251533521237</v>
          </cell>
        </row>
        <row r="55">
          <cell r="C55" t="str">
            <v>NON-OPERATING EXPENSES</v>
          </cell>
        </row>
        <row r="56">
          <cell r="C56" t="str">
            <v xml:space="preserve">   Replacements</v>
          </cell>
          <cell r="E56">
            <v>231644.65999999997</v>
          </cell>
          <cell r="F56">
            <v>225912</v>
          </cell>
          <cell r="G56">
            <v>205363</v>
          </cell>
          <cell r="H56">
            <v>-26281.659999999974</v>
          </cell>
          <cell r="I56">
            <v>-0.1134567919674901</v>
          </cell>
          <cell r="J56">
            <v>-0.11345679196749014</v>
          </cell>
          <cell r="L56">
            <v>0.39448485034263836</v>
          </cell>
          <cell r="M56">
            <v>0.34972786474298717</v>
          </cell>
          <cell r="N56">
            <v>-4.4756985599651189E-2</v>
          </cell>
          <cell r="P56">
            <v>386.07443333333327</v>
          </cell>
          <cell r="Q56">
            <v>342.27166666666665</v>
          </cell>
          <cell r="R56">
            <v>-43.802766666666628</v>
          </cell>
        </row>
        <row r="57">
          <cell r="C57" t="str">
            <v xml:space="preserve">   Renovations</v>
          </cell>
          <cell r="E57">
            <v>56568.630000000005</v>
          </cell>
          <cell r="F57">
            <v>34200</v>
          </cell>
          <cell r="G57">
            <v>248205</v>
          </cell>
          <cell r="H57">
            <v>191636.37</v>
          </cell>
          <cell r="I57">
            <v>3.3876791783714753</v>
          </cell>
          <cell r="J57">
            <v>3.3876791783714753</v>
          </cell>
          <cell r="L57">
            <v>9.6334910287325798E-2</v>
          </cell>
          <cell r="M57">
            <v>0.42268668001798348</v>
          </cell>
          <cell r="N57">
            <v>0.32635176973065771</v>
          </cell>
          <cell r="P57">
            <v>94.281050000000008</v>
          </cell>
          <cell r="Q57">
            <v>413.67500000000007</v>
          </cell>
          <cell r="R57">
            <v>319.39395000000007</v>
          </cell>
        </row>
        <row r="58">
          <cell r="C58" t="str">
            <v xml:space="preserve">   Partnership Expenses</v>
          </cell>
          <cell r="E58">
            <v>118867.79999999999</v>
          </cell>
          <cell r="F58">
            <v>115024.76</v>
          </cell>
          <cell r="G58">
            <v>116148</v>
          </cell>
          <cell r="H58">
            <v>-2719.7999999999884</v>
          </cell>
          <cell r="I58">
            <v>-2.2880881113303927E-2</v>
          </cell>
          <cell r="J58">
            <v>-2.2880881113303886E-2</v>
          </cell>
          <cell r="L58">
            <v>0.20242878162422853</v>
          </cell>
          <cell r="M58">
            <v>0.19779703273797361</v>
          </cell>
          <cell r="N58">
            <v>-4.6317488862549216E-3</v>
          </cell>
          <cell r="P58">
            <v>198.11299999999997</v>
          </cell>
          <cell r="Q58">
            <v>193.58</v>
          </cell>
          <cell r="R58">
            <v>-4.5329999999999586</v>
          </cell>
        </row>
        <row r="59">
          <cell r="C59" t="str">
            <v xml:space="preserve">   Debt Service</v>
          </cell>
          <cell r="E59">
            <v>1294490.0300000003</v>
          </cell>
          <cell r="F59">
            <v>1294490.0300000003</v>
          </cell>
          <cell r="G59">
            <v>1275360</v>
          </cell>
          <cell r="H59">
            <v>-19130.030000000261</v>
          </cell>
          <cell r="I59">
            <v>-1.4778043520350835E-2</v>
          </cell>
          <cell r="J59">
            <v>-1.4778043520350836E-2</v>
          </cell>
          <cell r="L59">
            <v>2.2044829600414166</v>
          </cell>
          <cell r="M59">
            <v>2.1719050149180528</v>
          </cell>
          <cell r="N59">
            <v>-3.2577945123363872E-2</v>
          </cell>
          <cell r="P59">
            <v>2157.4833833333337</v>
          </cell>
          <cell r="Q59">
            <v>2125.6</v>
          </cell>
          <cell r="R59">
            <v>-31.883383333333768</v>
          </cell>
        </row>
        <row r="60">
          <cell r="C60" t="str">
            <v xml:space="preserve">   Other Non-Operating Expense</v>
          </cell>
          <cell r="E60">
            <v>1393196.0799999996</v>
          </cell>
          <cell r="F60">
            <v>1392736.2699999998</v>
          </cell>
          <cell r="G60">
            <v>1402764</v>
          </cell>
          <cell r="H60">
            <v>9567.9200000003912</v>
          </cell>
          <cell r="I60">
            <v>6.8676047380210785E-3</v>
          </cell>
          <cell r="J60">
            <v>6.8676047380211713E-3</v>
          </cell>
          <cell r="L60">
            <v>2.3725768041307331</v>
          </cell>
          <cell r="M60">
            <v>2.3888707238321003</v>
          </cell>
          <cell r="N60">
            <v>1.6293919701367177E-2</v>
          </cell>
          <cell r="P60">
            <v>2321.9934666666659</v>
          </cell>
          <cell r="Q60">
            <v>2337.94</v>
          </cell>
          <cell r="R60">
            <v>15.946533333334173</v>
          </cell>
        </row>
        <row r="61">
          <cell r="C61" t="str">
            <v>TOTAL NON-OPERATING EXPENSES</v>
          </cell>
          <cell r="E61">
            <v>3094767.1999999997</v>
          </cell>
          <cell r="F61">
            <v>3062363.06</v>
          </cell>
          <cell r="G61">
            <v>3247840</v>
          </cell>
          <cell r="H61">
            <v>153072.80000000028</v>
          </cell>
          <cell r="I61">
            <v>4.9461814122884688E-2</v>
          </cell>
          <cell r="J61">
            <v>4.946181412288464E-2</v>
          </cell>
          <cell r="L61">
            <v>5.2703083064263421</v>
          </cell>
          <cell r="M61">
            <v>5.5309873162490977</v>
          </cell>
          <cell r="N61">
            <v>0.2606790098227556</v>
          </cell>
          <cell r="P61">
            <v>5157.9453333333331</v>
          </cell>
          <cell r="Q61">
            <v>5413.0666666666666</v>
          </cell>
          <cell r="R61">
            <v>255.1213333333335</v>
          </cell>
        </row>
        <row r="63">
          <cell r="C63" t="str">
            <v>NET INCOME</v>
          </cell>
          <cell r="E63">
            <v>1743614.69</v>
          </cell>
          <cell r="F63">
            <v>1558858.02</v>
          </cell>
          <cell r="G63">
            <v>2014737.3992011268</v>
          </cell>
          <cell r="H63">
            <v>271122.70920112683</v>
          </cell>
          <cell r="I63">
            <v>0.15549462318485446</v>
          </cell>
          <cell r="J63">
            <v>0.15549462318485441</v>
          </cell>
          <cell r="L63">
            <v>2.9693306119807632</v>
          </cell>
          <cell r="M63">
            <v>3.4310455566019655</v>
          </cell>
          <cell r="N63">
            <v>0.46171494462120233</v>
          </cell>
          <cell r="P63">
            <v>2906.0244833333331</v>
          </cell>
          <cell r="Q63">
            <v>3357.8956653352107</v>
          </cell>
          <cell r="R63">
            <v>451.87118200187751</v>
          </cell>
        </row>
        <row r="67">
          <cell r="T67" t="str">
            <v>October 14, 2013</v>
          </cell>
        </row>
        <row r="68">
          <cell r="G68" t="str">
            <v>damalcro-Mallard Crossing - KY</v>
          </cell>
          <cell r="T68">
            <v>41561.838482060186</v>
          </cell>
        </row>
        <row r="69">
          <cell r="G69" t="str">
            <v>400 Mallard Creek Road</v>
          </cell>
          <cell r="P69" t="str">
            <v>Square Feet</v>
          </cell>
          <cell r="Q69">
            <v>587208</v>
          </cell>
        </row>
        <row r="70">
          <cell r="G70" t="str">
            <v>Louisville, KY  40207</v>
          </cell>
          <cell r="P70" t="str">
            <v>Units</v>
          </cell>
          <cell r="Q70">
            <v>600</v>
          </cell>
        </row>
        <row r="71">
          <cell r="G71" t="str">
            <v>Detail Comparison with Comments</v>
          </cell>
        </row>
        <row r="72">
          <cell r="F72">
            <v>0</v>
          </cell>
          <cell r="M72">
            <v>0</v>
          </cell>
          <cell r="Q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M73" t="str">
            <v>PER SF</v>
          </cell>
          <cell r="Q73" t="str">
            <v>PER UNIT</v>
          </cell>
        </row>
        <row r="74">
          <cell r="E74" t="str">
            <v>Reforecast</v>
          </cell>
          <cell r="F74" t="str">
            <v>Budget</v>
          </cell>
          <cell r="G74" t="str">
            <v>Budget</v>
          </cell>
          <cell r="H74" t="str">
            <v>$ Increase</v>
          </cell>
          <cell r="I74" t="str">
            <v>% Increase</v>
          </cell>
          <cell r="J74" t="str">
            <v>% Change</v>
          </cell>
          <cell r="L74" t="str">
            <v>Reforecast</v>
          </cell>
          <cell r="M74" t="str">
            <v>Budget</v>
          </cell>
          <cell r="N74" t="str">
            <v>Inc / Dec</v>
          </cell>
          <cell r="P74" t="str">
            <v>Reforecast</v>
          </cell>
          <cell r="Q74" t="str">
            <v>Budget</v>
          </cell>
          <cell r="R74" t="str">
            <v>Inc / Dec</v>
          </cell>
          <cell r="T74" t="str">
            <v>Account Comments</v>
          </cell>
        </row>
        <row r="75">
          <cell r="E75">
            <v>2013</v>
          </cell>
          <cell r="F75">
            <v>2013</v>
          </cell>
          <cell r="G75">
            <v>2014</v>
          </cell>
          <cell r="H75" t="str">
            <v>(Decrease)</v>
          </cell>
          <cell r="I75" t="str">
            <v>(Decrease)</v>
          </cell>
          <cell r="L75">
            <v>2013</v>
          </cell>
          <cell r="M75">
            <v>2014</v>
          </cell>
          <cell r="P75">
            <v>2013</v>
          </cell>
          <cell r="Q75">
            <v>2014</v>
          </cell>
        </row>
        <row r="76">
          <cell r="D76" t="str">
            <v>GL Code</v>
          </cell>
        </row>
        <row r="77">
          <cell r="C77" t="str">
            <v>OPERATING INCOME</v>
          </cell>
        </row>
        <row r="79">
          <cell r="C79" t="str">
            <v>Rental Income-Residential</v>
          </cell>
        </row>
        <row r="80">
          <cell r="C80" t="str">
            <v>Market Rent</v>
          </cell>
          <cell r="D80">
            <v>41000000</v>
          </cell>
          <cell r="E80">
            <v>7605405</v>
          </cell>
          <cell r="F80">
            <v>7640840</v>
          </cell>
          <cell r="G80">
            <v>8093700</v>
          </cell>
          <cell r="H80">
            <v>488295</v>
          </cell>
          <cell r="I80">
            <v>6.4203681460750617E-2</v>
          </cell>
          <cell r="J80">
            <v>6.4203681460750506E-2</v>
          </cell>
          <cell r="L80">
            <v>12.951807536682061</v>
          </cell>
          <cell r="M80">
            <v>13.783361262108144</v>
          </cell>
          <cell r="N80">
            <v>0.83155372542608319</v>
          </cell>
          <cell r="P80">
            <v>12675.674999999999</v>
          </cell>
          <cell r="Q80">
            <v>13489.5</v>
          </cell>
          <cell r="R80">
            <v>813.82500000000073</v>
          </cell>
          <cell r="T80">
            <v>0</v>
          </cell>
        </row>
        <row r="81">
          <cell r="C81" t="str">
            <v>Market Rent - Furnished</v>
          </cell>
          <cell r="D81" t="str">
            <v>n/a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L81">
            <v>0</v>
          </cell>
          <cell r="M81">
            <v>0</v>
          </cell>
          <cell r="N81">
            <v>0</v>
          </cell>
          <cell r="P81">
            <v>0</v>
          </cell>
          <cell r="Q81">
            <v>0</v>
          </cell>
          <cell r="R81">
            <v>0</v>
          </cell>
          <cell r="T81">
            <v>0</v>
          </cell>
        </row>
        <row r="82">
          <cell r="C82" t="str">
            <v>Base Rent</v>
          </cell>
          <cell r="D82">
            <v>41002000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L82">
            <v>0</v>
          </cell>
          <cell r="M82">
            <v>0</v>
          </cell>
          <cell r="N82">
            <v>0</v>
          </cell>
          <cell r="P82">
            <v>0</v>
          </cell>
          <cell r="Q82">
            <v>0</v>
          </cell>
          <cell r="R82">
            <v>0</v>
          </cell>
        </row>
        <row r="83">
          <cell r="C83" t="str">
            <v>Rent Premiums</v>
          </cell>
          <cell r="D83">
            <v>41005000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L83">
            <v>0</v>
          </cell>
          <cell r="M83">
            <v>0</v>
          </cell>
          <cell r="N83">
            <v>0</v>
          </cell>
          <cell r="P83">
            <v>0</v>
          </cell>
          <cell r="Q83">
            <v>0</v>
          </cell>
          <cell r="R83">
            <v>0</v>
          </cell>
        </row>
        <row r="84">
          <cell r="C84" t="str">
            <v>HAP Rent</v>
          </cell>
          <cell r="D84">
            <v>41006000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L84">
            <v>0</v>
          </cell>
          <cell r="M84">
            <v>0</v>
          </cell>
          <cell r="N84">
            <v>0</v>
          </cell>
          <cell r="P84">
            <v>0</v>
          </cell>
          <cell r="Q84">
            <v>0</v>
          </cell>
          <cell r="R84">
            <v>0</v>
          </cell>
        </row>
        <row r="85">
          <cell r="C85" t="str">
            <v>Section 8 Rent</v>
          </cell>
          <cell r="D85">
            <v>41007000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L85">
            <v>0</v>
          </cell>
          <cell r="M85">
            <v>0</v>
          </cell>
          <cell r="N85">
            <v>0</v>
          </cell>
          <cell r="P85">
            <v>0</v>
          </cell>
          <cell r="Q85">
            <v>0</v>
          </cell>
          <cell r="R85">
            <v>0</v>
          </cell>
        </row>
        <row r="86">
          <cell r="C86" t="str">
            <v>Subsidy Rent</v>
          </cell>
          <cell r="D86">
            <v>41008000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L86">
            <v>0</v>
          </cell>
          <cell r="M86">
            <v>0</v>
          </cell>
          <cell r="N86">
            <v>0</v>
          </cell>
          <cell r="P86">
            <v>0</v>
          </cell>
          <cell r="Q86">
            <v>0</v>
          </cell>
          <cell r="R86">
            <v>0</v>
          </cell>
        </row>
        <row r="87">
          <cell r="C87" t="str">
            <v>Excess Income</v>
          </cell>
          <cell r="D87">
            <v>41009000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L87">
            <v>0</v>
          </cell>
          <cell r="M87">
            <v>0</v>
          </cell>
          <cell r="N87">
            <v>0</v>
          </cell>
          <cell r="P87">
            <v>0</v>
          </cell>
          <cell r="Q87">
            <v>0</v>
          </cell>
          <cell r="R87">
            <v>0</v>
          </cell>
        </row>
        <row r="88">
          <cell r="C88" t="str">
            <v>Gain/Loss To Lease</v>
          </cell>
          <cell r="D88">
            <v>41010000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L88">
            <v>0</v>
          </cell>
          <cell r="M88">
            <v>0</v>
          </cell>
          <cell r="N88">
            <v>0</v>
          </cell>
          <cell r="P88">
            <v>0</v>
          </cell>
          <cell r="Q88">
            <v>0</v>
          </cell>
          <cell r="R88">
            <v>0</v>
          </cell>
        </row>
        <row r="89">
          <cell r="C89" t="str">
            <v>Gain to Lease</v>
          </cell>
          <cell r="D89">
            <v>41015000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L89">
            <v>0</v>
          </cell>
          <cell r="M89">
            <v>0</v>
          </cell>
          <cell r="N89">
            <v>0</v>
          </cell>
          <cell r="P89">
            <v>0</v>
          </cell>
          <cell r="Q89">
            <v>0</v>
          </cell>
          <cell r="R89">
            <v>0</v>
          </cell>
        </row>
        <row r="90">
          <cell r="C90" t="str">
            <v>Loss to Lease</v>
          </cell>
          <cell r="D90">
            <v>41020000</v>
          </cell>
          <cell r="E90">
            <v>-187393.46000000002</v>
          </cell>
          <cell r="F90">
            <v>-430236.75999999983</v>
          </cell>
          <cell r="G90">
            <v>-150843.32723404252</v>
          </cell>
          <cell r="H90">
            <v>36550.132765957504</v>
          </cell>
          <cell r="I90">
            <v>0.19504486851332753</v>
          </cell>
          <cell r="J90">
            <v>-0.19504486851332747</v>
          </cell>
          <cell r="L90">
            <v>-0.31912620400267028</v>
          </cell>
          <cell r="M90">
            <v>-0.25688227550381215</v>
          </cell>
          <cell r="N90">
            <v>6.2243928498858125E-2</v>
          </cell>
          <cell r="P90">
            <v>-312.32243333333338</v>
          </cell>
          <cell r="Q90">
            <v>-251.40554539007087</v>
          </cell>
          <cell r="R90">
            <v>60.916887943262509</v>
          </cell>
          <cell r="T90">
            <v>0</v>
          </cell>
        </row>
        <row r="91">
          <cell r="C91" t="str">
            <v>Loss to Lease - Furnished</v>
          </cell>
          <cell r="D91" t="str">
            <v>n/a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L91">
            <v>0</v>
          </cell>
          <cell r="M91">
            <v>0</v>
          </cell>
          <cell r="N91">
            <v>0</v>
          </cell>
          <cell r="P91">
            <v>0</v>
          </cell>
          <cell r="Q91">
            <v>0</v>
          </cell>
          <cell r="R91">
            <v>0</v>
          </cell>
        </row>
        <row r="92">
          <cell r="C92" t="str">
            <v>Down Unit Loss</v>
          </cell>
          <cell r="D92">
            <v>41023000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L92">
            <v>0</v>
          </cell>
          <cell r="M92">
            <v>0</v>
          </cell>
          <cell r="N92">
            <v>0</v>
          </cell>
          <cell r="P92">
            <v>0</v>
          </cell>
          <cell r="Q92">
            <v>0</v>
          </cell>
          <cell r="R92">
            <v>0</v>
          </cell>
        </row>
        <row r="93">
          <cell r="C93" t="str">
            <v>Controlled Rent Loss</v>
          </cell>
          <cell r="D93">
            <v>41024000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L93">
            <v>0</v>
          </cell>
          <cell r="M93">
            <v>0</v>
          </cell>
          <cell r="N93">
            <v>0</v>
          </cell>
          <cell r="P93">
            <v>0</v>
          </cell>
          <cell r="Q93">
            <v>0</v>
          </cell>
          <cell r="R93">
            <v>0</v>
          </cell>
        </row>
        <row r="94">
          <cell r="C94" t="str">
            <v>Stabilized Rent Loss</v>
          </cell>
          <cell r="D94">
            <v>41025000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L94">
            <v>0</v>
          </cell>
          <cell r="M94">
            <v>0</v>
          </cell>
          <cell r="N94">
            <v>0</v>
          </cell>
          <cell r="P94">
            <v>0</v>
          </cell>
          <cell r="Q94">
            <v>0</v>
          </cell>
          <cell r="R94">
            <v>0</v>
          </cell>
        </row>
        <row r="95">
          <cell r="C95" t="str">
            <v>Preferential Rent Credit (Do Not Use)</v>
          </cell>
          <cell r="D95" t="str">
            <v>n/a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L95">
            <v>0</v>
          </cell>
          <cell r="M95">
            <v>0</v>
          </cell>
          <cell r="N95">
            <v>0</v>
          </cell>
          <cell r="P95">
            <v>0</v>
          </cell>
          <cell r="Q95">
            <v>0</v>
          </cell>
          <cell r="R95">
            <v>0</v>
          </cell>
        </row>
        <row r="96">
          <cell r="C96" t="str">
            <v xml:space="preserve">Retail Income       </v>
          </cell>
          <cell r="D96">
            <v>41027000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L96">
            <v>0</v>
          </cell>
          <cell r="M96">
            <v>0</v>
          </cell>
          <cell r="N96">
            <v>0</v>
          </cell>
          <cell r="P96">
            <v>0</v>
          </cell>
          <cell r="Q96">
            <v>0</v>
          </cell>
          <cell r="R96">
            <v>0</v>
          </cell>
        </row>
        <row r="97">
          <cell r="C97" t="str">
            <v>Takeover/Prorated Rents (not used)</v>
          </cell>
          <cell r="D97">
            <v>41028000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L97">
            <v>0</v>
          </cell>
          <cell r="M97">
            <v>0</v>
          </cell>
          <cell r="N97">
            <v>0</v>
          </cell>
          <cell r="P97">
            <v>0</v>
          </cell>
          <cell r="Q97">
            <v>0</v>
          </cell>
          <cell r="R97">
            <v>0</v>
          </cell>
        </row>
        <row r="98">
          <cell r="C98" t="str">
            <v>August Installment</v>
          </cell>
          <cell r="D98">
            <v>41029000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L98">
            <v>0</v>
          </cell>
          <cell r="M98">
            <v>0</v>
          </cell>
          <cell r="N98">
            <v>0</v>
          </cell>
          <cell r="P98">
            <v>0</v>
          </cell>
          <cell r="Q98">
            <v>0</v>
          </cell>
          <cell r="R98">
            <v>0</v>
          </cell>
        </row>
        <row r="99">
          <cell r="C99" t="str">
            <v>Potential Rent</v>
          </cell>
          <cell r="E99">
            <v>7418011.54</v>
          </cell>
          <cell r="F99">
            <v>7210603.2400000002</v>
          </cell>
          <cell r="G99">
            <v>7942856.6727659572</v>
          </cell>
          <cell r="H99">
            <v>524845.13276595715</v>
          </cell>
          <cell r="I99">
            <v>7.0752806184763248E-2</v>
          </cell>
          <cell r="J99">
            <v>7.0752806184763317E-2</v>
          </cell>
          <cell r="L99">
            <v>12.632681332679391</v>
          </cell>
          <cell r="M99">
            <v>13.526478986604335</v>
          </cell>
          <cell r="N99">
            <v>0.8937976539249437</v>
          </cell>
          <cell r="P99">
            <v>12363.352566666666</v>
          </cell>
          <cell r="Q99">
            <v>13238.094454609931</v>
          </cell>
          <cell r="R99">
            <v>874.74188794326437</v>
          </cell>
        </row>
        <row r="100">
          <cell r="C100">
            <v>0</v>
          </cell>
        </row>
        <row r="101">
          <cell r="C101" t="str">
            <v>Other Rental Income-Residential</v>
          </cell>
        </row>
        <row r="102">
          <cell r="C102" t="str">
            <v>Resident Rent Concessions</v>
          </cell>
          <cell r="D102">
            <v>41090000</v>
          </cell>
          <cell r="E102">
            <v>-727.49</v>
          </cell>
          <cell r="F102">
            <v>0</v>
          </cell>
          <cell r="G102">
            <v>0</v>
          </cell>
          <cell r="H102">
            <v>727.49</v>
          </cell>
          <cell r="I102">
            <v>1</v>
          </cell>
          <cell r="J102">
            <v>-1</v>
          </cell>
          <cell r="L102">
            <v>-1.238896609038024E-3</v>
          </cell>
          <cell r="M102">
            <v>0</v>
          </cell>
          <cell r="N102">
            <v>1.238896609038024E-3</v>
          </cell>
          <cell r="P102">
            <v>-1.2124833333333334</v>
          </cell>
          <cell r="Q102">
            <v>0</v>
          </cell>
          <cell r="R102">
            <v>1.2124833333333334</v>
          </cell>
        </row>
        <row r="103">
          <cell r="C103" t="str">
            <v>One Time Concessions</v>
          </cell>
          <cell r="D103">
            <v>41091000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L103">
            <v>0</v>
          </cell>
          <cell r="M103">
            <v>0</v>
          </cell>
          <cell r="N103">
            <v>0</v>
          </cell>
          <cell r="P103">
            <v>0</v>
          </cell>
          <cell r="Q103">
            <v>0</v>
          </cell>
          <cell r="R103">
            <v>0</v>
          </cell>
        </row>
        <row r="104">
          <cell r="C104" t="str">
            <v>Renewal Concessions</v>
          </cell>
          <cell r="D104">
            <v>41092000</v>
          </cell>
          <cell r="E104">
            <v>-50</v>
          </cell>
          <cell r="F104">
            <v>0</v>
          </cell>
          <cell r="G104">
            <v>0</v>
          </cell>
          <cell r="H104">
            <v>50</v>
          </cell>
          <cell r="I104">
            <v>1</v>
          </cell>
          <cell r="J104">
            <v>-1</v>
          </cell>
          <cell r="L104">
            <v>-8.5148703696134924E-5</v>
          </cell>
          <cell r="M104">
            <v>0</v>
          </cell>
          <cell r="N104">
            <v>8.5148703696134924E-5</v>
          </cell>
          <cell r="P104">
            <v>-8.3333333333333329E-2</v>
          </cell>
          <cell r="Q104">
            <v>0</v>
          </cell>
          <cell r="R104">
            <v>8.3333333333333329E-2</v>
          </cell>
          <cell r="T104" t="str">
            <v xml:space="preserve">Average occupancy of 94.8%. </v>
          </cell>
        </row>
        <row r="105">
          <cell r="C105" t="str">
            <v>Recurring Concessions</v>
          </cell>
          <cell r="D105">
            <v>41093000</v>
          </cell>
          <cell r="E105">
            <v>0</v>
          </cell>
          <cell r="F105">
            <v>-1154.57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L105">
            <v>0</v>
          </cell>
          <cell r="M105">
            <v>0</v>
          </cell>
          <cell r="N105">
            <v>0</v>
          </cell>
          <cell r="P105">
            <v>0</v>
          </cell>
          <cell r="Q105">
            <v>0</v>
          </cell>
          <cell r="R105">
            <v>0</v>
          </cell>
        </row>
        <row r="106">
          <cell r="C106" t="str">
            <v>Preferred Employer Discount</v>
          </cell>
          <cell r="D106">
            <v>41094000</v>
          </cell>
          <cell r="E106">
            <v>-57705.189999999995</v>
          </cell>
          <cell r="F106">
            <v>-45200</v>
          </cell>
          <cell r="G106">
            <v>25</v>
          </cell>
          <cell r="H106">
            <v>57730.189999999995</v>
          </cell>
          <cell r="I106">
            <v>1.0004332365944901</v>
          </cell>
          <cell r="J106">
            <v>-1.0004332365944901</v>
          </cell>
          <cell r="L106">
            <v>-9.8270442500783359E-2</v>
          </cell>
          <cell r="M106">
            <v>4.2574351848067462E-5</v>
          </cell>
          <cell r="N106">
            <v>9.8313016852631427E-2</v>
          </cell>
          <cell r="P106">
            <v>-96.17531666666666</v>
          </cell>
          <cell r="Q106">
            <v>4.1666666666666664E-2</v>
          </cell>
          <cell r="R106">
            <v>96.216983333333332</v>
          </cell>
        </row>
        <row r="107">
          <cell r="C107" t="str">
            <v>Subsidy / HAP Rent Credit</v>
          </cell>
          <cell r="D107">
            <v>41095000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L107">
            <v>0</v>
          </cell>
          <cell r="M107">
            <v>0</v>
          </cell>
          <cell r="N107">
            <v>0</v>
          </cell>
          <cell r="P107">
            <v>0</v>
          </cell>
          <cell r="Q107">
            <v>0</v>
          </cell>
          <cell r="R107">
            <v>0</v>
          </cell>
        </row>
        <row r="108">
          <cell r="C108" t="str">
            <v>Lease Concessions-Gift Cards</v>
          </cell>
          <cell r="D108">
            <v>41096000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L108">
            <v>0</v>
          </cell>
          <cell r="M108">
            <v>0</v>
          </cell>
          <cell r="N108">
            <v>0</v>
          </cell>
          <cell r="P108">
            <v>0</v>
          </cell>
          <cell r="Q108">
            <v>0</v>
          </cell>
          <cell r="R108">
            <v>0</v>
          </cell>
        </row>
        <row r="109">
          <cell r="C109" t="str">
            <v>HUD Utility Reimbursements</v>
          </cell>
          <cell r="D109">
            <v>41097000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L109">
            <v>0</v>
          </cell>
          <cell r="M109">
            <v>0</v>
          </cell>
          <cell r="N109">
            <v>0</v>
          </cell>
          <cell r="P109">
            <v>0</v>
          </cell>
          <cell r="Q109">
            <v>0</v>
          </cell>
          <cell r="R109">
            <v>0</v>
          </cell>
        </row>
        <row r="110">
          <cell r="C110" t="str">
            <v>Construction Concession</v>
          </cell>
          <cell r="D110">
            <v>41098000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L110">
            <v>0</v>
          </cell>
          <cell r="M110">
            <v>0</v>
          </cell>
          <cell r="N110">
            <v>0</v>
          </cell>
          <cell r="P110">
            <v>0</v>
          </cell>
          <cell r="Q110">
            <v>0</v>
          </cell>
          <cell r="R110">
            <v>0</v>
          </cell>
        </row>
        <row r="111">
          <cell r="C111" t="str">
            <v>Net Potential Rent</v>
          </cell>
          <cell r="E111">
            <v>7359528.8599999994</v>
          </cell>
          <cell r="F111">
            <v>7164248.6699999999</v>
          </cell>
          <cell r="G111">
            <v>7942881.6727659572</v>
          </cell>
          <cell r="H111">
            <v>583352.81276595779</v>
          </cell>
          <cell r="I111">
            <v>7.9264967073715345E-2</v>
          </cell>
          <cell r="J111">
            <v>7.9264967073715331E-2</v>
          </cell>
          <cell r="L111">
            <v>12.533086844865872</v>
          </cell>
          <cell r="M111">
            <v>13.52652156095618</v>
          </cell>
          <cell r="N111">
            <v>0.99343471609030765</v>
          </cell>
          <cell r="P111">
            <v>12265.881433333332</v>
          </cell>
          <cell r="Q111">
            <v>13238.136121276595</v>
          </cell>
          <cell r="R111">
            <v>972.25468794326298</v>
          </cell>
        </row>
        <row r="112">
          <cell r="C112">
            <v>0</v>
          </cell>
        </row>
        <row r="113">
          <cell r="C113" t="str">
            <v>Vacancy Loss</v>
          </cell>
          <cell r="D113">
            <v>41100000</v>
          </cell>
          <cell r="E113">
            <v>-438466.74</v>
          </cell>
          <cell r="F113">
            <v>-420145.32999999996</v>
          </cell>
          <cell r="G113">
            <v>-509148.625</v>
          </cell>
          <cell r="H113">
            <v>-70681.885000000009</v>
          </cell>
          <cell r="I113">
            <v>-0.16120238675343998</v>
          </cell>
          <cell r="J113">
            <v>0.16120238675344001</v>
          </cell>
          <cell r="L113">
            <v>-0.74669749049740464</v>
          </cell>
          <cell r="M113">
            <v>-0.86706690814839038</v>
          </cell>
          <cell r="N113">
            <v>-0.12036941765098574</v>
          </cell>
          <cell r="P113">
            <v>-730.77789999999993</v>
          </cell>
          <cell r="Q113">
            <v>-848.58104166666669</v>
          </cell>
          <cell r="R113">
            <v>-117.80314166666676</v>
          </cell>
        </row>
        <row r="114">
          <cell r="C114" t="str">
            <v>Vacancy Loss - Furnished</v>
          </cell>
          <cell r="D114" t="str">
            <v>n/a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L114">
            <v>0</v>
          </cell>
          <cell r="M114">
            <v>0</v>
          </cell>
          <cell r="N114">
            <v>0</v>
          </cell>
          <cell r="P114">
            <v>0</v>
          </cell>
          <cell r="Q114">
            <v>0</v>
          </cell>
          <cell r="R114">
            <v>0</v>
          </cell>
        </row>
        <row r="115">
          <cell r="C115" t="str">
            <v>Vacancy Loss - Down / Rehab</v>
          </cell>
          <cell r="D115">
            <v>41102000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L115">
            <v>0</v>
          </cell>
          <cell r="M115">
            <v>0</v>
          </cell>
          <cell r="N115">
            <v>0</v>
          </cell>
          <cell r="P115">
            <v>0</v>
          </cell>
          <cell r="Q115">
            <v>0</v>
          </cell>
          <cell r="R115">
            <v>0</v>
          </cell>
        </row>
        <row r="116">
          <cell r="C116" t="str">
            <v>Vacancy Loss - Rehab / Not Leased</v>
          </cell>
          <cell r="D116" t="str">
            <v>n/a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L116">
            <v>0</v>
          </cell>
          <cell r="M116">
            <v>0</v>
          </cell>
          <cell r="N116">
            <v>0</v>
          </cell>
          <cell r="P116">
            <v>0</v>
          </cell>
          <cell r="Q116">
            <v>0</v>
          </cell>
          <cell r="R116">
            <v>0</v>
          </cell>
        </row>
        <row r="117">
          <cell r="C117" t="str">
            <v>Employee Units</v>
          </cell>
          <cell r="D117">
            <v>41110000</v>
          </cell>
          <cell r="E117">
            <v>-5764</v>
          </cell>
          <cell r="F117">
            <v>-5820</v>
          </cell>
          <cell r="G117">
            <v>-9252</v>
          </cell>
          <cell r="H117">
            <v>-3488</v>
          </cell>
          <cell r="I117">
            <v>-0.60513532269257464</v>
          </cell>
          <cell r="J117">
            <v>0.60513532269257464</v>
          </cell>
          <cell r="L117">
            <v>-9.8159425620904343E-3</v>
          </cell>
          <cell r="M117">
            <v>-1.5755916131932807E-2</v>
          </cell>
          <cell r="N117">
            <v>-5.9399735698423724E-3</v>
          </cell>
          <cell r="P117">
            <v>-9.6066666666666674</v>
          </cell>
          <cell r="Q117">
            <v>-15.419999999999998</v>
          </cell>
          <cell r="R117">
            <v>-5.8133333333333308</v>
          </cell>
        </row>
        <row r="118">
          <cell r="C118" t="str">
            <v>Courtesy Officer Units</v>
          </cell>
          <cell r="D118">
            <v>41115000</v>
          </cell>
          <cell r="E118">
            <v>-11588</v>
          </cell>
          <cell r="F118">
            <v>-11088.500000000002</v>
          </cell>
          <cell r="G118">
            <v>-12348</v>
          </cell>
          <cell r="H118">
            <v>-760</v>
          </cell>
          <cell r="I118">
            <v>-6.5585088022091814E-2</v>
          </cell>
          <cell r="J118">
            <v>6.5585088022091842E-2</v>
          </cell>
          <cell r="L118">
            <v>-1.973406356861623E-2</v>
          </cell>
          <cell r="M118">
            <v>-2.1028323864797482E-2</v>
          </cell>
          <cell r="N118">
            <v>-1.2942602961812516E-3</v>
          </cell>
          <cell r="P118">
            <v>-19.313333333333333</v>
          </cell>
          <cell r="Q118">
            <v>-20.58</v>
          </cell>
          <cell r="R118">
            <v>-1.2666666666666657</v>
          </cell>
        </row>
        <row r="119">
          <cell r="C119" t="str">
            <v>Model &amp; Storage Units</v>
          </cell>
          <cell r="D119">
            <v>41120000</v>
          </cell>
          <cell r="E119">
            <v>-25160</v>
          </cell>
          <cell r="F119">
            <v>-24280</v>
          </cell>
          <cell r="G119">
            <v>-25140</v>
          </cell>
          <cell r="H119">
            <v>20</v>
          </cell>
          <cell r="I119">
            <v>7.9491255961844202E-4</v>
          </cell>
          <cell r="J119">
            <v>-7.9491255961838814E-4</v>
          </cell>
          <cell r="L119">
            <v>-4.2846827699895097E-2</v>
          </cell>
          <cell r="M119">
            <v>-4.281276821841664E-2</v>
          </cell>
          <cell r="N119">
            <v>3.4059481478457276E-5</v>
          </cell>
          <cell r="P119">
            <v>-41.93333333333333</v>
          </cell>
          <cell r="Q119">
            <v>-41.9</v>
          </cell>
          <cell r="R119">
            <v>3.3333333333331439E-2</v>
          </cell>
        </row>
        <row r="120">
          <cell r="C120" t="str">
            <v>Office Units</v>
          </cell>
          <cell r="D120">
            <v>41121000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L120">
            <v>0</v>
          </cell>
          <cell r="M120">
            <v>0</v>
          </cell>
          <cell r="N120">
            <v>0</v>
          </cell>
          <cell r="P120">
            <v>0</v>
          </cell>
          <cell r="Q120">
            <v>0</v>
          </cell>
          <cell r="R120">
            <v>0</v>
          </cell>
        </row>
        <row r="121">
          <cell r="C121" t="str">
            <v>Guest Suites</v>
          </cell>
          <cell r="D121">
            <v>41125000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L121">
            <v>0</v>
          </cell>
          <cell r="M121">
            <v>0</v>
          </cell>
          <cell r="N121">
            <v>0</v>
          </cell>
          <cell r="P121">
            <v>0</v>
          </cell>
          <cell r="Q121">
            <v>0</v>
          </cell>
          <cell r="R121">
            <v>0</v>
          </cell>
        </row>
        <row r="122">
          <cell r="C122" t="str">
            <v>Accelerated Rent</v>
          </cell>
          <cell r="D122">
            <v>41127000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L122">
            <v>0</v>
          </cell>
          <cell r="M122">
            <v>0</v>
          </cell>
          <cell r="N122">
            <v>0</v>
          </cell>
          <cell r="P122">
            <v>0</v>
          </cell>
          <cell r="Q122">
            <v>0</v>
          </cell>
          <cell r="R122">
            <v>0</v>
          </cell>
        </row>
        <row r="123">
          <cell r="C123" t="str">
            <v>Delinquent Rent (not used)</v>
          </cell>
          <cell r="D123">
            <v>41130000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L123">
            <v>0</v>
          </cell>
          <cell r="M123">
            <v>0</v>
          </cell>
          <cell r="N123">
            <v>0</v>
          </cell>
          <cell r="P123">
            <v>0</v>
          </cell>
          <cell r="Q123">
            <v>0</v>
          </cell>
          <cell r="R123">
            <v>0</v>
          </cell>
        </row>
        <row r="124">
          <cell r="C124" t="str">
            <v>Prepaid Rent (not used)</v>
          </cell>
          <cell r="D124">
            <v>41140000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L124">
            <v>0</v>
          </cell>
          <cell r="M124">
            <v>0</v>
          </cell>
          <cell r="N124">
            <v>0</v>
          </cell>
          <cell r="P124">
            <v>0</v>
          </cell>
          <cell r="Q124">
            <v>0</v>
          </cell>
          <cell r="R124">
            <v>0</v>
          </cell>
        </row>
        <row r="125">
          <cell r="C125" t="str">
            <v>Prepaid HAP Rent (not used)</v>
          </cell>
          <cell r="D125" t="str">
            <v>n/a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L125">
            <v>0</v>
          </cell>
          <cell r="M125">
            <v>0</v>
          </cell>
          <cell r="N125">
            <v>0</v>
          </cell>
          <cell r="P125">
            <v>0</v>
          </cell>
          <cell r="Q125">
            <v>0</v>
          </cell>
          <cell r="R125">
            <v>0</v>
          </cell>
        </row>
        <row r="126">
          <cell r="C126" t="str">
            <v>Prepaid Subsidy Rent (not used)</v>
          </cell>
          <cell r="D126" t="str">
            <v>n/a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L126">
            <v>0</v>
          </cell>
          <cell r="M126">
            <v>0</v>
          </cell>
          <cell r="N126">
            <v>0</v>
          </cell>
          <cell r="P126">
            <v>0</v>
          </cell>
          <cell r="Q126">
            <v>0</v>
          </cell>
          <cell r="R126">
            <v>0</v>
          </cell>
        </row>
        <row r="127">
          <cell r="C127" t="str">
            <v>Prior Year Adjustments</v>
          </cell>
          <cell r="D127">
            <v>41148000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L127">
            <v>0</v>
          </cell>
          <cell r="M127">
            <v>0</v>
          </cell>
          <cell r="N127">
            <v>0</v>
          </cell>
          <cell r="P127">
            <v>0</v>
          </cell>
          <cell r="Q127">
            <v>0</v>
          </cell>
          <cell r="R127">
            <v>0</v>
          </cell>
        </row>
        <row r="128">
          <cell r="C128" t="str">
            <v>Bad Debt - Rent</v>
          </cell>
          <cell r="D128">
            <v>41150000</v>
          </cell>
          <cell r="E128">
            <v>-37685.72</v>
          </cell>
          <cell r="F128">
            <v>-20100</v>
          </cell>
          <cell r="G128">
            <v>-36216</v>
          </cell>
          <cell r="H128">
            <v>1469.7200000000012</v>
          </cell>
          <cell r="I128">
            <v>3.899938756643103E-2</v>
          </cell>
          <cell r="J128">
            <v>-3.8999387566431065E-2</v>
          </cell>
          <cell r="L128">
            <v>-6.4177804117110118E-2</v>
          </cell>
          <cell r="M128">
            <v>-6.1674909061184453E-2</v>
          </cell>
          <cell r="N128">
            <v>2.5028950559256649E-3</v>
          </cell>
          <cell r="P128">
            <v>-62.809533333333334</v>
          </cell>
          <cell r="Q128">
            <v>-60.36</v>
          </cell>
          <cell r="R128">
            <v>2.4495333333333349</v>
          </cell>
        </row>
        <row r="129">
          <cell r="C129" t="str">
            <v>Bad Debt - Accelerated Rent</v>
          </cell>
          <cell r="D129">
            <v>41152000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L129">
            <v>0</v>
          </cell>
          <cell r="M129">
            <v>0</v>
          </cell>
          <cell r="N129">
            <v>0</v>
          </cell>
          <cell r="P129">
            <v>0</v>
          </cell>
          <cell r="Q129">
            <v>0</v>
          </cell>
          <cell r="R129">
            <v>0</v>
          </cell>
        </row>
        <row r="130">
          <cell r="C130" t="str">
            <v>Bad Debt Recovery - Rent</v>
          </cell>
          <cell r="D130">
            <v>41155000</v>
          </cell>
          <cell r="E130">
            <v>2931.13</v>
          </cell>
          <cell r="F130">
            <v>3600</v>
          </cell>
          <cell r="G130">
            <v>3300</v>
          </cell>
          <cell r="H130">
            <v>368.86999999999989</v>
          </cell>
          <cell r="I130">
            <v>0.1258456636177856</v>
          </cell>
          <cell r="J130">
            <v>0.1258456636177856</v>
          </cell>
          <cell r="L130">
            <v>4.9916383972970395E-3</v>
          </cell>
          <cell r="M130">
            <v>5.619814443944905E-3</v>
          </cell>
          <cell r="N130">
            <v>6.2817604664786551E-4</v>
          </cell>
          <cell r="P130">
            <v>4.8852166666666665</v>
          </cell>
          <cell r="Q130">
            <v>5.5</v>
          </cell>
          <cell r="R130">
            <v>0.61478333333333346</v>
          </cell>
        </row>
        <row r="131">
          <cell r="C131" t="str">
            <v>Tax Recovery</v>
          </cell>
          <cell r="D131">
            <v>41157000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L131">
            <v>0</v>
          </cell>
          <cell r="M131">
            <v>0</v>
          </cell>
          <cell r="N131">
            <v>0</v>
          </cell>
          <cell r="P131">
            <v>0</v>
          </cell>
          <cell r="Q131">
            <v>0</v>
          </cell>
          <cell r="R131">
            <v>0</v>
          </cell>
        </row>
        <row r="132">
          <cell r="C132" t="str">
            <v>Insurance Recovery</v>
          </cell>
          <cell r="D132">
            <v>41159000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L132">
            <v>0</v>
          </cell>
          <cell r="M132">
            <v>0</v>
          </cell>
          <cell r="N132">
            <v>0</v>
          </cell>
          <cell r="P132">
            <v>0</v>
          </cell>
          <cell r="Q132">
            <v>0</v>
          </cell>
          <cell r="R132">
            <v>0</v>
          </cell>
        </row>
        <row r="133">
          <cell r="C133" t="str">
            <v>Summer Camp Revenue</v>
          </cell>
          <cell r="D133">
            <v>41160000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L133">
            <v>0</v>
          </cell>
          <cell r="M133">
            <v>0</v>
          </cell>
          <cell r="N133">
            <v>0</v>
          </cell>
          <cell r="P133">
            <v>0</v>
          </cell>
          <cell r="Q133">
            <v>0</v>
          </cell>
          <cell r="R133">
            <v>0</v>
          </cell>
        </row>
        <row r="134">
          <cell r="C134" t="str">
            <v>Total Rental Income</v>
          </cell>
          <cell r="E134">
            <v>6843795.5299999993</v>
          </cell>
          <cell r="F134">
            <v>6686414.8399999999</v>
          </cell>
          <cell r="G134">
            <v>7354077.0477659572</v>
          </cell>
          <cell r="H134">
            <v>510281.51776595786</v>
          </cell>
          <cell r="I134">
            <v>7.4561186921660985E-2</v>
          </cell>
          <cell r="J134">
            <v>7.4561186921660916E-2</v>
          </cell>
          <cell r="L134">
            <v>11.654806354818053</v>
          </cell>
          <cell r="M134">
            <v>12.523802549975404</v>
          </cell>
          <cell r="N134">
            <v>0.86899619515735083</v>
          </cell>
          <cell r="P134">
            <v>11406.325883333333</v>
          </cell>
          <cell r="Q134">
            <v>12256.795079609929</v>
          </cell>
          <cell r="R134">
            <v>850.46919627659554</v>
          </cell>
        </row>
        <row r="137">
          <cell r="C137">
            <v>0</v>
          </cell>
        </row>
        <row r="138">
          <cell r="C138" t="str">
            <v>Rental Income-Commercial</v>
          </cell>
          <cell r="D138" t="str">
            <v>n/a</v>
          </cell>
        </row>
        <row r="139">
          <cell r="C139" t="str">
            <v>Market Rent - Commercial</v>
          </cell>
          <cell r="D139" t="str">
            <v>n/a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L139">
            <v>0</v>
          </cell>
          <cell r="M139">
            <v>0</v>
          </cell>
          <cell r="N139">
            <v>0</v>
          </cell>
          <cell r="P139">
            <v>0</v>
          </cell>
          <cell r="Q139">
            <v>0</v>
          </cell>
          <cell r="R139">
            <v>0</v>
          </cell>
          <cell r="T139">
            <v>0</v>
          </cell>
        </row>
        <row r="140">
          <cell r="C140" t="str">
            <v>Base Rent - Commercial</v>
          </cell>
          <cell r="D140" t="str">
            <v>n/a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L140">
            <v>0</v>
          </cell>
          <cell r="M140">
            <v>0</v>
          </cell>
          <cell r="N140">
            <v>0</v>
          </cell>
          <cell r="P140">
            <v>0</v>
          </cell>
          <cell r="Q140">
            <v>0</v>
          </cell>
          <cell r="R140">
            <v>0</v>
          </cell>
          <cell r="T140">
            <v>0</v>
          </cell>
        </row>
        <row r="141">
          <cell r="C141" t="str">
            <v>Market Rent - Commercial Furnished</v>
          </cell>
          <cell r="D141" t="str">
            <v>n/a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L141">
            <v>0</v>
          </cell>
          <cell r="M141">
            <v>0</v>
          </cell>
          <cell r="N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C142" t="str">
            <v>Base Rent - Commercial Furnished</v>
          </cell>
          <cell r="D142" t="str">
            <v>n/a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L142">
            <v>0</v>
          </cell>
          <cell r="M142">
            <v>0</v>
          </cell>
          <cell r="N142">
            <v>0</v>
          </cell>
          <cell r="P142">
            <v>0</v>
          </cell>
          <cell r="Q142">
            <v>0</v>
          </cell>
          <cell r="R142">
            <v>0</v>
          </cell>
          <cell r="T142">
            <v>0</v>
          </cell>
        </row>
        <row r="143">
          <cell r="C143" t="str">
            <v>Total Rental Income - Comm</v>
          </cell>
          <cell r="D143" t="str">
            <v>n/a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L143">
            <v>0</v>
          </cell>
          <cell r="M143">
            <v>0</v>
          </cell>
          <cell r="N143">
            <v>0</v>
          </cell>
          <cell r="P143">
            <v>0</v>
          </cell>
          <cell r="Q143">
            <v>0</v>
          </cell>
          <cell r="R143">
            <v>0</v>
          </cell>
        </row>
        <row r="144">
          <cell r="C144">
            <v>0</v>
          </cell>
          <cell r="D144" t="str">
            <v>n/a</v>
          </cell>
          <cell r="R144">
            <v>0</v>
          </cell>
        </row>
        <row r="145">
          <cell r="C145" t="str">
            <v>Other Rental Income-Commercial</v>
          </cell>
          <cell r="D145" t="str">
            <v>n/a</v>
          </cell>
          <cell r="R145">
            <v>0</v>
          </cell>
        </row>
        <row r="146">
          <cell r="C146" t="str">
            <v>Roof Rent - Comm</v>
          </cell>
          <cell r="D146" t="str">
            <v>n/a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L146">
            <v>0</v>
          </cell>
          <cell r="M146">
            <v>0</v>
          </cell>
          <cell r="N146">
            <v>0</v>
          </cell>
          <cell r="P146">
            <v>0</v>
          </cell>
          <cell r="Q146">
            <v>0</v>
          </cell>
          <cell r="R146">
            <v>0</v>
          </cell>
          <cell r="T146">
            <v>0</v>
          </cell>
        </row>
        <row r="147">
          <cell r="C147" t="str">
            <v>Percentage Rent - Comm</v>
          </cell>
          <cell r="D147" t="str">
            <v>n/a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L147">
            <v>0</v>
          </cell>
          <cell r="M147">
            <v>0</v>
          </cell>
          <cell r="N147">
            <v>0</v>
          </cell>
          <cell r="P147">
            <v>0</v>
          </cell>
          <cell r="Q147">
            <v>0</v>
          </cell>
          <cell r="R147">
            <v>0</v>
          </cell>
          <cell r="T147">
            <v>0</v>
          </cell>
        </row>
        <row r="148">
          <cell r="C148" t="str">
            <v>Cell Tower Income - Comm</v>
          </cell>
          <cell r="D148" t="str">
            <v>n/a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L148">
            <v>0</v>
          </cell>
          <cell r="M148">
            <v>0</v>
          </cell>
          <cell r="N148">
            <v>0</v>
          </cell>
          <cell r="P148">
            <v>0</v>
          </cell>
          <cell r="Q148">
            <v>0</v>
          </cell>
          <cell r="R148">
            <v>0</v>
          </cell>
          <cell r="T148">
            <v>0</v>
          </cell>
        </row>
        <row r="149">
          <cell r="C149" t="str">
            <v>Rent Concessions - Comm</v>
          </cell>
          <cell r="D149" t="str">
            <v>n/a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L149">
            <v>0</v>
          </cell>
          <cell r="M149">
            <v>0</v>
          </cell>
          <cell r="N149">
            <v>0</v>
          </cell>
          <cell r="P149">
            <v>0</v>
          </cell>
          <cell r="Q149">
            <v>0</v>
          </cell>
          <cell r="R149">
            <v>0</v>
          </cell>
          <cell r="T149">
            <v>0</v>
          </cell>
        </row>
        <row r="150">
          <cell r="C150" t="str">
            <v>Vacancy Loss - Comm</v>
          </cell>
          <cell r="D150" t="str">
            <v>n/a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L150">
            <v>0</v>
          </cell>
          <cell r="M150">
            <v>0</v>
          </cell>
          <cell r="N150">
            <v>0</v>
          </cell>
          <cell r="P150">
            <v>0</v>
          </cell>
          <cell r="Q150">
            <v>0</v>
          </cell>
          <cell r="R150">
            <v>0</v>
          </cell>
          <cell r="T150">
            <v>0</v>
          </cell>
        </row>
        <row r="151">
          <cell r="C151" t="str">
            <v>Delinquent Rent - Commercial</v>
          </cell>
          <cell r="D151" t="str">
            <v>n/a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L151">
            <v>0</v>
          </cell>
          <cell r="M151">
            <v>0</v>
          </cell>
          <cell r="N151">
            <v>0</v>
          </cell>
          <cell r="P151">
            <v>0</v>
          </cell>
          <cell r="Q151">
            <v>0</v>
          </cell>
          <cell r="R151">
            <v>0</v>
          </cell>
          <cell r="T151">
            <v>0</v>
          </cell>
        </row>
        <row r="152">
          <cell r="C152" t="str">
            <v>Prepaid - Commercial</v>
          </cell>
          <cell r="D152" t="str">
            <v>n/a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L152">
            <v>0</v>
          </cell>
          <cell r="M152">
            <v>0</v>
          </cell>
          <cell r="N152">
            <v>0</v>
          </cell>
          <cell r="P152">
            <v>0</v>
          </cell>
          <cell r="Q152">
            <v>0</v>
          </cell>
          <cell r="R152">
            <v>0</v>
          </cell>
          <cell r="T152">
            <v>0</v>
          </cell>
        </row>
        <row r="153">
          <cell r="C153" t="str">
            <v>Prior Year Delinquent Rent - Commercial</v>
          </cell>
          <cell r="D153" t="str">
            <v>n/a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L153">
            <v>0</v>
          </cell>
          <cell r="M153">
            <v>0</v>
          </cell>
          <cell r="N153">
            <v>0</v>
          </cell>
          <cell r="P153">
            <v>0</v>
          </cell>
          <cell r="Q153">
            <v>0</v>
          </cell>
          <cell r="R153">
            <v>0</v>
          </cell>
          <cell r="T153">
            <v>0</v>
          </cell>
        </row>
        <row r="154">
          <cell r="C154" t="str">
            <v>Prior Year Prepaid Rent - Commercial</v>
          </cell>
          <cell r="D154" t="str">
            <v>n/a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L154">
            <v>0</v>
          </cell>
          <cell r="M154">
            <v>0</v>
          </cell>
          <cell r="N154">
            <v>0</v>
          </cell>
          <cell r="P154">
            <v>0</v>
          </cell>
          <cell r="Q154">
            <v>0</v>
          </cell>
          <cell r="R154">
            <v>0</v>
          </cell>
          <cell r="T154">
            <v>0</v>
          </cell>
        </row>
        <row r="155">
          <cell r="C155" t="str">
            <v>Bad Debt - Comm</v>
          </cell>
          <cell r="D155" t="str">
            <v>n/a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L155">
            <v>0</v>
          </cell>
          <cell r="M155">
            <v>0</v>
          </cell>
          <cell r="N155">
            <v>0</v>
          </cell>
          <cell r="P155">
            <v>0</v>
          </cell>
          <cell r="Q155">
            <v>0</v>
          </cell>
          <cell r="R155">
            <v>0</v>
          </cell>
          <cell r="T155">
            <v>0</v>
          </cell>
        </row>
        <row r="156">
          <cell r="C156" t="str">
            <v>S/L Rent Adjustment - Comm</v>
          </cell>
          <cell r="D156" t="str">
            <v>n/a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L156">
            <v>0</v>
          </cell>
          <cell r="M156">
            <v>0</v>
          </cell>
          <cell r="N156">
            <v>0</v>
          </cell>
          <cell r="P156">
            <v>0</v>
          </cell>
          <cell r="Q156">
            <v>0</v>
          </cell>
          <cell r="R156">
            <v>0</v>
          </cell>
          <cell r="T156">
            <v>0</v>
          </cell>
        </row>
        <row r="157">
          <cell r="C157" t="str">
            <v>Other Rent Revenue - Commercial</v>
          </cell>
          <cell r="D157" t="str">
            <v>n/a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L157">
            <v>0</v>
          </cell>
          <cell r="M157">
            <v>0</v>
          </cell>
          <cell r="N157">
            <v>0</v>
          </cell>
          <cell r="P157">
            <v>0</v>
          </cell>
          <cell r="Q157">
            <v>0</v>
          </cell>
          <cell r="R157">
            <v>0</v>
          </cell>
          <cell r="T157">
            <v>0</v>
          </cell>
        </row>
        <row r="158">
          <cell r="C158" t="str">
            <v>Signage Revenue - Commercial</v>
          </cell>
          <cell r="D158" t="str">
            <v>n/a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L158">
            <v>0</v>
          </cell>
          <cell r="M158">
            <v>0</v>
          </cell>
          <cell r="N158">
            <v>0</v>
          </cell>
          <cell r="P158">
            <v>0</v>
          </cell>
          <cell r="Q158">
            <v>0</v>
          </cell>
          <cell r="R158">
            <v>0</v>
          </cell>
          <cell r="T158">
            <v>0</v>
          </cell>
        </row>
        <row r="159">
          <cell r="C159" t="str">
            <v>Total Other Rental Income - Comm</v>
          </cell>
          <cell r="D159" t="str">
            <v>n/a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L159">
            <v>0</v>
          </cell>
          <cell r="M159">
            <v>0</v>
          </cell>
          <cell r="N159">
            <v>0</v>
          </cell>
          <cell r="P159">
            <v>0</v>
          </cell>
          <cell r="Q159">
            <v>0</v>
          </cell>
          <cell r="R159">
            <v>0</v>
          </cell>
        </row>
        <row r="160">
          <cell r="C160">
            <v>0</v>
          </cell>
        </row>
        <row r="161">
          <cell r="C161" t="str">
            <v>Other Income - Residential</v>
          </cell>
        </row>
        <row r="162">
          <cell r="C162" t="str">
            <v>Access Gate Remote Income</v>
          </cell>
          <cell r="D162">
            <v>43005000</v>
          </cell>
          <cell r="E162">
            <v>1360</v>
          </cell>
          <cell r="F162">
            <v>0</v>
          </cell>
          <cell r="G162">
            <v>0</v>
          </cell>
          <cell r="H162">
            <v>-1360</v>
          </cell>
          <cell r="I162">
            <v>-1</v>
          </cell>
          <cell r="J162">
            <v>-1</v>
          </cell>
          <cell r="L162">
            <v>2.3160447405348701E-3</v>
          </cell>
          <cell r="M162">
            <v>0</v>
          </cell>
          <cell r="N162">
            <v>-2.3160447405348701E-3</v>
          </cell>
          <cell r="P162">
            <v>2.2666666666666666</v>
          </cell>
          <cell r="Q162">
            <v>0</v>
          </cell>
          <cell r="R162">
            <v>-2.2666666666666666</v>
          </cell>
          <cell r="T162" t="str">
            <v>Gym card replacement charges assumes 1 per month @$75 each, except for Jan., Mar., Jun. &amp; Oct. where 2 replacements are assumed.</v>
          </cell>
        </row>
        <row r="163">
          <cell r="C163" t="str">
            <v>Additional Occupant Fee</v>
          </cell>
          <cell r="D163">
            <v>43008000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L163">
            <v>0</v>
          </cell>
          <cell r="M163">
            <v>0</v>
          </cell>
          <cell r="N163">
            <v>0</v>
          </cell>
          <cell r="P163">
            <v>0</v>
          </cell>
          <cell r="Q163">
            <v>0</v>
          </cell>
          <cell r="R163">
            <v>0</v>
          </cell>
          <cell r="T163">
            <v>0</v>
          </cell>
        </row>
        <row r="164">
          <cell r="C164" t="str">
            <v>Administrative Fees</v>
          </cell>
          <cell r="D164">
            <v>43010000</v>
          </cell>
          <cell r="E164">
            <v>54122.81</v>
          </cell>
          <cell r="F164">
            <v>50550</v>
          </cell>
          <cell r="G164">
            <v>56550</v>
          </cell>
          <cell r="H164">
            <v>2427.1900000000023</v>
          </cell>
          <cell r="I164">
            <v>4.4845971596818468E-2</v>
          </cell>
          <cell r="J164">
            <v>4.4845971596818357E-2</v>
          </cell>
          <cell r="L164">
            <v>9.2169742237844174E-2</v>
          </cell>
          <cell r="M164">
            <v>9.6303183880328602E-2</v>
          </cell>
          <cell r="N164">
            <v>4.1334416424844284E-3</v>
          </cell>
          <cell r="P164">
            <v>90.204683333333335</v>
          </cell>
          <cell r="Q164">
            <v>94.25</v>
          </cell>
          <cell r="R164">
            <v>4.0453166666666647</v>
          </cell>
          <cell r="T164" t="str">
            <v>Charge administration fee at $150</v>
          </cell>
        </row>
        <row r="165">
          <cell r="C165" t="str">
            <v>Alarm Income</v>
          </cell>
          <cell r="D165">
            <v>43015000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L165">
            <v>0</v>
          </cell>
          <cell r="M165">
            <v>0</v>
          </cell>
          <cell r="N165">
            <v>0</v>
          </cell>
          <cell r="P165">
            <v>0</v>
          </cell>
          <cell r="Q165">
            <v>0</v>
          </cell>
          <cell r="R165">
            <v>0</v>
          </cell>
          <cell r="T165">
            <v>0</v>
          </cell>
        </row>
        <row r="166">
          <cell r="C166" t="str">
            <v>Application Fees</v>
          </cell>
          <cell r="D166">
            <v>43020000</v>
          </cell>
          <cell r="E166">
            <v>24660</v>
          </cell>
          <cell r="F166">
            <v>14464.15</v>
          </cell>
          <cell r="G166">
            <v>20692.5</v>
          </cell>
          <cell r="H166">
            <v>-3967.5</v>
          </cell>
          <cell r="I166">
            <v>-0.16088807785888079</v>
          </cell>
          <cell r="J166">
            <v>-0.16088807785888082</v>
          </cell>
          <cell r="L166">
            <v>4.1995340662933749E-2</v>
          </cell>
          <cell r="M166">
            <v>3.5238791024645444E-2</v>
          </cell>
          <cell r="N166">
            <v>-6.7565496382883047E-3</v>
          </cell>
          <cell r="P166">
            <v>41.1</v>
          </cell>
          <cell r="Q166">
            <v>34.487499999999997</v>
          </cell>
          <cell r="R166">
            <v>-6.6125000000000043</v>
          </cell>
          <cell r="T166" t="str">
            <v>$50 per application, $0 for Preferred Employers (approx. 6 per month) - Previously coded to Rent Concessions with the PEP monthly rent discount.</v>
          </cell>
        </row>
        <row r="167">
          <cell r="C167" t="str">
            <v>Application Fees-Parkmerced</v>
          </cell>
          <cell r="D167" t="str">
            <v>n/a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L167">
            <v>0</v>
          </cell>
          <cell r="M167">
            <v>0</v>
          </cell>
          <cell r="N167">
            <v>0</v>
          </cell>
          <cell r="P167">
            <v>0</v>
          </cell>
          <cell r="Q167">
            <v>0</v>
          </cell>
          <cell r="R167">
            <v>0</v>
          </cell>
          <cell r="T167">
            <v>0</v>
          </cell>
        </row>
        <row r="168">
          <cell r="C168" t="str">
            <v>Application Fees - Guarantor</v>
          </cell>
          <cell r="D168">
            <v>43021000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L168">
            <v>0</v>
          </cell>
          <cell r="M168">
            <v>0</v>
          </cell>
          <cell r="N168">
            <v>0</v>
          </cell>
          <cell r="P168">
            <v>0</v>
          </cell>
          <cell r="Q168">
            <v>0</v>
          </cell>
          <cell r="R168">
            <v>0</v>
          </cell>
          <cell r="T168">
            <v>0</v>
          </cell>
        </row>
        <row r="169">
          <cell r="C169" t="str">
            <v>Appliance Fees</v>
          </cell>
          <cell r="D169">
            <v>43025000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L169">
            <v>0</v>
          </cell>
          <cell r="M169">
            <v>0</v>
          </cell>
          <cell r="N169">
            <v>0</v>
          </cell>
          <cell r="P169">
            <v>0</v>
          </cell>
          <cell r="Q169">
            <v>0</v>
          </cell>
          <cell r="R169">
            <v>0</v>
          </cell>
          <cell r="T169">
            <v>0</v>
          </cell>
        </row>
        <row r="170">
          <cell r="C170" t="str">
            <v>Assignment Fees</v>
          </cell>
          <cell r="D170">
            <v>43030000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L170">
            <v>0</v>
          </cell>
          <cell r="M170">
            <v>0</v>
          </cell>
          <cell r="N170">
            <v>0</v>
          </cell>
          <cell r="P170">
            <v>0</v>
          </cell>
          <cell r="Q170">
            <v>0</v>
          </cell>
          <cell r="R170">
            <v>0</v>
          </cell>
          <cell r="T170">
            <v>0</v>
          </cell>
        </row>
        <row r="171">
          <cell r="C171" t="str">
            <v>Bad Debt - Other Income</v>
          </cell>
          <cell r="D171">
            <v>43035000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L171">
            <v>0</v>
          </cell>
          <cell r="M171">
            <v>0</v>
          </cell>
          <cell r="N171">
            <v>0</v>
          </cell>
          <cell r="P171">
            <v>0</v>
          </cell>
          <cell r="Q171">
            <v>0</v>
          </cell>
          <cell r="R171">
            <v>0</v>
          </cell>
          <cell r="T171">
            <v>0</v>
          </cell>
        </row>
        <row r="172">
          <cell r="C172" t="str">
            <v>Bad Debt Recovery/OthInc</v>
          </cell>
          <cell r="D172">
            <v>43040000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L172">
            <v>0</v>
          </cell>
          <cell r="M172">
            <v>0</v>
          </cell>
          <cell r="N172">
            <v>0</v>
          </cell>
          <cell r="P172">
            <v>0</v>
          </cell>
          <cell r="Q172">
            <v>0</v>
          </cell>
          <cell r="R172">
            <v>0</v>
          </cell>
          <cell r="T172">
            <v>0</v>
          </cell>
        </row>
        <row r="173">
          <cell r="C173" t="str">
            <v>Boat Slips</v>
          </cell>
          <cell r="D173">
            <v>43045000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L173">
            <v>0</v>
          </cell>
          <cell r="M173">
            <v>0</v>
          </cell>
          <cell r="N173">
            <v>0</v>
          </cell>
          <cell r="P173">
            <v>0</v>
          </cell>
          <cell r="Q173">
            <v>0</v>
          </cell>
          <cell r="R173">
            <v>0</v>
          </cell>
          <cell r="T173">
            <v>0</v>
          </cell>
        </row>
        <row r="174">
          <cell r="C174" t="str">
            <v>Cable TV Commissions</v>
          </cell>
          <cell r="D174">
            <v>43055000</v>
          </cell>
          <cell r="E174">
            <v>22651.559999999998</v>
          </cell>
          <cell r="F174">
            <v>9480</v>
          </cell>
          <cell r="G174">
            <v>22920</v>
          </cell>
          <cell r="H174">
            <v>268.44000000000233</v>
          </cell>
          <cell r="I174">
            <v>1.1850839412384946E-2</v>
          </cell>
          <cell r="J174">
            <v>1.185083941238485E-2</v>
          </cell>
          <cell r="L174">
            <v>3.8575019413904441E-2</v>
          </cell>
          <cell r="M174">
            <v>3.903216577430825E-2</v>
          </cell>
          <cell r="N174">
            <v>4.5714636040380952E-4</v>
          </cell>
          <cell r="P174">
            <v>37.752599999999994</v>
          </cell>
          <cell r="Q174">
            <v>38.200000000000003</v>
          </cell>
          <cell r="R174">
            <v>0.4474000000000089</v>
          </cell>
          <cell r="T174" t="str">
            <v>Budget assumes an estimated penetration of 47%</v>
          </cell>
        </row>
        <row r="175">
          <cell r="C175" t="str">
            <v>Cable TV Commission - Upfront / Bulk</v>
          </cell>
          <cell r="D175">
            <v>43056000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L175">
            <v>0</v>
          </cell>
          <cell r="M175">
            <v>0</v>
          </cell>
          <cell r="N175">
            <v>0</v>
          </cell>
          <cell r="P175">
            <v>0</v>
          </cell>
          <cell r="Q175">
            <v>0</v>
          </cell>
          <cell r="R175">
            <v>0</v>
          </cell>
          <cell r="T175">
            <v>0</v>
          </cell>
        </row>
        <row r="176">
          <cell r="C176" t="str">
            <v>Car Services</v>
          </cell>
          <cell r="D176">
            <v>43057000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L176">
            <v>0</v>
          </cell>
          <cell r="M176">
            <v>0</v>
          </cell>
          <cell r="N176">
            <v>0</v>
          </cell>
          <cell r="P176">
            <v>0</v>
          </cell>
          <cell r="Q176">
            <v>0</v>
          </cell>
          <cell r="R176">
            <v>0</v>
          </cell>
          <cell r="T176">
            <v>0</v>
          </cell>
        </row>
        <row r="177">
          <cell r="C177" t="str">
            <v>Club Room Rental Fees</v>
          </cell>
          <cell r="D177">
            <v>43060000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L177">
            <v>0</v>
          </cell>
          <cell r="M177">
            <v>0</v>
          </cell>
          <cell r="N177">
            <v>0</v>
          </cell>
          <cell r="P177">
            <v>0</v>
          </cell>
          <cell r="Q177">
            <v>0</v>
          </cell>
          <cell r="R177">
            <v>0</v>
          </cell>
          <cell r="T177">
            <v>0</v>
          </cell>
        </row>
        <row r="178">
          <cell r="C178" t="str">
            <v>Concierge Services</v>
          </cell>
          <cell r="D178">
            <v>43065000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L178">
            <v>0</v>
          </cell>
          <cell r="M178">
            <v>0</v>
          </cell>
          <cell r="N178">
            <v>0</v>
          </cell>
          <cell r="P178">
            <v>0</v>
          </cell>
          <cell r="Q178">
            <v>0</v>
          </cell>
          <cell r="R178">
            <v>0</v>
          </cell>
          <cell r="T178">
            <v>0</v>
          </cell>
        </row>
        <row r="179">
          <cell r="C179" t="str">
            <v>Corporate Unit Premiums</v>
          </cell>
          <cell r="D179">
            <v>43070000</v>
          </cell>
          <cell r="E179">
            <v>135764</v>
          </cell>
          <cell r="F179">
            <v>63745</v>
          </cell>
          <cell r="G179">
            <v>54600</v>
          </cell>
          <cell r="H179">
            <v>-81164</v>
          </cell>
          <cell r="I179">
            <v>-0.59783153118647059</v>
          </cell>
          <cell r="J179">
            <v>-0.59783153118647059</v>
          </cell>
          <cell r="L179">
            <v>0.23120257217204127</v>
          </cell>
          <cell r="M179">
            <v>9.2982384436179344E-2</v>
          </cell>
          <cell r="N179">
            <v>-0.13822018773586192</v>
          </cell>
          <cell r="P179">
            <v>226.27333333333334</v>
          </cell>
          <cell r="Q179">
            <v>91</v>
          </cell>
          <cell r="R179">
            <v>-135.27333333333334</v>
          </cell>
          <cell r="T179" t="str">
            <v>Average of 7 corporate apartments per month</v>
          </cell>
        </row>
        <row r="180">
          <cell r="C180" t="str">
            <v>Credit Card Fees</v>
          </cell>
          <cell r="D180">
            <v>43075000</v>
          </cell>
          <cell r="E180">
            <v>10801.5</v>
          </cell>
          <cell r="F180">
            <v>3648</v>
          </cell>
          <cell r="G180">
            <v>14400</v>
          </cell>
          <cell r="H180">
            <v>3598.5</v>
          </cell>
          <cell r="I180">
            <v>0.33314817386474099</v>
          </cell>
          <cell r="J180">
            <v>0.33314817386474105</v>
          </cell>
          <cell r="L180">
            <v>1.839467445947603E-2</v>
          </cell>
          <cell r="M180">
            <v>2.4522826664486859E-2</v>
          </cell>
          <cell r="N180">
            <v>6.1281522050108291E-3</v>
          </cell>
          <cell r="P180">
            <v>18.002500000000001</v>
          </cell>
          <cell r="Q180">
            <v>24</v>
          </cell>
          <cell r="R180">
            <v>5.9974999999999987</v>
          </cell>
          <cell r="T180" t="str">
            <v>$25 fee to residents for credit card usage.  Assumes approx. 25 residents paying with credit card per month (reduced number of residents due to increase in fee)</v>
          </cell>
        </row>
        <row r="181">
          <cell r="C181" t="str">
            <v>Damages</v>
          </cell>
          <cell r="D181">
            <v>43080000</v>
          </cell>
          <cell r="E181">
            <v>12523.76</v>
          </cell>
          <cell r="F181">
            <v>14575</v>
          </cell>
          <cell r="G181">
            <v>15900</v>
          </cell>
          <cell r="H181">
            <v>3376.24</v>
          </cell>
          <cell r="I181">
            <v>0.26958676946859406</v>
          </cell>
          <cell r="J181">
            <v>0.26958676946859406</v>
          </cell>
          <cell r="L181">
            <v>2.1327638588030138E-2</v>
          </cell>
          <cell r="M181">
            <v>2.7077287775370905E-2</v>
          </cell>
          <cell r="N181">
            <v>5.7496491873407669E-3</v>
          </cell>
          <cell r="P181">
            <v>20.872933333333332</v>
          </cell>
          <cell r="Q181">
            <v>26.5</v>
          </cell>
          <cell r="R181">
            <v>5.6270666666666678</v>
          </cell>
          <cell r="T181" t="str">
            <v>Average damage charges are $150</v>
          </cell>
        </row>
        <row r="182">
          <cell r="C182" t="str">
            <v>Damages-Parkmerced</v>
          </cell>
          <cell r="D182" t="str">
            <v>n/a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L182">
            <v>0</v>
          </cell>
          <cell r="M182">
            <v>0</v>
          </cell>
          <cell r="N182">
            <v>0</v>
          </cell>
          <cell r="P182">
            <v>0</v>
          </cell>
          <cell r="Q182">
            <v>0</v>
          </cell>
          <cell r="R182">
            <v>0</v>
          </cell>
          <cell r="T182">
            <v>0</v>
          </cell>
        </row>
        <row r="183">
          <cell r="C183" t="str">
            <v>Deposit Forfeitures</v>
          </cell>
          <cell r="D183">
            <v>43090000</v>
          </cell>
          <cell r="E183">
            <v>-200</v>
          </cell>
          <cell r="F183">
            <v>0</v>
          </cell>
          <cell r="G183">
            <v>0</v>
          </cell>
          <cell r="H183">
            <v>200</v>
          </cell>
          <cell r="I183">
            <v>1</v>
          </cell>
          <cell r="J183">
            <v>-1</v>
          </cell>
          <cell r="L183">
            <v>-3.405948147845397E-4</v>
          </cell>
          <cell r="M183">
            <v>0</v>
          </cell>
          <cell r="N183">
            <v>3.405948147845397E-4</v>
          </cell>
          <cell r="P183">
            <v>-0.33333333333333331</v>
          </cell>
          <cell r="Q183">
            <v>0</v>
          </cell>
          <cell r="R183">
            <v>0.33333333333333331</v>
          </cell>
          <cell r="T183">
            <v>0</v>
          </cell>
        </row>
        <row r="184">
          <cell r="C184" t="str">
            <v>Early Move in Fees</v>
          </cell>
          <cell r="D184">
            <v>43092000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L184">
            <v>0</v>
          </cell>
          <cell r="M184">
            <v>0</v>
          </cell>
          <cell r="N184">
            <v>0</v>
          </cell>
          <cell r="P184">
            <v>0</v>
          </cell>
          <cell r="Q184">
            <v>0</v>
          </cell>
          <cell r="R184">
            <v>0</v>
          </cell>
          <cell r="T184">
            <v>0</v>
          </cell>
        </row>
        <row r="185">
          <cell r="C185" t="str">
            <v>Electric Commissions</v>
          </cell>
          <cell r="D185">
            <v>43095000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L185">
            <v>0</v>
          </cell>
          <cell r="M185">
            <v>0</v>
          </cell>
          <cell r="N185">
            <v>0</v>
          </cell>
          <cell r="P185">
            <v>0</v>
          </cell>
          <cell r="Q185">
            <v>0</v>
          </cell>
          <cell r="R185">
            <v>0</v>
          </cell>
          <cell r="T185">
            <v>0</v>
          </cell>
        </row>
        <row r="186">
          <cell r="C186" t="str">
            <v>Eviction Fees</v>
          </cell>
          <cell r="D186">
            <v>43097000</v>
          </cell>
          <cell r="E186">
            <v>3825</v>
          </cell>
          <cell r="F186">
            <v>1400</v>
          </cell>
          <cell r="G186">
            <v>3675</v>
          </cell>
          <cell r="H186">
            <v>-150</v>
          </cell>
          <cell r="I186">
            <v>-3.9215686274509803E-2</v>
          </cell>
          <cell r="J186">
            <v>-3.9215686274509776E-2</v>
          </cell>
          <cell r="L186">
            <v>6.5138758327543218E-3</v>
          </cell>
          <cell r="M186">
            <v>6.2584297216659174E-3</v>
          </cell>
          <cell r="N186">
            <v>-2.5544611108840442E-4</v>
          </cell>
          <cell r="P186">
            <v>6.375</v>
          </cell>
          <cell r="Q186">
            <v>6.125</v>
          </cell>
          <cell r="R186">
            <v>-0.25</v>
          </cell>
          <cell r="T186" t="str">
            <v>Average eviction = $175</v>
          </cell>
        </row>
        <row r="187">
          <cell r="C187" t="str">
            <v>Filming Income-TV/Movies</v>
          </cell>
          <cell r="D187">
            <v>43098000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L187">
            <v>0</v>
          </cell>
          <cell r="M187">
            <v>0</v>
          </cell>
          <cell r="N187">
            <v>0</v>
          </cell>
          <cell r="P187">
            <v>0</v>
          </cell>
          <cell r="Q187">
            <v>0</v>
          </cell>
          <cell r="R187">
            <v>0</v>
          </cell>
          <cell r="T187">
            <v>0</v>
          </cell>
        </row>
        <row r="188">
          <cell r="C188" t="str">
            <v>Furniture Rental - Office</v>
          </cell>
          <cell r="D188">
            <v>43099000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L188">
            <v>0</v>
          </cell>
          <cell r="M188">
            <v>0</v>
          </cell>
          <cell r="N188">
            <v>0</v>
          </cell>
          <cell r="P188">
            <v>0</v>
          </cell>
          <cell r="Q188">
            <v>0</v>
          </cell>
          <cell r="R188">
            <v>0</v>
          </cell>
          <cell r="T188">
            <v>0</v>
          </cell>
        </row>
        <row r="189">
          <cell r="C189" t="str">
            <v>Furniture Rental - Units</v>
          </cell>
          <cell r="D189">
            <v>43100000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L189">
            <v>0</v>
          </cell>
          <cell r="M189">
            <v>0</v>
          </cell>
          <cell r="N189">
            <v>0</v>
          </cell>
          <cell r="P189">
            <v>0</v>
          </cell>
          <cell r="Q189">
            <v>0</v>
          </cell>
          <cell r="R189">
            <v>0</v>
          </cell>
          <cell r="T189">
            <v>0</v>
          </cell>
        </row>
        <row r="190">
          <cell r="C190" t="str">
            <v xml:space="preserve">Garage Income       </v>
          </cell>
          <cell r="D190">
            <v>43105000</v>
          </cell>
          <cell r="E190">
            <v>43495.11</v>
          </cell>
          <cell r="F190">
            <v>39615</v>
          </cell>
          <cell r="G190">
            <v>44840</v>
          </cell>
          <cell r="H190">
            <v>1344.8899999999994</v>
          </cell>
          <cell r="I190">
            <v>3.0920487383524251E-2</v>
          </cell>
          <cell r="J190">
            <v>3.0920487383524264E-2</v>
          </cell>
          <cell r="L190">
            <v>7.4071044672415903E-2</v>
          </cell>
          <cell r="M190">
            <v>7.6361357474693803E-2</v>
          </cell>
          <cell r="N190">
            <v>2.2903128022778996E-3</v>
          </cell>
          <cell r="P190">
            <v>72.491849999999999</v>
          </cell>
          <cell r="Q190">
            <v>74.733333333333334</v>
          </cell>
          <cell r="R190">
            <v>2.2414833333333348</v>
          </cell>
          <cell r="T190" t="str">
            <v>Garage rental is $95 per month.  4 are used by maintenance for storage &amp; 1 is being used to store upgrade materials</v>
          </cell>
        </row>
        <row r="191">
          <cell r="C191" t="str">
            <v>Guest Services</v>
          </cell>
          <cell r="D191">
            <v>43108000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L191">
            <v>0</v>
          </cell>
          <cell r="M191">
            <v>0</v>
          </cell>
          <cell r="N191">
            <v>0</v>
          </cell>
          <cell r="P191">
            <v>0</v>
          </cell>
          <cell r="Q191">
            <v>0</v>
          </cell>
          <cell r="R191">
            <v>0</v>
          </cell>
          <cell r="T191">
            <v>0</v>
          </cell>
        </row>
        <row r="192">
          <cell r="C192" t="str">
            <v>Guest Suite Income</v>
          </cell>
          <cell r="D192">
            <v>43110000</v>
          </cell>
          <cell r="E192">
            <v>19992</v>
          </cell>
          <cell r="F192">
            <v>21960</v>
          </cell>
          <cell r="G192">
            <v>21330</v>
          </cell>
          <cell r="H192">
            <v>1338</v>
          </cell>
          <cell r="I192">
            <v>6.6926770708283317E-2</v>
          </cell>
          <cell r="J192">
            <v>6.6926770708283234E-2</v>
          </cell>
          <cell r="L192">
            <v>3.4045857685862588E-2</v>
          </cell>
          <cell r="M192">
            <v>3.632443699677116E-2</v>
          </cell>
          <cell r="N192">
            <v>2.2785793109085725E-3</v>
          </cell>
          <cell r="P192">
            <v>33.32</v>
          </cell>
          <cell r="Q192">
            <v>35.549999999999997</v>
          </cell>
          <cell r="R192">
            <v>2.2299999999999969</v>
          </cell>
          <cell r="T192" t="str">
            <v>Guest Suite 1 is $80 per night &amp; Guest Suites 2 &amp; 3 are $70 per night.</v>
          </cell>
        </row>
        <row r="193">
          <cell r="C193" t="str">
            <v>HOA Assessments</v>
          </cell>
          <cell r="D193">
            <v>43112000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L193">
            <v>0</v>
          </cell>
          <cell r="M193">
            <v>0</v>
          </cell>
          <cell r="N193">
            <v>0</v>
          </cell>
          <cell r="P193">
            <v>0</v>
          </cell>
          <cell r="Q193">
            <v>0</v>
          </cell>
          <cell r="R193">
            <v>0</v>
          </cell>
          <cell r="T193">
            <v>0</v>
          </cell>
        </row>
        <row r="194">
          <cell r="C194" t="str">
            <v>HOA Special Assessments</v>
          </cell>
          <cell r="D194">
            <v>43113000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L194">
            <v>0</v>
          </cell>
          <cell r="M194">
            <v>0</v>
          </cell>
          <cell r="N194">
            <v>0</v>
          </cell>
          <cell r="P194">
            <v>0</v>
          </cell>
          <cell r="Q194">
            <v>0</v>
          </cell>
          <cell r="R194">
            <v>0</v>
          </cell>
          <cell r="T194">
            <v>0</v>
          </cell>
        </row>
        <row r="195">
          <cell r="C195" t="str">
            <v>HOA Working Capital</v>
          </cell>
          <cell r="D195">
            <v>43114000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L195">
            <v>0</v>
          </cell>
          <cell r="M195">
            <v>0</v>
          </cell>
          <cell r="N195">
            <v>0</v>
          </cell>
          <cell r="P195">
            <v>0</v>
          </cell>
          <cell r="Q195">
            <v>0</v>
          </cell>
          <cell r="R195">
            <v>0</v>
          </cell>
          <cell r="T195">
            <v>0</v>
          </cell>
        </row>
        <row r="196">
          <cell r="C196" t="str">
            <v>HOA Fees Reimbursement</v>
          </cell>
          <cell r="D196">
            <v>43115000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L196">
            <v>0</v>
          </cell>
          <cell r="M196">
            <v>0</v>
          </cell>
          <cell r="N196">
            <v>0</v>
          </cell>
          <cell r="P196">
            <v>0</v>
          </cell>
          <cell r="Q196">
            <v>0</v>
          </cell>
          <cell r="R196">
            <v>0</v>
          </cell>
          <cell r="T196">
            <v>0</v>
          </cell>
        </row>
        <row r="197">
          <cell r="C197" t="str">
            <v>HOA Working Capl/Rsrv Contrib</v>
          </cell>
          <cell r="D197">
            <v>43116000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L197">
            <v>0</v>
          </cell>
          <cell r="M197">
            <v>0</v>
          </cell>
          <cell r="N197">
            <v>0</v>
          </cell>
          <cell r="P197">
            <v>0</v>
          </cell>
          <cell r="Q197">
            <v>0</v>
          </cell>
          <cell r="R197">
            <v>0</v>
          </cell>
          <cell r="T197">
            <v>0</v>
          </cell>
        </row>
        <row r="198">
          <cell r="C198" t="str">
            <v>Fines</v>
          </cell>
          <cell r="D198">
            <v>43117000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L198">
            <v>0</v>
          </cell>
          <cell r="M198">
            <v>0</v>
          </cell>
          <cell r="N198">
            <v>0</v>
          </cell>
          <cell r="P198">
            <v>0</v>
          </cell>
          <cell r="Q198">
            <v>0</v>
          </cell>
          <cell r="R198">
            <v>0</v>
          </cell>
          <cell r="T198">
            <v>0</v>
          </cell>
        </row>
        <row r="199">
          <cell r="C199" t="str">
            <v>Developer Subsidy</v>
          </cell>
          <cell r="D199">
            <v>43118000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L199">
            <v>0</v>
          </cell>
          <cell r="M199">
            <v>0</v>
          </cell>
          <cell r="N199">
            <v>0</v>
          </cell>
          <cell r="P199">
            <v>0</v>
          </cell>
          <cell r="Q199">
            <v>0</v>
          </cell>
          <cell r="R199">
            <v>0</v>
          </cell>
          <cell r="T199">
            <v>0</v>
          </cell>
        </row>
        <row r="200">
          <cell r="C200" t="str">
            <v>Insufficient Notice Fees</v>
          </cell>
          <cell r="D200">
            <v>43120000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L200">
            <v>0</v>
          </cell>
          <cell r="M200">
            <v>0</v>
          </cell>
          <cell r="N200">
            <v>0</v>
          </cell>
          <cell r="P200">
            <v>0</v>
          </cell>
          <cell r="Q200">
            <v>0</v>
          </cell>
          <cell r="R200">
            <v>0</v>
          </cell>
          <cell r="T200">
            <v>0</v>
          </cell>
        </row>
        <row r="201">
          <cell r="C201" t="str">
            <v>Interest Income</v>
          </cell>
          <cell r="D201">
            <v>43125000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L201">
            <v>0</v>
          </cell>
          <cell r="M201">
            <v>0</v>
          </cell>
          <cell r="N201">
            <v>0</v>
          </cell>
          <cell r="P201">
            <v>0</v>
          </cell>
          <cell r="Q201">
            <v>0</v>
          </cell>
          <cell r="R201">
            <v>0</v>
          </cell>
          <cell r="T201">
            <v>0</v>
          </cell>
        </row>
        <row r="202">
          <cell r="C202" t="str">
            <v>Interest - Escrows</v>
          </cell>
          <cell r="D202">
            <v>43127000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L202">
            <v>0</v>
          </cell>
          <cell r="M202">
            <v>0</v>
          </cell>
          <cell r="N202">
            <v>0</v>
          </cell>
          <cell r="P202">
            <v>0</v>
          </cell>
          <cell r="Q202">
            <v>0</v>
          </cell>
          <cell r="R202">
            <v>0</v>
          </cell>
          <cell r="T202">
            <v>0</v>
          </cell>
        </row>
        <row r="203">
          <cell r="C203" t="str">
            <v>Interest - Overnight Investments</v>
          </cell>
          <cell r="D203">
            <v>43128000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L203">
            <v>0</v>
          </cell>
          <cell r="M203">
            <v>0</v>
          </cell>
          <cell r="N203">
            <v>0</v>
          </cell>
          <cell r="P203">
            <v>0</v>
          </cell>
          <cell r="Q203">
            <v>0</v>
          </cell>
          <cell r="R203">
            <v>0</v>
          </cell>
          <cell r="T203">
            <v>0</v>
          </cell>
        </row>
        <row r="204">
          <cell r="C204" t="str">
            <v>Int Paid - Security Deposits</v>
          </cell>
          <cell r="D204">
            <v>43130000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L204">
            <v>0</v>
          </cell>
          <cell r="M204">
            <v>0</v>
          </cell>
          <cell r="N204">
            <v>0</v>
          </cell>
          <cell r="P204">
            <v>0</v>
          </cell>
          <cell r="Q204">
            <v>0</v>
          </cell>
          <cell r="R204">
            <v>0</v>
          </cell>
          <cell r="T204">
            <v>0</v>
          </cell>
        </row>
        <row r="205">
          <cell r="C205" t="str">
            <v>Late Charge Fees</v>
          </cell>
          <cell r="D205">
            <v>43135000</v>
          </cell>
          <cell r="E205">
            <v>17870</v>
          </cell>
          <cell r="F205">
            <v>17750</v>
          </cell>
          <cell r="G205">
            <v>17550</v>
          </cell>
          <cell r="H205">
            <v>-320</v>
          </cell>
          <cell r="I205">
            <v>-1.790710688304421E-2</v>
          </cell>
          <cell r="J205">
            <v>-1.7907106883044199E-2</v>
          </cell>
          <cell r="L205">
            <v>3.0432146700998624E-2</v>
          </cell>
          <cell r="M205">
            <v>2.988719499734336E-2</v>
          </cell>
          <cell r="N205">
            <v>-5.4495170365526438E-4</v>
          </cell>
          <cell r="P205">
            <v>29.783333333333335</v>
          </cell>
          <cell r="Q205">
            <v>29.25</v>
          </cell>
          <cell r="R205">
            <v>-0.53333333333333499</v>
          </cell>
          <cell r="T205" t="str">
            <v>Assumes a $50 late fee</v>
          </cell>
        </row>
        <row r="206">
          <cell r="C206" t="str">
            <v>Late Charge Fees-Parkmerced</v>
          </cell>
          <cell r="D206" t="str">
            <v>n/a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L206">
            <v>0</v>
          </cell>
          <cell r="M206">
            <v>0</v>
          </cell>
          <cell r="N206">
            <v>0</v>
          </cell>
          <cell r="P206">
            <v>0</v>
          </cell>
          <cell r="Q206">
            <v>0</v>
          </cell>
          <cell r="R206">
            <v>0</v>
          </cell>
          <cell r="T206">
            <v>0</v>
          </cell>
        </row>
        <row r="207">
          <cell r="C207" t="str">
            <v>Laundry Collections</v>
          </cell>
          <cell r="D207">
            <v>43140000</v>
          </cell>
          <cell r="E207">
            <v>3052.4</v>
          </cell>
          <cell r="F207">
            <v>6600</v>
          </cell>
          <cell r="G207">
            <v>3480</v>
          </cell>
          <cell r="H207">
            <v>427.59999999999991</v>
          </cell>
          <cell r="I207">
            <v>0.14008648931987941</v>
          </cell>
          <cell r="J207">
            <v>0.14008648931987944</v>
          </cell>
          <cell r="L207">
            <v>5.198158063241645E-3</v>
          </cell>
          <cell r="M207">
            <v>5.926349777250991E-3</v>
          </cell>
          <cell r="N207">
            <v>7.28191714009346E-4</v>
          </cell>
          <cell r="P207">
            <v>5.0873333333333335</v>
          </cell>
          <cell r="Q207">
            <v>5.8</v>
          </cell>
          <cell r="R207">
            <v>0.71266666666666634</v>
          </cell>
          <cell r="T207" t="str">
            <v xml:space="preserve">Assumes an average of $230 collected from the laundry room per month &amp; $60 per month for the A1 &amp; A3 floor plans paying for laundry service  </v>
          </cell>
        </row>
        <row r="208">
          <cell r="C208" t="str">
            <v>Lease Cancellation Fees</v>
          </cell>
          <cell r="D208">
            <v>43145000</v>
          </cell>
          <cell r="E208">
            <v>76452.73</v>
          </cell>
          <cell r="F208">
            <v>39960</v>
          </cell>
          <cell r="G208">
            <v>71000</v>
          </cell>
          <cell r="H208">
            <v>-5452.7299999999959</v>
          </cell>
          <cell r="I208">
            <v>-7.1321586554201483E-2</v>
          </cell>
          <cell r="J208">
            <v>-7.132158655420151E-2</v>
          </cell>
          <cell r="L208">
            <v>0.1301970170706121</v>
          </cell>
          <cell r="M208">
            <v>0.12091115924851162</v>
          </cell>
          <cell r="N208">
            <v>-9.2858578221004795E-3</v>
          </cell>
          <cell r="P208">
            <v>127.42121666666667</v>
          </cell>
          <cell r="Q208">
            <v>118.33333333333333</v>
          </cell>
          <cell r="R208">
            <v>-9.0878833333333375</v>
          </cell>
          <cell r="T208" t="str">
            <v>Fees are based on 2 month's rent with an average rent of $1035</v>
          </cell>
        </row>
        <row r="209">
          <cell r="C209" t="str">
            <v>Legal Fees</v>
          </cell>
          <cell r="D209">
            <v>43150000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L209">
            <v>0</v>
          </cell>
          <cell r="M209">
            <v>0</v>
          </cell>
          <cell r="N209">
            <v>0</v>
          </cell>
          <cell r="P209">
            <v>0</v>
          </cell>
          <cell r="Q209">
            <v>0</v>
          </cell>
          <cell r="R209">
            <v>0</v>
          </cell>
          <cell r="T209">
            <v>0</v>
          </cell>
        </row>
        <row r="210">
          <cell r="C210" t="str">
            <v>Liability Insurance Fees</v>
          </cell>
          <cell r="D210">
            <v>43155000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L210">
            <v>0</v>
          </cell>
          <cell r="M210">
            <v>0</v>
          </cell>
          <cell r="N210">
            <v>0</v>
          </cell>
          <cell r="P210">
            <v>0</v>
          </cell>
          <cell r="Q210">
            <v>0</v>
          </cell>
          <cell r="R210">
            <v>0</v>
          </cell>
          <cell r="T210">
            <v>0</v>
          </cell>
        </row>
        <row r="211">
          <cell r="C211" t="str">
            <v>Locks/Key Income</v>
          </cell>
          <cell r="D211">
            <v>43160000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L211">
            <v>0</v>
          </cell>
          <cell r="M211">
            <v>0</v>
          </cell>
          <cell r="N211">
            <v>0</v>
          </cell>
          <cell r="P211">
            <v>0</v>
          </cell>
          <cell r="Q211">
            <v>0</v>
          </cell>
          <cell r="R211">
            <v>0</v>
          </cell>
          <cell r="T211">
            <v>0</v>
          </cell>
        </row>
        <row r="212">
          <cell r="C212" t="str">
            <v>Maid Service</v>
          </cell>
          <cell r="D212">
            <v>43165000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L212">
            <v>0</v>
          </cell>
          <cell r="M212">
            <v>0</v>
          </cell>
          <cell r="N212">
            <v>0</v>
          </cell>
          <cell r="P212">
            <v>0</v>
          </cell>
          <cell r="Q212">
            <v>0</v>
          </cell>
          <cell r="R212">
            <v>0</v>
          </cell>
          <cell r="T212">
            <v>0</v>
          </cell>
        </row>
        <row r="213">
          <cell r="C213" t="str">
            <v>Meal Services - Guests - DO NOT USE</v>
          </cell>
          <cell r="D213" t="str">
            <v>n/a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L213">
            <v>0</v>
          </cell>
          <cell r="M213">
            <v>0</v>
          </cell>
          <cell r="N213">
            <v>0</v>
          </cell>
          <cell r="P213">
            <v>0</v>
          </cell>
          <cell r="Q213">
            <v>0</v>
          </cell>
          <cell r="R213">
            <v>0</v>
          </cell>
          <cell r="T213">
            <v>0</v>
          </cell>
        </row>
        <row r="214">
          <cell r="C214" t="str">
            <v>Meal Services - Residents - DO NOT USE</v>
          </cell>
          <cell r="D214" t="str">
            <v>n/a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L214">
            <v>0</v>
          </cell>
          <cell r="M214">
            <v>0</v>
          </cell>
          <cell r="N214">
            <v>0</v>
          </cell>
          <cell r="P214">
            <v>0</v>
          </cell>
          <cell r="Q214">
            <v>0</v>
          </cell>
          <cell r="R214">
            <v>0</v>
          </cell>
          <cell r="T214">
            <v>0</v>
          </cell>
        </row>
        <row r="215">
          <cell r="C215" t="str">
            <v>Month-to-Month Premiums</v>
          </cell>
          <cell r="D215">
            <v>43170000</v>
          </cell>
          <cell r="E215">
            <v>3937.6499999999996</v>
          </cell>
          <cell r="F215">
            <v>14280</v>
          </cell>
          <cell r="G215">
            <v>0</v>
          </cell>
          <cell r="H215">
            <v>-3937.6499999999996</v>
          </cell>
          <cell r="I215">
            <v>-1</v>
          </cell>
          <cell r="J215">
            <v>-1</v>
          </cell>
          <cell r="L215">
            <v>6.7057158621817133E-3</v>
          </cell>
          <cell r="M215">
            <v>0</v>
          </cell>
          <cell r="N215">
            <v>-6.7057158621817133E-3</v>
          </cell>
          <cell r="P215">
            <v>6.5627499999999994</v>
          </cell>
          <cell r="Q215">
            <v>0</v>
          </cell>
          <cell r="R215">
            <v>-6.5627499999999994</v>
          </cell>
          <cell r="T215">
            <v>0</v>
          </cell>
        </row>
        <row r="216">
          <cell r="C216" t="str">
            <v>NSF Fees</v>
          </cell>
          <cell r="D216">
            <v>43180000</v>
          </cell>
          <cell r="E216">
            <v>1200</v>
          </cell>
          <cell r="F216">
            <v>1000</v>
          </cell>
          <cell r="G216">
            <v>1550</v>
          </cell>
          <cell r="H216">
            <v>350</v>
          </cell>
          <cell r="I216">
            <v>0.29166666666666669</v>
          </cell>
          <cell r="J216">
            <v>0.29166666666666674</v>
          </cell>
          <cell r="L216">
            <v>2.0435688887072384E-3</v>
          </cell>
          <cell r="M216">
            <v>2.639609814580183E-3</v>
          </cell>
          <cell r="N216">
            <v>5.9604092587294466E-4</v>
          </cell>
          <cell r="P216">
            <v>2</v>
          </cell>
          <cell r="Q216">
            <v>2.5833333333333335</v>
          </cell>
          <cell r="R216">
            <v>0.58333333333333348</v>
          </cell>
          <cell r="T216" t="str">
            <v>NSF fees are $50 each</v>
          </cell>
        </row>
        <row r="217">
          <cell r="C217" t="str">
            <v>NSF Fees-Parkmerced</v>
          </cell>
          <cell r="D217" t="str">
            <v>n/a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L217">
            <v>0</v>
          </cell>
          <cell r="M217">
            <v>0</v>
          </cell>
          <cell r="N217">
            <v>0</v>
          </cell>
          <cell r="P217">
            <v>0</v>
          </cell>
          <cell r="Q217">
            <v>0</v>
          </cell>
          <cell r="R217">
            <v>0</v>
          </cell>
          <cell r="T217" t="str">
            <v>NSF fees are $50 each</v>
          </cell>
        </row>
        <row r="218">
          <cell r="C218" t="str">
            <v>Parking/Carport Income</v>
          </cell>
          <cell r="D218">
            <v>43190000</v>
          </cell>
          <cell r="E218">
            <v>29361.719999999998</v>
          </cell>
          <cell r="F218">
            <v>28840</v>
          </cell>
          <cell r="G218">
            <v>29960</v>
          </cell>
          <cell r="H218">
            <v>598.28000000000247</v>
          </cell>
          <cell r="I218">
            <v>2.0376190495652247E-2</v>
          </cell>
          <cell r="J218">
            <v>2.0376190495652313E-2</v>
          </cell>
          <cell r="L218">
            <v>5.0002247925777572E-2</v>
          </cell>
          <cell r="M218">
            <v>5.1021103254724059E-2</v>
          </cell>
          <cell r="N218">
            <v>1.0188553289464872E-3</v>
          </cell>
          <cell r="P218">
            <v>48.936199999999992</v>
          </cell>
          <cell r="Q218">
            <v>49.933333333333323</v>
          </cell>
          <cell r="R218">
            <v>0.99713333333333054</v>
          </cell>
          <cell r="T218" t="str">
            <v>Assumes average of 75% occupancy</v>
          </cell>
        </row>
        <row r="219">
          <cell r="C219" t="str">
            <v>Parking Concession</v>
          </cell>
          <cell r="D219">
            <v>43195000</v>
          </cell>
          <cell r="E219">
            <v>-114.19</v>
          </cell>
          <cell r="F219">
            <v>0</v>
          </cell>
          <cell r="G219">
            <v>0</v>
          </cell>
          <cell r="H219">
            <v>114.19</v>
          </cell>
          <cell r="I219">
            <v>1</v>
          </cell>
          <cell r="J219">
            <v>-1</v>
          </cell>
          <cell r="L219">
            <v>-1.9446260950123294E-4</v>
          </cell>
          <cell r="M219">
            <v>0</v>
          </cell>
          <cell r="N219">
            <v>1.9446260950123294E-4</v>
          </cell>
          <cell r="P219">
            <v>-0.19031666666666666</v>
          </cell>
          <cell r="Q219">
            <v>0</v>
          </cell>
          <cell r="R219">
            <v>0.19031666666666666</v>
          </cell>
          <cell r="T219">
            <v>0</v>
          </cell>
        </row>
        <row r="220">
          <cell r="C220" t="str">
            <v>Pet Care</v>
          </cell>
          <cell r="D220">
            <v>43198000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L220">
            <v>0</v>
          </cell>
          <cell r="M220">
            <v>0</v>
          </cell>
          <cell r="N220">
            <v>0</v>
          </cell>
          <cell r="P220">
            <v>0</v>
          </cell>
          <cell r="Q220">
            <v>0</v>
          </cell>
          <cell r="R220">
            <v>0</v>
          </cell>
          <cell r="T220">
            <v>0</v>
          </cell>
        </row>
        <row r="221">
          <cell r="C221" t="str">
            <v>Pet Fees - Non-Refundable</v>
          </cell>
          <cell r="D221">
            <v>43200000</v>
          </cell>
          <cell r="E221">
            <v>30300</v>
          </cell>
          <cell r="F221">
            <v>25200</v>
          </cell>
          <cell r="G221">
            <v>30600</v>
          </cell>
          <cell r="H221">
            <v>300</v>
          </cell>
          <cell r="I221">
            <v>9.9009900990099011E-3</v>
          </cell>
          <cell r="J221">
            <v>9.9009900990099098E-3</v>
          </cell>
          <cell r="L221">
            <v>5.1600114439857771E-2</v>
          </cell>
          <cell r="M221">
            <v>5.2111006662034574E-2</v>
          </cell>
          <cell r="N221">
            <v>5.1089222217680363E-4</v>
          </cell>
          <cell r="P221">
            <v>50.5</v>
          </cell>
          <cell r="Q221">
            <v>51</v>
          </cell>
          <cell r="R221">
            <v>0.5</v>
          </cell>
          <cell r="T221" t="str">
            <v>Assumes 28% of all new move-ins will pay $300 pet fee.</v>
          </cell>
        </row>
        <row r="222">
          <cell r="C222" t="str">
            <v>Pet Rent</v>
          </cell>
          <cell r="D222">
            <v>43201000</v>
          </cell>
          <cell r="E222">
            <v>29646.23</v>
          </cell>
          <cell r="F222">
            <v>20730</v>
          </cell>
          <cell r="G222">
            <v>28280</v>
          </cell>
          <cell r="H222">
            <v>-1366.2299999999996</v>
          </cell>
          <cell r="I222">
            <v>-4.6084443114689441E-2</v>
          </cell>
          <cell r="J222">
            <v>-4.60844431146894E-2</v>
          </cell>
          <cell r="L222">
            <v>5.0486761079549324E-2</v>
          </cell>
          <cell r="M222">
            <v>4.8160106810533912E-2</v>
          </cell>
          <cell r="N222">
            <v>-2.3266542690154116E-3</v>
          </cell>
          <cell r="P222">
            <v>49.410383333333336</v>
          </cell>
          <cell r="Q222">
            <v>47.133333333333333</v>
          </cell>
          <cell r="R222">
            <v>-2.2770500000000027</v>
          </cell>
          <cell r="T222" t="str">
            <v xml:space="preserve">Assumes 21% of occupied units are pet owners and will pay an average of $20 in pet rent per month. </v>
          </cell>
        </row>
        <row r="223">
          <cell r="C223" t="str">
            <v>Refurbishing Fees</v>
          </cell>
          <cell r="D223">
            <v>43205000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L223">
            <v>0</v>
          </cell>
          <cell r="M223">
            <v>0</v>
          </cell>
          <cell r="N223">
            <v>0</v>
          </cell>
          <cell r="P223">
            <v>0</v>
          </cell>
          <cell r="Q223">
            <v>0</v>
          </cell>
          <cell r="R223">
            <v>0</v>
          </cell>
          <cell r="T223">
            <v>0</v>
          </cell>
        </row>
        <row r="224">
          <cell r="C224" t="str">
            <v>Reletting Fee/AccelRent</v>
          </cell>
          <cell r="D224">
            <v>43210000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L224">
            <v>0</v>
          </cell>
          <cell r="M224">
            <v>0</v>
          </cell>
          <cell r="N224">
            <v>0</v>
          </cell>
          <cell r="P224">
            <v>0</v>
          </cell>
          <cell r="Q224">
            <v>0</v>
          </cell>
          <cell r="R224">
            <v>0</v>
          </cell>
          <cell r="T224">
            <v>0</v>
          </cell>
        </row>
        <row r="225">
          <cell r="C225" t="str">
            <v>Rent Board Fees</v>
          </cell>
          <cell r="D225">
            <v>43211000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L225">
            <v>0</v>
          </cell>
          <cell r="M225">
            <v>0</v>
          </cell>
          <cell r="N225">
            <v>0</v>
          </cell>
          <cell r="P225">
            <v>0</v>
          </cell>
          <cell r="Q225">
            <v>0</v>
          </cell>
          <cell r="R225">
            <v>0</v>
          </cell>
          <cell r="T225">
            <v>0</v>
          </cell>
        </row>
        <row r="226">
          <cell r="C226" t="str">
            <v>Renter's Insurance Fees</v>
          </cell>
          <cell r="D226">
            <v>43215000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L226">
            <v>0</v>
          </cell>
          <cell r="M226">
            <v>0</v>
          </cell>
          <cell r="N226">
            <v>0</v>
          </cell>
          <cell r="P226">
            <v>0</v>
          </cell>
          <cell r="Q226">
            <v>0</v>
          </cell>
          <cell r="R226">
            <v>0</v>
          </cell>
          <cell r="T226">
            <v>0</v>
          </cell>
        </row>
        <row r="227">
          <cell r="C227" t="str">
            <v>Satellite/Internet Fees</v>
          </cell>
          <cell r="D227">
            <v>43225000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L227">
            <v>0</v>
          </cell>
          <cell r="M227">
            <v>0</v>
          </cell>
          <cell r="N227">
            <v>0</v>
          </cell>
          <cell r="P227">
            <v>0</v>
          </cell>
          <cell r="Q227">
            <v>0</v>
          </cell>
          <cell r="R227">
            <v>0</v>
          </cell>
          <cell r="T227">
            <v>0</v>
          </cell>
        </row>
        <row r="228">
          <cell r="C228" t="str">
            <v>SECP Fee</v>
          </cell>
          <cell r="D228">
            <v>43226000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L228">
            <v>0</v>
          </cell>
          <cell r="M228">
            <v>0</v>
          </cell>
          <cell r="N228">
            <v>0</v>
          </cell>
          <cell r="P228">
            <v>0</v>
          </cell>
          <cell r="Q228">
            <v>0</v>
          </cell>
          <cell r="R228">
            <v>0</v>
          </cell>
          <cell r="T228">
            <v>0</v>
          </cell>
        </row>
        <row r="229">
          <cell r="C229" t="str">
            <v>Sure Deposit Fee</v>
          </cell>
          <cell r="D229">
            <v>43227000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L229">
            <v>0</v>
          </cell>
          <cell r="M229">
            <v>0</v>
          </cell>
          <cell r="N229">
            <v>0</v>
          </cell>
          <cell r="P229">
            <v>0</v>
          </cell>
          <cell r="Q229">
            <v>0</v>
          </cell>
          <cell r="R229">
            <v>0</v>
          </cell>
          <cell r="T229">
            <v>0</v>
          </cell>
        </row>
        <row r="230">
          <cell r="C230" t="str">
            <v xml:space="preserve">Short Term Premiums       </v>
          </cell>
          <cell r="D230">
            <v>43230000</v>
          </cell>
          <cell r="E230">
            <v>7533.7</v>
          </cell>
          <cell r="F230">
            <v>1125</v>
          </cell>
          <cell r="G230">
            <v>0</v>
          </cell>
          <cell r="H230">
            <v>-7533.7</v>
          </cell>
          <cell r="I230">
            <v>-1</v>
          </cell>
          <cell r="J230">
            <v>-1</v>
          </cell>
          <cell r="L230">
            <v>1.2829695780711433E-2</v>
          </cell>
          <cell r="M230">
            <v>0</v>
          </cell>
          <cell r="N230">
            <v>-1.2829695780711433E-2</v>
          </cell>
          <cell r="P230">
            <v>12.556166666666666</v>
          </cell>
          <cell r="Q230">
            <v>0</v>
          </cell>
          <cell r="R230">
            <v>-12.556166666666666</v>
          </cell>
          <cell r="T230">
            <v>0</v>
          </cell>
        </row>
        <row r="231">
          <cell r="C231" t="str">
            <v>Smoker's Fee</v>
          </cell>
          <cell r="D231">
            <v>43232000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L231">
            <v>0</v>
          </cell>
          <cell r="M231">
            <v>0</v>
          </cell>
          <cell r="N231">
            <v>0</v>
          </cell>
          <cell r="P231">
            <v>0</v>
          </cell>
          <cell r="Q231">
            <v>0</v>
          </cell>
          <cell r="R231">
            <v>0</v>
          </cell>
          <cell r="T231">
            <v>0</v>
          </cell>
        </row>
        <row r="232">
          <cell r="C232" t="str">
            <v xml:space="preserve">Storage Rent       </v>
          </cell>
          <cell r="D232">
            <v>43235000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L232">
            <v>0</v>
          </cell>
          <cell r="M232">
            <v>0</v>
          </cell>
          <cell r="N232">
            <v>0</v>
          </cell>
          <cell r="P232">
            <v>0</v>
          </cell>
          <cell r="Q232">
            <v>0</v>
          </cell>
          <cell r="R232">
            <v>0</v>
          </cell>
          <cell r="T232">
            <v>0</v>
          </cell>
        </row>
        <row r="233">
          <cell r="C233" t="str">
            <v>Sublet Fee</v>
          </cell>
          <cell r="D233">
            <v>43240000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L233">
            <v>0</v>
          </cell>
          <cell r="M233">
            <v>0</v>
          </cell>
          <cell r="N233">
            <v>0</v>
          </cell>
          <cell r="P233">
            <v>0</v>
          </cell>
          <cell r="Q233">
            <v>0</v>
          </cell>
          <cell r="R233">
            <v>0</v>
          </cell>
          <cell r="T233">
            <v>0</v>
          </cell>
        </row>
        <row r="234">
          <cell r="C234" t="str">
            <v>Telephone Commissions</v>
          </cell>
          <cell r="D234">
            <v>43245000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L234">
            <v>0</v>
          </cell>
          <cell r="M234">
            <v>0</v>
          </cell>
          <cell r="N234">
            <v>0</v>
          </cell>
          <cell r="P234">
            <v>0</v>
          </cell>
          <cell r="Q234">
            <v>0</v>
          </cell>
          <cell r="R234">
            <v>0</v>
          </cell>
          <cell r="T234">
            <v>0</v>
          </cell>
        </row>
        <row r="235">
          <cell r="C235" t="str">
            <v>Transfer Fees</v>
          </cell>
          <cell r="D235">
            <v>43250000</v>
          </cell>
          <cell r="E235">
            <v>2000</v>
          </cell>
          <cell r="F235">
            <v>1500</v>
          </cell>
          <cell r="G235">
            <v>2500</v>
          </cell>
          <cell r="H235">
            <v>500</v>
          </cell>
          <cell r="I235">
            <v>0.25</v>
          </cell>
          <cell r="J235">
            <v>0.25</v>
          </cell>
          <cell r="L235">
            <v>3.4059481478453972E-3</v>
          </cell>
          <cell r="M235">
            <v>4.2574351848067467E-3</v>
          </cell>
          <cell r="N235">
            <v>8.5148703696134951E-4</v>
          </cell>
          <cell r="P235">
            <v>3.3333333333333335</v>
          </cell>
          <cell r="Q235">
            <v>4.166666666666667</v>
          </cell>
          <cell r="R235">
            <v>0.83333333333333348</v>
          </cell>
          <cell r="T235" t="str">
            <v>Transfer fees are 1 month's rent if prior to 6 month's occupancy and $500 if in the first lease term but after 6 month's occupancy</v>
          </cell>
        </row>
        <row r="236">
          <cell r="C236" t="str">
            <v>Transportation Fee Income</v>
          </cell>
          <cell r="D236">
            <v>43255000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L236">
            <v>0</v>
          </cell>
          <cell r="M236">
            <v>0</v>
          </cell>
          <cell r="N236">
            <v>0</v>
          </cell>
          <cell r="P236">
            <v>0</v>
          </cell>
          <cell r="Q236">
            <v>0</v>
          </cell>
          <cell r="R236">
            <v>0</v>
          </cell>
          <cell r="T236">
            <v>0</v>
          </cell>
        </row>
        <row r="237">
          <cell r="C237" t="str">
            <v>Cable Rebill</v>
          </cell>
          <cell r="D237">
            <v>43257000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L237">
            <v>0</v>
          </cell>
          <cell r="M237">
            <v>0</v>
          </cell>
          <cell r="N237">
            <v>0</v>
          </cell>
          <cell r="P237">
            <v>0</v>
          </cell>
          <cell r="Q237">
            <v>0</v>
          </cell>
          <cell r="R237">
            <v>0</v>
          </cell>
          <cell r="T237">
            <v>0</v>
          </cell>
        </row>
        <row r="238">
          <cell r="C238" t="str">
            <v>Electric Rebill</v>
          </cell>
          <cell r="D238">
            <v>43258000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L238">
            <v>0</v>
          </cell>
          <cell r="M238">
            <v>0</v>
          </cell>
          <cell r="N238">
            <v>0</v>
          </cell>
          <cell r="P238">
            <v>0</v>
          </cell>
          <cell r="Q238">
            <v>0</v>
          </cell>
          <cell r="R238">
            <v>0</v>
          </cell>
          <cell r="T238">
            <v>0</v>
          </cell>
        </row>
        <row r="239">
          <cell r="C239" t="str">
            <v>Gas Rebill</v>
          </cell>
          <cell r="D239">
            <v>43259000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L239">
            <v>0</v>
          </cell>
          <cell r="M239">
            <v>0</v>
          </cell>
          <cell r="N239">
            <v>0</v>
          </cell>
          <cell r="P239">
            <v>0</v>
          </cell>
          <cell r="Q239">
            <v>0</v>
          </cell>
          <cell r="R239">
            <v>0</v>
          </cell>
          <cell r="T239">
            <v>0</v>
          </cell>
        </row>
        <row r="240">
          <cell r="C240" t="str">
            <v>Utility Reimbursement</v>
          </cell>
          <cell r="D240">
            <v>43260000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L240">
            <v>0</v>
          </cell>
          <cell r="M240">
            <v>0</v>
          </cell>
          <cell r="N240">
            <v>0</v>
          </cell>
          <cell r="P240">
            <v>0</v>
          </cell>
          <cell r="Q240">
            <v>0</v>
          </cell>
          <cell r="R240">
            <v>0</v>
          </cell>
          <cell r="T240">
            <v>0</v>
          </cell>
        </row>
        <row r="241">
          <cell r="C241" t="str">
            <v>Pest Control Rebill</v>
          </cell>
          <cell r="D241">
            <v>43261000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L241">
            <v>0</v>
          </cell>
          <cell r="M241">
            <v>0</v>
          </cell>
          <cell r="N241">
            <v>0</v>
          </cell>
          <cell r="P241">
            <v>0</v>
          </cell>
          <cell r="Q241">
            <v>0</v>
          </cell>
          <cell r="R241">
            <v>0</v>
          </cell>
          <cell r="T241">
            <v>0</v>
          </cell>
        </row>
        <row r="242">
          <cell r="C242" t="str">
            <v>Trash Rebill</v>
          </cell>
          <cell r="D242">
            <v>43262000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L242">
            <v>0</v>
          </cell>
          <cell r="M242">
            <v>0</v>
          </cell>
          <cell r="N242">
            <v>0</v>
          </cell>
          <cell r="P242">
            <v>0</v>
          </cell>
          <cell r="Q242">
            <v>0</v>
          </cell>
          <cell r="R242">
            <v>0</v>
          </cell>
          <cell r="T242">
            <v>0</v>
          </cell>
        </row>
        <row r="243">
          <cell r="C243" t="str">
            <v>Trash Remove Rebill-Door to Door Pickup</v>
          </cell>
          <cell r="D243">
            <v>43263000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L243">
            <v>0</v>
          </cell>
          <cell r="M243">
            <v>0</v>
          </cell>
          <cell r="N243">
            <v>0</v>
          </cell>
          <cell r="P243">
            <v>0</v>
          </cell>
          <cell r="Q243">
            <v>0</v>
          </cell>
          <cell r="R243">
            <v>0</v>
          </cell>
          <cell r="T243">
            <v>0</v>
          </cell>
        </row>
        <row r="244">
          <cell r="C244" t="str">
            <v>Water/Sewer Rebill</v>
          </cell>
          <cell r="D244">
            <v>43264001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L244">
            <v>0</v>
          </cell>
          <cell r="M244">
            <v>0</v>
          </cell>
          <cell r="N244">
            <v>0</v>
          </cell>
          <cell r="P244">
            <v>0</v>
          </cell>
          <cell r="Q244">
            <v>0</v>
          </cell>
          <cell r="R244">
            <v>0</v>
          </cell>
          <cell r="T244">
            <v>0</v>
          </cell>
        </row>
        <row r="245">
          <cell r="C245" t="str">
            <v>Vending Income</v>
          </cell>
          <cell r="D245">
            <v>43265000</v>
          </cell>
          <cell r="E245">
            <v>139.38999999999999</v>
          </cell>
          <cell r="F245">
            <v>375</v>
          </cell>
          <cell r="G245">
            <v>200</v>
          </cell>
          <cell r="H245">
            <v>60.610000000000014</v>
          </cell>
          <cell r="I245">
            <v>0.43482315804577099</v>
          </cell>
          <cell r="J245">
            <v>0.4348231580457711</v>
          </cell>
          <cell r="L245">
            <v>2.3737755616408493E-4</v>
          </cell>
          <cell r="M245">
            <v>3.405948147845397E-4</v>
          </cell>
          <cell r="N245">
            <v>1.0321725862045476E-4</v>
          </cell>
          <cell r="P245">
            <v>0.23231666666666664</v>
          </cell>
          <cell r="Q245">
            <v>0.33333333333333331</v>
          </cell>
          <cell r="R245">
            <v>0.10101666666666667</v>
          </cell>
          <cell r="T245" t="str">
            <v>Income from Coke machine</v>
          </cell>
        </row>
        <row r="246">
          <cell r="C246" t="str">
            <v>Vendor Rebates</v>
          </cell>
          <cell r="D246">
            <v>43267000</v>
          </cell>
          <cell r="E246">
            <v>8744.880000000001</v>
          </cell>
          <cell r="F246">
            <v>5000</v>
          </cell>
          <cell r="G246">
            <v>8445</v>
          </cell>
          <cell r="H246">
            <v>-299.88000000000102</v>
          </cell>
          <cell r="I246">
            <v>-3.4292065757334692E-2</v>
          </cell>
          <cell r="J246">
            <v>-3.4292065757334678E-2</v>
          </cell>
          <cell r="L246">
            <v>1.489230391956513E-2</v>
          </cell>
          <cell r="M246">
            <v>1.438161605427719E-2</v>
          </cell>
          <cell r="N246">
            <v>-5.1068786528793951E-4</v>
          </cell>
          <cell r="P246">
            <v>14.574800000000002</v>
          </cell>
          <cell r="Q246">
            <v>14.074999999999999</v>
          </cell>
          <cell r="R246">
            <v>-0.49980000000000224</v>
          </cell>
          <cell r="T246" t="str">
            <v>Compliance Depot Rebates</v>
          </cell>
        </row>
        <row r="247">
          <cell r="C247" t="str">
            <v>Washer/Dryer Rental Inc.</v>
          </cell>
          <cell r="D247">
            <v>43270000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L247">
            <v>0</v>
          </cell>
          <cell r="M247">
            <v>0</v>
          </cell>
          <cell r="N247">
            <v>0</v>
          </cell>
          <cell r="P247">
            <v>0</v>
          </cell>
          <cell r="Q247">
            <v>0</v>
          </cell>
          <cell r="R247">
            <v>0</v>
          </cell>
          <cell r="T247">
            <v>0</v>
          </cell>
        </row>
        <row r="248">
          <cell r="C248" t="str">
            <v>Washer Dryer Concessions</v>
          </cell>
          <cell r="D248">
            <v>43271000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L248">
            <v>0</v>
          </cell>
          <cell r="M248">
            <v>0</v>
          </cell>
          <cell r="N248">
            <v>0</v>
          </cell>
          <cell r="P248">
            <v>0</v>
          </cell>
          <cell r="Q248">
            <v>0</v>
          </cell>
          <cell r="R248">
            <v>0</v>
          </cell>
          <cell r="T248">
            <v>0</v>
          </cell>
        </row>
        <row r="249">
          <cell r="C249" t="str">
            <v>Utility Setup/Admin Fee</v>
          </cell>
          <cell r="D249">
            <v>43277000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L249">
            <v>0</v>
          </cell>
          <cell r="M249">
            <v>0</v>
          </cell>
          <cell r="N249">
            <v>0</v>
          </cell>
          <cell r="P249">
            <v>0</v>
          </cell>
          <cell r="Q249">
            <v>0</v>
          </cell>
          <cell r="R249">
            <v>0</v>
          </cell>
          <cell r="T249">
            <v>0</v>
          </cell>
        </row>
        <row r="250">
          <cell r="C250" t="str">
            <v>Building Sales Proceeds</v>
          </cell>
          <cell r="D250">
            <v>43280000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L250">
            <v>0</v>
          </cell>
          <cell r="M250">
            <v>0</v>
          </cell>
          <cell r="N250">
            <v>0</v>
          </cell>
          <cell r="P250">
            <v>0</v>
          </cell>
          <cell r="Q250">
            <v>0</v>
          </cell>
          <cell r="R250">
            <v>0</v>
          </cell>
          <cell r="T250">
            <v>0</v>
          </cell>
        </row>
        <row r="251">
          <cell r="C251" t="str">
            <v>Gain on Sale</v>
          </cell>
          <cell r="D251">
            <v>43285000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L251">
            <v>0</v>
          </cell>
          <cell r="M251">
            <v>0</v>
          </cell>
          <cell r="N251">
            <v>0</v>
          </cell>
          <cell r="P251">
            <v>0</v>
          </cell>
          <cell r="Q251">
            <v>0</v>
          </cell>
          <cell r="R251">
            <v>0</v>
          </cell>
          <cell r="T251">
            <v>0</v>
          </cell>
        </row>
        <row r="252">
          <cell r="C252" t="str">
            <v>Prior Month Rent Charges</v>
          </cell>
          <cell r="D252">
            <v>43287000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L252">
            <v>0</v>
          </cell>
          <cell r="M252">
            <v>0</v>
          </cell>
          <cell r="N252">
            <v>0</v>
          </cell>
          <cell r="P252">
            <v>0</v>
          </cell>
          <cell r="Q252">
            <v>0</v>
          </cell>
          <cell r="R252">
            <v>0</v>
          </cell>
          <cell r="T252">
            <v>0</v>
          </cell>
        </row>
        <row r="253">
          <cell r="C253" t="str">
            <v>Concierge - Salaries Rebill</v>
          </cell>
          <cell r="D253" t="str">
            <v>n/a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L253">
            <v>0</v>
          </cell>
          <cell r="M253">
            <v>0</v>
          </cell>
          <cell r="N253">
            <v>0</v>
          </cell>
          <cell r="P253">
            <v>0</v>
          </cell>
          <cell r="Q253">
            <v>0</v>
          </cell>
          <cell r="R253">
            <v>0</v>
          </cell>
          <cell r="T253">
            <v>0</v>
          </cell>
        </row>
        <row r="254">
          <cell r="C254" t="str">
            <v>Patrol / Courtesy Office Contract Rebill</v>
          </cell>
          <cell r="D254" t="str">
            <v>n/a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L254">
            <v>0</v>
          </cell>
          <cell r="M254">
            <v>0</v>
          </cell>
          <cell r="N254">
            <v>0</v>
          </cell>
          <cell r="P254">
            <v>0</v>
          </cell>
          <cell r="Q254">
            <v>0</v>
          </cell>
          <cell r="R254">
            <v>0</v>
          </cell>
          <cell r="T254">
            <v>0</v>
          </cell>
        </row>
        <row r="255">
          <cell r="C255" t="str">
            <v>Miscellaneous Income</v>
          </cell>
          <cell r="D255">
            <v>43290000</v>
          </cell>
          <cell r="E255">
            <v>123.84</v>
          </cell>
          <cell r="F255">
            <v>0</v>
          </cell>
          <cell r="G255">
            <v>0</v>
          </cell>
          <cell r="H255">
            <v>-123.84</v>
          </cell>
          <cell r="I255">
            <v>-1</v>
          </cell>
          <cell r="J255">
            <v>-1</v>
          </cell>
          <cell r="L255">
            <v>2.1089630931458701E-4</v>
          </cell>
          <cell r="M255">
            <v>0</v>
          </cell>
          <cell r="N255">
            <v>-2.1089630931458701E-4</v>
          </cell>
          <cell r="P255">
            <v>0.2064</v>
          </cell>
          <cell r="Q255">
            <v>0</v>
          </cell>
          <cell r="R255">
            <v>-0.2064</v>
          </cell>
          <cell r="T255">
            <v>0</v>
          </cell>
        </row>
        <row r="256">
          <cell r="C256" t="str">
            <v>Miscellaneous Income 2nd</v>
          </cell>
          <cell r="D256">
            <v>43291000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L256">
            <v>0</v>
          </cell>
          <cell r="M256">
            <v>0</v>
          </cell>
          <cell r="N256">
            <v>0</v>
          </cell>
          <cell r="P256">
            <v>0</v>
          </cell>
          <cell r="Q256">
            <v>0</v>
          </cell>
          <cell r="R256">
            <v>0</v>
          </cell>
          <cell r="T256">
            <v>0</v>
          </cell>
        </row>
        <row r="257">
          <cell r="C257" t="str">
            <v>Passthru-O&amp;M-Parkmerced</v>
          </cell>
          <cell r="D257" t="str">
            <v>n/a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L257">
            <v>0</v>
          </cell>
          <cell r="M257">
            <v>0</v>
          </cell>
          <cell r="N257">
            <v>0</v>
          </cell>
          <cell r="P257">
            <v>0</v>
          </cell>
          <cell r="Q257">
            <v>0</v>
          </cell>
          <cell r="R257">
            <v>0</v>
          </cell>
          <cell r="T257">
            <v>0</v>
          </cell>
        </row>
        <row r="258">
          <cell r="C258" t="str">
            <v>Passthru-Painting-Parkmerced</v>
          </cell>
          <cell r="D258" t="str">
            <v>n/a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L258">
            <v>0</v>
          </cell>
          <cell r="M258">
            <v>0</v>
          </cell>
          <cell r="N258">
            <v>0</v>
          </cell>
          <cell r="P258">
            <v>0</v>
          </cell>
          <cell r="Q258">
            <v>0</v>
          </cell>
          <cell r="R258">
            <v>0</v>
          </cell>
          <cell r="T258">
            <v>0</v>
          </cell>
        </row>
        <row r="259">
          <cell r="C259" t="str">
            <v>Passthru-Roofing-Parkmerced</v>
          </cell>
          <cell r="D259" t="str">
            <v>n/a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L259">
            <v>0</v>
          </cell>
          <cell r="M259">
            <v>0</v>
          </cell>
          <cell r="N259">
            <v>0</v>
          </cell>
          <cell r="P259">
            <v>0</v>
          </cell>
          <cell r="Q259">
            <v>0</v>
          </cell>
          <cell r="R259">
            <v>0</v>
          </cell>
          <cell r="T259">
            <v>0</v>
          </cell>
        </row>
        <row r="260">
          <cell r="C260" t="str">
            <v>Passthru-Piping-Parkmerced</v>
          </cell>
          <cell r="D260" t="str">
            <v>n/a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L260">
            <v>0</v>
          </cell>
          <cell r="M260">
            <v>0</v>
          </cell>
          <cell r="N260">
            <v>0</v>
          </cell>
          <cell r="P260">
            <v>0</v>
          </cell>
          <cell r="Q260">
            <v>0</v>
          </cell>
          <cell r="R260">
            <v>0</v>
          </cell>
          <cell r="T260">
            <v>0</v>
          </cell>
        </row>
        <row r="261">
          <cell r="C261" t="str">
            <v>Passthru-Tower Renovation-Parkmerced</v>
          </cell>
          <cell r="D261" t="str">
            <v>n/a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L261">
            <v>0</v>
          </cell>
          <cell r="M261">
            <v>0</v>
          </cell>
          <cell r="N261">
            <v>0</v>
          </cell>
          <cell r="P261">
            <v>0</v>
          </cell>
          <cell r="Q261">
            <v>0</v>
          </cell>
          <cell r="R261">
            <v>0</v>
          </cell>
          <cell r="T261">
            <v>0</v>
          </cell>
        </row>
        <row r="262">
          <cell r="C262" t="str">
            <v>Passthru-Utility-Parkmerced</v>
          </cell>
          <cell r="D262" t="str">
            <v>n/a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L262">
            <v>0</v>
          </cell>
          <cell r="M262">
            <v>0</v>
          </cell>
          <cell r="N262">
            <v>0</v>
          </cell>
          <cell r="P262">
            <v>0</v>
          </cell>
          <cell r="Q262">
            <v>0</v>
          </cell>
          <cell r="R262">
            <v>0</v>
          </cell>
          <cell r="T262">
            <v>0</v>
          </cell>
        </row>
        <row r="263">
          <cell r="C263" t="str">
            <v>Total Other Income - Res</v>
          </cell>
          <cell r="E263">
            <v>539244.09</v>
          </cell>
          <cell r="F263">
            <v>381797.15</v>
          </cell>
          <cell r="G263">
            <v>448472.5</v>
          </cell>
          <cell r="H263">
            <v>-90771.589999999967</v>
          </cell>
          <cell r="I263">
            <v>-0.16833117262351446</v>
          </cell>
          <cell r="J263">
            <v>-0.16833117262351449</v>
          </cell>
          <cell r="L263">
            <v>0.91831870478603828</v>
          </cell>
          <cell r="M263">
            <v>0.76373704036729739</v>
          </cell>
          <cell r="N263">
            <v>-0.15458166441874088</v>
          </cell>
          <cell r="P263">
            <v>898.74014999999997</v>
          </cell>
          <cell r="Q263">
            <v>747.45416666666665</v>
          </cell>
          <cell r="R263">
            <v>-151.28598333333332</v>
          </cell>
        </row>
        <row r="264">
          <cell r="C264">
            <v>0</v>
          </cell>
        </row>
        <row r="265">
          <cell r="C265" t="str">
            <v>Other Income - Comm</v>
          </cell>
          <cell r="D265" t="str">
            <v>n/a</v>
          </cell>
        </row>
        <row r="266">
          <cell r="C266" t="str">
            <v>CAM Reimbursement - Comm</v>
          </cell>
          <cell r="D266" t="str">
            <v>n/a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L266">
            <v>0</v>
          </cell>
          <cell r="M266">
            <v>0</v>
          </cell>
          <cell r="N266">
            <v>0</v>
          </cell>
          <cell r="P266">
            <v>0</v>
          </cell>
          <cell r="Q266">
            <v>0</v>
          </cell>
          <cell r="R266">
            <v>0</v>
          </cell>
          <cell r="T266">
            <v>0</v>
          </cell>
        </row>
        <row r="267">
          <cell r="C267" t="str">
            <v>CAM Reimbursement - Estimated</v>
          </cell>
          <cell r="D267" t="str">
            <v>n/a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L267">
            <v>0</v>
          </cell>
          <cell r="M267">
            <v>0</v>
          </cell>
          <cell r="N267">
            <v>0</v>
          </cell>
          <cell r="P267">
            <v>0</v>
          </cell>
          <cell r="Q267">
            <v>0</v>
          </cell>
          <cell r="R267">
            <v>0</v>
          </cell>
          <cell r="T267">
            <v>0</v>
          </cell>
        </row>
        <row r="268">
          <cell r="C268" t="str">
            <v>CAM Reimbursement - Reconciliation</v>
          </cell>
          <cell r="D268" t="str">
            <v>n/a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L268">
            <v>0</v>
          </cell>
          <cell r="M268">
            <v>0</v>
          </cell>
          <cell r="N268">
            <v>0</v>
          </cell>
          <cell r="P268">
            <v>0</v>
          </cell>
          <cell r="Q268">
            <v>0</v>
          </cell>
          <cell r="R268">
            <v>0</v>
          </cell>
          <cell r="T268">
            <v>0</v>
          </cell>
        </row>
        <row r="269">
          <cell r="C269" t="str">
            <v>Bad Debt - CAM - Commercial</v>
          </cell>
          <cell r="D269" t="str">
            <v>n/a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L269">
            <v>0</v>
          </cell>
          <cell r="M269">
            <v>0</v>
          </cell>
          <cell r="N269">
            <v>0</v>
          </cell>
          <cell r="P269">
            <v>0</v>
          </cell>
          <cell r="Q269">
            <v>0</v>
          </cell>
          <cell r="R269">
            <v>0</v>
          </cell>
          <cell r="T269">
            <v>0</v>
          </cell>
        </row>
        <row r="270">
          <cell r="C270" t="str">
            <v>RE Tax Reimb - Comm</v>
          </cell>
          <cell r="D270" t="str">
            <v>n/a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L270">
            <v>0</v>
          </cell>
          <cell r="M270">
            <v>0</v>
          </cell>
          <cell r="N270">
            <v>0</v>
          </cell>
          <cell r="P270">
            <v>0</v>
          </cell>
          <cell r="Q270">
            <v>0</v>
          </cell>
          <cell r="R270">
            <v>0</v>
          </cell>
          <cell r="T270">
            <v>0</v>
          </cell>
        </row>
        <row r="271">
          <cell r="C271" t="str">
            <v>Sales Tax - Commercial</v>
          </cell>
          <cell r="D271" t="str">
            <v>n/a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L271">
            <v>0</v>
          </cell>
          <cell r="M271">
            <v>0</v>
          </cell>
          <cell r="N271">
            <v>0</v>
          </cell>
          <cell r="P271">
            <v>0</v>
          </cell>
          <cell r="Q271">
            <v>0</v>
          </cell>
          <cell r="R271">
            <v>0</v>
          </cell>
          <cell r="T271">
            <v>0</v>
          </cell>
        </row>
        <row r="272">
          <cell r="C272" t="str">
            <v>Security Deposits - Commercial</v>
          </cell>
          <cell r="D272" t="str">
            <v>n/a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L272">
            <v>0</v>
          </cell>
          <cell r="M272">
            <v>0</v>
          </cell>
          <cell r="N272">
            <v>0</v>
          </cell>
          <cell r="P272">
            <v>0</v>
          </cell>
          <cell r="Q272">
            <v>0</v>
          </cell>
          <cell r="R272">
            <v>0</v>
          </cell>
          <cell r="T272">
            <v>0</v>
          </cell>
        </row>
        <row r="273">
          <cell r="C273" t="str">
            <v>Ins Reimbursement - Comm</v>
          </cell>
          <cell r="D273" t="str">
            <v>n/a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L273">
            <v>0</v>
          </cell>
          <cell r="M273">
            <v>0</v>
          </cell>
          <cell r="N273">
            <v>0</v>
          </cell>
          <cell r="P273">
            <v>0</v>
          </cell>
          <cell r="Q273">
            <v>0</v>
          </cell>
          <cell r="R273">
            <v>0</v>
          </cell>
          <cell r="T273">
            <v>0</v>
          </cell>
        </row>
        <row r="274">
          <cell r="C274" t="str">
            <v>Ins Reimbursement - Admin Recovery</v>
          </cell>
          <cell r="D274" t="str">
            <v>n/a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L274">
            <v>0</v>
          </cell>
          <cell r="M274">
            <v>0</v>
          </cell>
          <cell r="N274">
            <v>0</v>
          </cell>
          <cell r="P274">
            <v>0</v>
          </cell>
          <cell r="Q274">
            <v>0</v>
          </cell>
          <cell r="R274">
            <v>0</v>
          </cell>
          <cell r="T274">
            <v>0</v>
          </cell>
        </row>
        <row r="275">
          <cell r="C275" t="str">
            <v>Escalations - Comm</v>
          </cell>
          <cell r="D275" t="str">
            <v>n/a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L275">
            <v>0</v>
          </cell>
          <cell r="M275">
            <v>0</v>
          </cell>
          <cell r="N275">
            <v>0</v>
          </cell>
          <cell r="P275">
            <v>0</v>
          </cell>
          <cell r="Q275">
            <v>0</v>
          </cell>
          <cell r="R275">
            <v>0</v>
          </cell>
          <cell r="T275">
            <v>0</v>
          </cell>
        </row>
        <row r="276">
          <cell r="C276" t="str">
            <v>Prior Year Recovery - Comm</v>
          </cell>
          <cell r="D276" t="str">
            <v>n/a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L276">
            <v>0</v>
          </cell>
          <cell r="M276">
            <v>0</v>
          </cell>
          <cell r="N276">
            <v>0</v>
          </cell>
          <cell r="P276">
            <v>0</v>
          </cell>
          <cell r="Q276">
            <v>0</v>
          </cell>
          <cell r="R276">
            <v>0</v>
          </cell>
          <cell r="T276">
            <v>0</v>
          </cell>
        </row>
        <row r="277">
          <cell r="C277" t="str">
            <v>TI Reimb - Comm</v>
          </cell>
          <cell r="D277" t="str">
            <v>n/a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L277">
            <v>0</v>
          </cell>
          <cell r="M277">
            <v>0</v>
          </cell>
          <cell r="N277">
            <v>0</v>
          </cell>
          <cell r="P277">
            <v>0</v>
          </cell>
          <cell r="Q277">
            <v>0</v>
          </cell>
          <cell r="R277">
            <v>0</v>
          </cell>
          <cell r="T277">
            <v>0</v>
          </cell>
        </row>
        <row r="278">
          <cell r="C278" t="str">
            <v>Maint Reimb - Comm</v>
          </cell>
          <cell r="D278" t="str">
            <v>n/a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L278">
            <v>0</v>
          </cell>
          <cell r="M278">
            <v>0</v>
          </cell>
          <cell r="N278">
            <v>0</v>
          </cell>
          <cell r="P278">
            <v>0</v>
          </cell>
          <cell r="Q278">
            <v>0</v>
          </cell>
          <cell r="R278">
            <v>0</v>
          </cell>
          <cell r="T278">
            <v>0</v>
          </cell>
        </row>
        <row r="279">
          <cell r="C279" t="str">
            <v>Utility Reimb. - Comm</v>
          </cell>
          <cell r="D279" t="str">
            <v>n/a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L279">
            <v>0</v>
          </cell>
          <cell r="M279">
            <v>0</v>
          </cell>
          <cell r="N279">
            <v>0</v>
          </cell>
          <cell r="P279">
            <v>0</v>
          </cell>
          <cell r="Q279">
            <v>0</v>
          </cell>
          <cell r="R279">
            <v>0</v>
          </cell>
          <cell r="T279">
            <v>0</v>
          </cell>
        </row>
        <row r="280">
          <cell r="C280" t="str">
            <v>Late Fees - Comm</v>
          </cell>
          <cell r="D280" t="str">
            <v>n/a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L280">
            <v>0</v>
          </cell>
          <cell r="M280">
            <v>0</v>
          </cell>
          <cell r="N280">
            <v>0</v>
          </cell>
          <cell r="P280">
            <v>0</v>
          </cell>
          <cell r="Q280">
            <v>0</v>
          </cell>
          <cell r="R280">
            <v>0</v>
          </cell>
          <cell r="T280">
            <v>0</v>
          </cell>
        </row>
        <row r="281">
          <cell r="C281" t="str">
            <v>Food Service - FullSvc/Meals</v>
          </cell>
          <cell r="D281" t="str">
            <v>n/a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L281">
            <v>0</v>
          </cell>
          <cell r="M281">
            <v>0</v>
          </cell>
          <cell r="N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C282" t="str">
            <v>Food Service - Guest Cards</v>
          </cell>
          <cell r="D282" t="str">
            <v>n/a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L282">
            <v>0</v>
          </cell>
          <cell r="M282">
            <v>0</v>
          </cell>
          <cell r="N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C283" t="str">
            <v>Food Service - Resident Vouchers</v>
          </cell>
          <cell r="D283" t="str">
            <v>n/a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L283">
            <v>0</v>
          </cell>
          <cell r="M283">
            <v>0</v>
          </cell>
          <cell r="N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C284" t="str">
            <v>Food Service - Catering</v>
          </cell>
          <cell r="D284" t="str">
            <v>n/a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L284">
            <v>0</v>
          </cell>
          <cell r="M284">
            <v>0</v>
          </cell>
          <cell r="N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C285" t="str">
            <v>Misc. Income - Comm</v>
          </cell>
          <cell r="D285" t="str">
            <v>n/a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L285">
            <v>0</v>
          </cell>
          <cell r="M285">
            <v>0</v>
          </cell>
          <cell r="N285">
            <v>0</v>
          </cell>
          <cell r="P285">
            <v>0</v>
          </cell>
          <cell r="Q285">
            <v>0</v>
          </cell>
          <cell r="R285">
            <v>0</v>
          </cell>
          <cell r="T285">
            <v>0</v>
          </cell>
        </row>
        <row r="286">
          <cell r="C286" t="str">
            <v>Total Other Income - Comm</v>
          </cell>
          <cell r="D286" t="str">
            <v>n/a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L286">
            <v>0</v>
          </cell>
          <cell r="M286">
            <v>0</v>
          </cell>
          <cell r="N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C287">
            <v>0</v>
          </cell>
          <cell r="D287" t="str">
            <v>n/a</v>
          </cell>
          <cell r="R287">
            <v>0</v>
          </cell>
        </row>
        <row r="288">
          <cell r="C288" t="str">
            <v>Total Income</v>
          </cell>
          <cell r="E288">
            <v>7383039.6199999992</v>
          </cell>
          <cell r="F288">
            <v>7068211.9900000002</v>
          </cell>
          <cell r="G288">
            <v>7802549.5477659572</v>
          </cell>
          <cell r="H288">
            <v>419509.92776595801</v>
          </cell>
          <cell r="I288">
            <v>5.6820760737832536E-2</v>
          </cell>
          <cell r="J288">
            <v>5.6820760737832599E-2</v>
          </cell>
          <cell r="L288">
            <v>12.573125059604092</v>
          </cell>
          <cell r="M288">
            <v>13.287539590342702</v>
          </cell>
          <cell r="N288">
            <v>0.71441453073861005</v>
          </cell>
          <cell r="P288">
            <v>12305.066033333333</v>
          </cell>
          <cell r="Q288">
            <v>13004.249246276595</v>
          </cell>
          <cell r="R288">
            <v>699.18321294326233</v>
          </cell>
        </row>
        <row r="289">
          <cell r="C289">
            <v>0</v>
          </cell>
          <cell r="R289">
            <v>0</v>
          </cell>
        </row>
        <row r="290">
          <cell r="C290" t="str">
            <v>OPERATING EXPENSES</v>
          </cell>
          <cell r="R290">
            <v>0</v>
          </cell>
        </row>
        <row r="291">
          <cell r="C291">
            <v>0</v>
          </cell>
          <cell r="R291">
            <v>0</v>
          </cell>
        </row>
        <row r="292">
          <cell r="C292" t="str">
            <v>Payroll &amp; Benefits</v>
          </cell>
          <cell r="R292">
            <v>0</v>
          </cell>
        </row>
        <row r="293">
          <cell r="C293" t="str">
            <v>Management - Salaries</v>
          </cell>
          <cell r="D293">
            <v>51010000</v>
          </cell>
          <cell r="E293">
            <v>101593.69</v>
          </cell>
          <cell r="F293">
            <v>102202.36</v>
          </cell>
          <cell r="G293">
            <v>97203.552000000011</v>
          </cell>
          <cell r="H293">
            <v>-4390.1379999999917</v>
          </cell>
          <cell r="I293">
            <v>-4.3212703466130542E-2</v>
          </cell>
          <cell r="J293">
            <v>-4.3212703466130487E-2</v>
          </cell>
          <cell r="L293">
            <v>0.17301142014413973</v>
          </cell>
          <cell r="M293">
            <v>0.16553512894919689</v>
          </cell>
          <cell r="N293">
            <v>-7.4762911949428357E-3</v>
          </cell>
          <cell r="P293">
            <v>169.32281666666668</v>
          </cell>
          <cell r="Q293">
            <v>162.00592000000003</v>
          </cell>
          <cell r="R293">
            <v>-7.3168966666666506</v>
          </cell>
        </row>
        <row r="294">
          <cell r="C294" t="str">
            <v>Management - Overtime</v>
          </cell>
          <cell r="D294">
            <v>51010001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L294">
            <v>0</v>
          </cell>
          <cell r="M294">
            <v>0</v>
          </cell>
          <cell r="N294">
            <v>0</v>
          </cell>
          <cell r="P294">
            <v>0</v>
          </cell>
          <cell r="Q294">
            <v>0</v>
          </cell>
          <cell r="R294">
            <v>0</v>
          </cell>
          <cell r="T294">
            <v>0</v>
          </cell>
        </row>
        <row r="295">
          <cell r="C295" t="str">
            <v>Assistant Management - Salaries</v>
          </cell>
          <cell r="D295">
            <v>51015000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L295">
            <v>0</v>
          </cell>
          <cell r="M295">
            <v>0</v>
          </cell>
          <cell r="N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C296" t="str">
            <v>Leasing - Salaries</v>
          </cell>
          <cell r="D296">
            <v>51020000</v>
          </cell>
          <cell r="E296">
            <v>140744.35999999999</v>
          </cell>
          <cell r="F296">
            <v>143017.03999999998</v>
          </cell>
          <cell r="G296">
            <v>147302.68799999999</v>
          </cell>
          <cell r="H296">
            <v>6558.3280000000086</v>
          </cell>
          <cell r="I296">
            <v>4.6597448025626098E-2</v>
          </cell>
          <cell r="J296">
            <v>4.6597448025626154E-2</v>
          </cell>
          <cell r="L296">
            <v>0.23968399613084287</v>
          </cell>
          <cell r="M296">
            <v>0.25085265868312417</v>
          </cell>
          <cell r="N296">
            <v>1.11686625522813E-2</v>
          </cell>
          <cell r="P296">
            <v>234.57393333333331</v>
          </cell>
          <cell r="Q296">
            <v>245.50448</v>
          </cell>
          <cell r="R296">
            <v>10.930546666666686</v>
          </cell>
        </row>
        <row r="297">
          <cell r="C297" t="str">
            <v>Concierge - Salaries</v>
          </cell>
          <cell r="D297" t="str">
            <v>n/a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L297">
            <v>0</v>
          </cell>
          <cell r="M297">
            <v>0</v>
          </cell>
          <cell r="N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C298" t="str">
            <v>Concierge - Salaries Rebill</v>
          </cell>
          <cell r="D298">
            <v>51025001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L298">
            <v>0</v>
          </cell>
          <cell r="M298">
            <v>0</v>
          </cell>
          <cell r="N298">
            <v>0</v>
          </cell>
          <cell r="P298">
            <v>0</v>
          </cell>
          <cell r="Q298">
            <v>0</v>
          </cell>
          <cell r="R298">
            <v>0</v>
          </cell>
          <cell r="T298">
            <v>0</v>
          </cell>
        </row>
        <row r="299">
          <cell r="C299" t="str">
            <v>Bonuses</v>
          </cell>
          <cell r="D299">
            <v>51030000</v>
          </cell>
          <cell r="E299">
            <v>44753.83</v>
          </cell>
          <cell r="F299">
            <v>41669</v>
          </cell>
          <cell r="G299">
            <v>57766</v>
          </cell>
          <cell r="H299">
            <v>13012.169999999998</v>
          </cell>
          <cell r="I299">
            <v>0.29074986431328886</v>
          </cell>
          <cell r="J299">
            <v>0.29074986431328886</v>
          </cell>
          <cell r="L299">
            <v>7.6214612198743883E-2</v>
          </cell>
          <cell r="M299">
            <v>9.8374000354218616E-2</v>
          </cell>
          <cell r="N299">
            <v>2.2159388155474732E-2</v>
          </cell>
          <cell r="P299">
            <v>74.589716666666675</v>
          </cell>
          <cell r="Q299">
            <v>96.276666666666671</v>
          </cell>
          <cell r="R299">
            <v>21.686949999999996</v>
          </cell>
          <cell r="T299" t="str">
            <v xml:space="preserve">Manager bonus based on $5000 annual / 4 x . Leasing Manager bonus based on 8% of annual pay / 4 x .75; Service Supervisor bonus based on 10% of annual pay / 4 x .75 </v>
          </cell>
        </row>
        <row r="300">
          <cell r="C300" t="str">
            <v>Quarterly Bonuses</v>
          </cell>
          <cell r="D300">
            <v>51030001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L300">
            <v>0</v>
          </cell>
          <cell r="M300">
            <v>0</v>
          </cell>
          <cell r="N300">
            <v>0</v>
          </cell>
          <cell r="P300">
            <v>0</v>
          </cell>
          <cell r="Q300">
            <v>0</v>
          </cell>
          <cell r="R300">
            <v>0</v>
          </cell>
          <cell r="T300">
            <v>0</v>
          </cell>
        </row>
        <row r="301">
          <cell r="C301" t="str">
            <v>Accrued Bonus Expense</v>
          </cell>
          <cell r="D301">
            <v>51030008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L301">
            <v>0</v>
          </cell>
          <cell r="M301">
            <v>0</v>
          </cell>
          <cell r="N301">
            <v>0</v>
          </cell>
          <cell r="P301">
            <v>0</v>
          </cell>
          <cell r="Q301">
            <v>0</v>
          </cell>
          <cell r="R301">
            <v>0</v>
          </cell>
          <cell r="T301">
            <v>0</v>
          </cell>
        </row>
        <row r="302">
          <cell r="C302" t="str">
            <v>Maintenance - Salaries</v>
          </cell>
          <cell r="D302">
            <v>51040000</v>
          </cell>
          <cell r="E302">
            <v>50918.860000000008</v>
          </cell>
          <cell r="F302">
            <v>56095.120000000017</v>
          </cell>
          <cell r="G302">
            <v>57771.168000000012</v>
          </cell>
          <cell r="H302">
            <v>6852.3080000000045</v>
          </cell>
          <cell r="I302">
            <v>0.13457308352936423</v>
          </cell>
          <cell r="J302">
            <v>0.13457308352936415</v>
          </cell>
          <cell r="L302">
            <v>8.671349845369955E-2</v>
          </cell>
          <cell r="M302">
            <v>9.838280132423266E-2</v>
          </cell>
          <cell r="N302">
            <v>1.166930287053311E-2</v>
          </cell>
          <cell r="P302">
            <v>84.864766666666682</v>
          </cell>
          <cell r="Q302">
            <v>96.285280000000014</v>
          </cell>
          <cell r="R302">
            <v>11.420513333333332</v>
          </cell>
        </row>
        <row r="303">
          <cell r="C303" t="str">
            <v>Maintenance - Overtime</v>
          </cell>
          <cell r="D303">
            <v>51040001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L303">
            <v>0</v>
          </cell>
          <cell r="M303">
            <v>0</v>
          </cell>
          <cell r="N303">
            <v>0</v>
          </cell>
          <cell r="P303">
            <v>0</v>
          </cell>
          <cell r="Q303">
            <v>0</v>
          </cell>
          <cell r="R303">
            <v>0</v>
          </cell>
          <cell r="T303">
            <v>0</v>
          </cell>
        </row>
        <row r="304">
          <cell r="C304" t="str">
            <v>Assistant Maintenance - Salaries</v>
          </cell>
          <cell r="D304">
            <v>51045000</v>
          </cell>
          <cell r="E304">
            <v>103029.89</v>
          </cell>
          <cell r="F304">
            <v>101285.2</v>
          </cell>
          <cell r="G304">
            <v>103470.432</v>
          </cell>
          <cell r="H304">
            <v>440.54200000000128</v>
          </cell>
          <cell r="I304">
            <v>4.2758659647215121E-3</v>
          </cell>
          <cell r="J304">
            <v>4.2758659647215147E-3</v>
          </cell>
          <cell r="L304">
            <v>0.1754572315091075</v>
          </cell>
          <cell r="M304">
            <v>0.17620746311358157</v>
          </cell>
          <cell r="N304">
            <v>7.50231604474072E-4</v>
          </cell>
          <cell r="P304">
            <v>171.71648333333334</v>
          </cell>
          <cell r="Q304">
            <v>172.45071999999999</v>
          </cell>
          <cell r="R304">
            <v>0.73423666666664644</v>
          </cell>
        </row>
        <row r="305">
          <cell r="C305" t="str">
            <v>Grounds - Salaries</v>
          </cell>
          <cell r="D305">
            <v>51050000</v>
          </cell>
          <cell r="E305">
            <v>57237.099999999991</v>
          </cell>
          <cell r="F305">
            <v>56710.399999999994</v>
          </cell>
          <cell r="G305">
            <v>58407.648000000001</v>
          </cell>
          <cell r="H305">
            <v>1170.5480000000098</v>
          </cell>
          <cell r="I305">
            <v>2.0450861416808502E-2</v>
          </cell>
          <cell r="J305">
            <v>2.0450861416808408E-2</v>
          </cell>
          <cell r="L305">
            <v>9.7473297366520884E-2</v>
          </cell>
          <cell r="M305">
            <v>9.946671026280296E-2</v>
          </cell>
          <cell r="N305">
            <v>1.9934128962820763E-3</v>
          </cell>
          <cell r="P305">
            <v>95.395166666666654</v>
          </cell>
          <cell r="Q305">
            <v>97.346080000000001</v>
          </cell>
          <cell r="R305">
            <v>1.9509133333333466</v>
          </cell>
        </row>
        <row r="306">
          <cell r="C306" t="str">
            <v>Maid - Salaries</v>
          </cell>
          <cell r="D306">
            <v>51060000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L306">
            <v>0</v>
          </cell>
          <cell r="M306">
            <v>0</v>
          </cell>
          <cell r="N306">
            <v>0</v>
          </cell>
          <cell r="P306">
            <v>0</v>
          </cell>
          <cell r="Q306">
            <v>0</v>
          </cell>
          <cell r="R306">
            <v>0</v>
          </cell>
        </row>
        <row r="307">
          <cell r="C307" t="str">
            <v>Maid - Overtime</v>
          </cell>
          <cell r="D307">
            <v>51060001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L307">
            <v>0</v>
          </cell>
          <cell r="M307">
            <v>0</v>
          </cell>
          <cell r="N307">
            <v>0</v>
          </cell>
          <cell r="P307">
            <v>0</v>
          </cell>
          <cell r="Q307">
            <v>0</v>
          </cell>
          <cell r="R307">
            <v>0</v>
          </cell>
          <cell r="T307">
            <v>0</v>
          </cell>
        </row>
        <row r="308">
          <cell r="C308" t="str">
            <v>Painter Salaries</v>
          </cell>
          <cell r="D308" t="str">
            <v>n/a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L308">
            <v>0</v>
          </cell>
          <cell r="M308">
            <v>0</v>
          </cell>
          <cell r="N308">
            <v>0</v>
          </cell>
          <cell r="P308">
            <v>0</v>
          </cell>
          <cell r="Q308">
            <v>0</v>
          </cell>
          <cell r="R308">
            <v>0</v>
          </cell>
        </row>
        <row r="309">
          <cell r="C309" t="str">
            <v>Driver - Salaries</v>
          </cell>
          <cell r="D309">
            <v>51065000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L309">
            <v>0</v>
          </cell>
          <cell r="M309">
            <v>0</v>
          </cell>
          <cell r="N309">
            <v>0</v>
          </cell>
          <cell r="P309">
            <v>0</v>
          </cell>
          <cell r="Q309">
            <v>0</v>
          </cell>
          <cell r="R309">
            <v>0</v>
          </cell>
        </row>
        <row r="310">
          <cell r="C310" t="str">
            <v>Courtesy Patrol - Salaries</v>
          </cell>
          <cell r="D310">
            <v>51067000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L310">
            <v>0</v>
          </cell>
          <cell r="M310">
            <v>0</v>
          </cell>
          <cell r="N310">
            <v>0</v>
          </cell>
          <cell r="P310">
            <v>0</v>
          </cell>
          <cell r="Q310">
            <v>0</v>
          </cell>
          <cell r="R310">
            <v>0</v>
          </cell>
        </row>
        <row r="311">
          <cell r="C311" t="str">
            <v>Payroll Taxes</v>
          </cell>
          <cell r="D311">
            <v>51070000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L311">
            <v>0</v>
          </cell>
          <cell r="M311">
            <v>0</v>
          </cell>
          <cell r="N311">
            <v>0</v>
          </cell>
          <cell r="P311">
            <v>0</v>
          </cell>
          <cell r="Q311">
            <v>0</v>
          </cell>
          <cell r="R311">
            <v>0</v>
          </cell>
        </row>
        <row r="312">
          <cell r="C312" t="str">
            <v>Employee Units (Included in Income)</v>
          </cell>
          <cell r="D312" t="str">
            <v>n/a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L312">
            <v>0</v>
          </cell>
          <cell r="M312">
            <v>0</v>
          </cell>
          <cell r="N312">
            <v>0</v>
          </cell>
          <cell r="P312">
            <v>0</v>
          </cell>
          <cell r="Q312">
            <v>0</v>
          </cell>
          <cell r="R312">
            <v>0</v>
          </cell>
        </row>
        <row r="313">
          <cell r="C313" t="str">
            <v>401k Contributions</v>
          </cell>
          <cell r="D313">
            <v>51090000</v>
          </cell>
          <cell r="E313">
            <v>5140.5199999999995</v>
          </cell>
          <cell r="F313">
            <v>6754.54</v>
          </cell>
          <cell r="G313">
            <v>6143.2344000000003</v>
          </cell>
          <cell r="H313">
            <v>1002.7144000000008</v>
          </cell>
          <cell r="I313">
            <v>0.19506088878167985</v>
          </cell>
          <cell r="J313">
            <v>0.19506088878167982</v>
          </cell>
          <cell r="L313">
            <v>8.754172286481109E-3</v>
          </cell>
          <cell r="M313">
            <v>1.0461768913230066E-2</v>
          </cell>
          <cell r="N313">
            <v>1.707596626748957E-3</v>
          </cell>
          <cell r="P313">
            <v>8.5675333333333317</v>
          </cell>
          <cell r="Q313">
            <v>10.238724000000001</v>
          </cell>
          <cell r="R313">
            <v>1.6711906666666696</v>
          </cell>
          <cell r="T313" t="str">
            <v>401k with 100% participation</v>
          </cell>
        </row>
        <row r="314">
          <cell r="C314" t="str">
            <v>Workers Compensation</v>
          </cell>
          <cell r="D314">
            <v>51100000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L314">
            <v>0</v>
          </cell>
          <cell r="M314">
            <v>0</v>
          </cell>
          <cell r="N314">
            <v>0</v>
          </cell>
          <cell r="P314">
            <v>0</v>
          </cell>
          <cell r="Q314">
            <v>0</v>
          </cell>
          <cell r="R314">
            <v>0</v>
          </cell>
        </row>
        <row r="315">
          <cell r="C315" t="str">
            <v>Employee Burden</v>
          </cell>
          <cell r="D315">
            <v>51110000</v>
          </cell>
          <cell r="E315">
            <v>72963.89</v>
          </cell>
          <cell r="F315">
            <v>73422.45</v>
          </cell>
          <cell r="G315">
            <v>76196.842476266669</v>
          </cell>
          <cell r="H315">
            <v>3232.9524762666697</v>
          </cell>
          <cell r="I315">
            <v>4.430893797283382E-2</v>
          </cell>
          <cell r="J315">
            <v>4.4308937972833862E-2</v>
          </cell>
          <cell r="L315">
            <v>0.12425561300254764</v>
          </cell>
          <cell r="M315">
            <v>0.12976124725185398</v>
          </cell>
          <cell r="N315">
            <v>5.5056342493063348E-3</v>
          </cell>
          <cell r="P315">
            <v>121.60648333333333</v>
          </cell>
          <cell r="Q315">
            <v>126.99473746044445</v>
          </cell>
          <cell r="R315">
            <v>5.3882541271111251</v>
          </cell>
        </row>
        <row r="316">
          <cell r="C316" t="str">
            <v>Payroll Administrative Expense</v>
          </cell>
          <cell r="D316">
            <v>51115000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L316">
            <v>0</v>
          </cell>
          <cell r="M316">
            <v>0</v>
          </cell>
          <cell r="N316">
            <v>0</v>
          </cell>
          <cell r="P316">
            <v>0</v>
          </cell>
          <cell r="Q316">
            <v>0</v>
          </cell>
          <cell r="R316">
            <v>0</v>
          </cell>
          <cell r="T316">
            <v>0</v>
          </cell>
        </row>
        <row r="317">
          <cell r="C317" t="str">
            <v>Group Insurance</v>
          </cell>
          <cell r="D317">
            <v>51120000</v>
          </cell>
          <cell r="E317">
            <v>66605</v>
          </cell>
          <cell r="F317">
            <v>82800</v>
          </cell>
          <cell r="G317">
            <v>77760</v>
          </cell>
          <cell r="H317">
            <v>11155</v>
          </cell>
          <cell r="I317">
            <v>0.16747991892500563</v>
          </cell>
          <cell r="J317">
            <v>0.16747991892500558</v>
          </cell>
          <cell r="L317">
            <v>0.11342658819362134</v>
          </cell>
          <cell r="M317">
            <v>0.13242326398822904</v>
          </cell>
          <cell r="N317">
            <v>1.8996675794607704E-2</v>
          </cell>
          <cell r="P317">
            <v>111.00833333333334</v>
          </cell>
          <cell r="Q317">
            <v>129.6</v>
          </cell>
          <cell r="R317">
            <v>18.591666666666654</v>
          </cell>
          <cell r="T317" t="str">
            <v>Insurance with 90% participation</v>
          </cell>
        </row>
        <row r="318">
          <cell r="C318" t="str">
            <v>Contract Staffing-Admin</v>
          </cell>
          <cell r="D318">
            <v>51150000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L318">
            <v>0</v>
          </cell>
          <cell r="M318">
            <v>0</v>
          </cell>
          <cell r="N318">
            <v>0</v>
          </cell>
          <cell r="P318">
            <v>0</v>
          </cell>
          <cell r="Q318">
            <v>0</v>
          </cell>
          <cell r="R318">
            <v>0</v>
          </cell>
          <cell r="T318">
            <v>0</v>
          </cell>
        </row>
        <row r="319">
          <cell r="C319" t="str">
            <v>Contract Staffing-Maint</v>
          </cell>
          <cell r="D319">
            <v>51160000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L319">
            <v>0</v>
          </cell>
          <cell r="M319">
            <v>0</v>
          </cell>
          <cell r="N319">
            <v>0</v>
          </cell>
          <cell r="P319">
            <v>0</v>
          </cell>
          <cell r="Q319">
            <v>0</v>
          </cell>
          <cell r="R319">
            <v>0</v>
          </cell>
          <cell r="T319">
            <v>0</v>
          </cell>
        </row>
        <row r="320">
          <cell r="C320" t="str">
            <v>Payroll Reimbursement</v>
          </cell>
          <cell r="D320">
            <v>51163000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L320">
            <v>0</v>
          </cell>
          <cell r="M320">
            <v>0</v>
          </cell>
          <cell r="N320">
            <v>0</v>
          </cell>
          <cell r="P320">
            <v>0</v>
          </cell>
          <cell r="Q320">
            <v>0</v>
          </cell>
          <cell r="R320">
            <v>0</v>
          </cell>
          <cell r="T320">
            <v>0</v>
          </cell>
        </row>
        <row r="321">
          <cell r="C321" t="str">
            <v>Tuition Reimbursement</v>
          </cell>
          <cell r="D321">
            <v>51165000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L321">
            <v>0</v>
          </cell>
          <cell r="M321">
            <v>0</v>
          </cell>
          <cell r="N321">
            <v>0</v>
          </cell>
          <cell r="P321">
            <v>0</v>
          </cell>
          <cell r="Q321">
            <v>0</v>
          </cell>
          <cell r="R321">
            <v>0</v>
          </cell>
          <cell r="T321">
            <v>0</v>
          </cell>
        </row>
        <row r="322">
          <cell r="C322" t="str">
            <v>Union Benefits</v>
          </cell>
          <cell r="D322">
            <v>51170000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L322">
            <v>0</v>
          </cell>
          <cell r="M322">
            <v>0</v>
          </cell>
          <cell r="N322">
            <v>0</v>
          </cell>
          <cell r="P322">
            <v>0</v>
          </cell>
          <cell r="Q322">
            <v>0</v>
          </cell>
          <cell r="R322">
            <v>0</v>
          </cell>
          <cell r="T322">
            <v>0</v>
          </cell>
        </row>
        <row r="323">
          <cell r="C323" t="str">
            <v>Total Payroll &amp; Benefits</v>
          </cell>
          <cell r="E323">
            <v>642987.14</v>
          </cell>
          <cell r="F323">
            <v>663956.11</v>
          </cell>
          <cell r="G323">
            <v>682021.56487626664</v>
          </cell>
          <cell r="H323">
            <v>39034.424876266625</v>
          </cell>
          <cell r="I323">
            <v>6.0707940249421825E-2</v>
          </cell>
          <cell r="J323">
            <v>6.0707940249421721E-2</v>
          </cell>
          <cell r="L323">
            <v>1.0949904292857047</v>
          </cell>
          <cell r="M323">
            <v>1.1614650428404698</v>
          </cell>
          <cell r="N323">
            <v>6.6474613554765138E-2</v>
          </cell>
          <cell r="P323">
            <v>1071.6452333333334</v>
          </cell>
          <cell r="Q323">
            <v>1136.702608127111</v>
          </cell>
          <cell r="R323">
            <v>65.057374793777626</v>
          </cell>
        </row>
        <row r="324">
          <cell r="C324">
            <v>0</v>
          </cell>
          <cell r="R324">
            <v>0</v>
          </cell>
        </row>
        <row r="325">
          <cell r="C325" t="str">
            <v>GENERAL MAINTENANCE EXPENSE</v>
          </cell>
          <cell r="R325">
            <v>0</v>
          </cell>
        </row>
        <row r="326">
          <cell r="C326">
            <v>0</v>
          </cell>
          <cell r="R326">
            <v>0</v>
          </cell>
        </row>
        <row r="327">
          <cell r="C327" t="str">
            <v>Repairs &amp; Maintenance</v>
          </cell>
          <cell r="R327">
            <v>0</v>
          </cell>
        </row>
        <row r="328">
          <cell r="C328" t="str">
            <v>Access Gate Expense</v>
          </cell>
          <cell r="D328">
            <v>52010000</v>
          </cell>
          <cell r="E328">
            <v>1486.78</v>
          </cell>
          <cell r="F328">
            <v>700</v>
          </cell>
          <cell r="G328">
            <v>1050</v>
          </cell>
          <cell r="H328">
            <v>-436.78</v>
          </cell>
          <cell r="I328">
            <v>-0.2937758108126286</v>
          </cell>
          <cell r="J328">
            <v>-0.2937758108126286</v>
          </cell>
          <cell r="L328">
            <v>2.5319477936267898E-3</v>
          </cell>
          <cell r="M328">
            <v>1.7881227776188335E-3</v>
          </cell>
          <cell r="N328">
            <v>-7.4382501600795629E-4</v>
          </cell>
          <cell r="P328">
            <v>2.4779666666666667</v>
          </cell>
          <cell r="Q328">
            <v>1.75</v>
          </cell>
          <cell r="R328">
            <v>-0.72796666666666665</v>
          </cell>
          <cell r="T328" t="str">
            <v>Assumes purchase of gym cards @ $350 per box.</v>
          </cell>
        </row>
        <row r="329">
          <cell r="C329" t="str">
            <v>Animal/Pest Control Supplies</v>
          </cell>
          <cell r="D329">
            <v>52015000</v>
          </cell>
          <cell r="E329">
            <v>11.67</v>
          </cell>
          <cell r="F329">
            <v>0</v>
          </cell>
          <cell r="G329">
            <v>0</v>
          </cell>
          <cell r="H329">
            <v>-11.67</v>
          </cell>
          <cell r="I329">
            <v>-1</v>
          </cell>
          <cell r="J329">
            <v>-1</v>
          </cell>
          <cell r="L329">
            <v>1.9873707442677892E-5</v>
          </cell>
          <cell r="M329">
            <v>0</v>
          </cell>
          <cell r="N329">
            <v>-1.9873707442677892E-5</v>
          </cell>
          <cell r="P329">
            <v>1.9449999999999999E-2</v>
          </cell>
          <cell r="Q329">
            <v>0</v>
          </cell>
          <cell r="R329">
            <v>-1.9449999999999999E-2</v>
          </cell>
          <cell r="T329">
            <v>0</v>
          </cell>
        </row>
        <row r="330">
          <cell r="C330" t="str">
            <v>Appliance Repairs</v>
          </cell>
          <cell r="D330">
            <v>52020000</v>
          </cell>
          <cell r="E330">
            <v>7347.3099999999986</v>
          </cell>
          <cell r="F330">
            <v>6375</v>
          </cell>
          <cell r="G330">
            <v>6975</v>
          </cell>
          <cell r="H330">
            <v>-372.30999999999858</v>
          </cell>
          <cell r="I330">
            <v>-5.0672967385342209E-2</v>
          </cell>
          <cell r="J330">
            <v>-5.0672967385342216E-2</v>
          </cell>
          <cell r="L330">
            <v>1.2512278443072981E-2</v>
          </cell>
          <cell r="M330">
            <v>1.1878244165610823E-2</v>
          </cell>
          <cell r="N330">
            <v>-6.3403427746215775E-4</v>
          </cell>
          <cell r="P330">
            <v>12.245516666666663</v>
          </cell>
          <cell r="Q330">
            <v>11.625</v>
          </cell>
          <cell r="R330">
            <v>-0.6205166666666635</v>
          </cell>
          <cell r="T330" t="str">
            <v>Assumes drip pans at $10 for 2 pkgs; heating elements at $75 each &amp; ice makers aat $70 each.</v>
          </cell>
        </row>
        <row r="331">
          <cell r="C331" t="str">
            <v>Backflow Inspections</v>
          </cell>
          <cell r="D331">
            <v>52025000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L331">
            <v>0</v>
          </cell>
          <cell r="M331">
            <v>0</v>
          </cell>
          <cell r="N331">
            <v>0</v>
          </cell>
          <cell r="P331">
            <v>0</v>
          </cell>
          <cell r="Q331">
            <v>0</v>
          </cell>
          <cell r="R331">
            <v>0</v>
          </cell>
          <cell r="T331">
            <v>0</v>
          </cell>
        </row>
        <row r="332">
          <cell r="C332" t="str">
            <v>Boiler Repairs</v>
          </cell>
          <cell r="D332">
            <v>52030000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L332">
            <v>0</v>
          </cell>
          <cell r="M332">
            <v>0</v>
          </cell>
          <cell r="N332">
            <v>0</v>
          </cell>
          <cell r="P332">
            <v>0</v>
          </cell>
          <cell r="Q332">
            <v>0</v>
          </cell>
          <cell r="R332">
            <v>0</v>
          </cell>
          <cell r="T332">
            <v>0</v>
          </cell>
        </row>
        <row r="333">
          <cell r="C333" t="str">
            <v>Building-Exterior</v>
          </cell>
          <cell r="D333">
            <v>52040000</v>
          </cell>
          <cell r="E333">
            <v>3615.14</v>
          </cell>
          <cell r="F333">
            <v>5930</v>
          </cell>
          <cell r="G333">
            <v>2715</v>
          </cell>
          <cell r="H333">
            <v>-900.13999999999987</v>
          </cell>
          <cell r="I333">
            <v>-0.24899174029221549</v>
          </cell>
          <cell r="J333">
            <v>-0.24899174029221549</v>
          </cell>
          <cell r="L333">
            <v>6.1564896936009044E-3</v>
          </cell>
          <cell r="M333">
            <v>4.6235746107001268E-3</v>
          </cell>
          <cell r="N333">
            <v>-1.5329150829007775E-3</v>
          </cell>
          <cell r="P333">
            <v>6.0252333333333334</v>
          </cell>
          <cell r="Q333">
            <v>4.5250000000000004</v>
          </cell>
          <cell r="R333">
            <v>-1.5002333333333331</v>
          </cell>
          <cell r="T333" t="str">
            <v>Screen door avg is $185; window screening avg $95 per roll.</v>
          </cell>
        </row>
        <row r="334">
          <cell r="C334" t="str">
            <v>Building-Interior</v>
          </cell>
          <cell r="D334">
            <v>52050000</v>
          </cell>
          <cell r="E334">
            <v>4079.0299999999997</v>
          </cell>
          <cell r="F334">
            <v>2100</v>
          </cell>
          <cell r="G334">
            <v>4655</v>
          </cell>
          <cell r="H334">
            <v>575.97000000000025</v>
          </cell>
          <cell r="I334">
            <v>0.14120268789393564</v>
          </cell>
          <cell r="J334">
            <v>0.14120268789393564</v>
          </cell>
          <cell r="L334">
            <v>6.9464823367529046E-3</v>
          </cell>
          <cell r="M334">
            <v>7.9273443141101626E-3</v>
          </cell>
          <cell r="N334">
            <v>9.8086197735725803E-4</v>
          </cell>
          <cell r="P334">
            <v>6.7983833333333328</v>
          </cell>
          <cell r="Q334">
            <v>7.7583333333333337</v>
          </cell>
          <cell r="R334">
            <v>0.95995000000000097</v>
          </cell>
          <cell r="T334" t="str">
            <v>Assumes misc. repairs to interior doors, under sink repairs, mirrors, thresholds, etc.</v>
          </cell>
        </row>
        <row r="335">
          <cell r="C335" t="str">
            <v>Cabinets &amp; Closet Repairs / Supplies</v>
          </cell>
          <cell r="D335">
            <v>52051000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L335">
            <v>0</v>
          </cell>
          <cell r="M335">
            <v>0</v>
          </cell>
          <cell r="N335">
            <v>0</v>
          </cell>
          <cell r="P335">
            <v>0</v>
          </cell>
          <cell r="Q335">
            <v>0</v>
          </cell>
          <cell r="R335">
            <v>0</v>
          </cell>
          <cell r="T335">
            <v>0</v>
          </cell>
        </row>
        <row r="336">
          <cell r="C336" t="str">
            <v>Carpet Clean/Repairs-Occupied</v>
          </cell>
          <cell r="D336">
            <v>52055000</v>
          </cell>
          <cell r="E336">
            <v>6790.5</v>
          </cell>
          <cell r="F336">
            <v>6418</v>
          </cell>
          <cell r="G336">
            <v>7692</v>
          </cell>
          <cell r="H336">
            <v>901.5</v>
          </cell>
          <cell r="I336">
            <v>0.1327590015462779</v>
          </cell>
          <cell r="J336">
            <v>0.13275900154627784</v>
          </cell>
          <cell r="L336">
            <v>1.1564045448972085E-2</v>
          </cell>
          <cell r="M336">
            <v>1.3099276576613398E-2</v>
          </cell>
          <cell r="N336">
            <v>1.5352311276413122E-3</v>
          </cell>
          <cell r="P336">
            <v>11.317500000000001</v>
          </cell>
          <cell r="Q336">
            <v>12.82</v>
          </cell>
          <cell r="R336">
            <v>1.5024999999999995</v>
          </cell>
          <cell r="T336" t="str">
            <v>Misc. Carpet Repairs includes water extractions and treatments</v>
          </cell>
        </row>
        <row r="337">
          <cell r="C337" t="str">
            <v>Common Area Repairs</v>
          </cell>
          <cell r="D337">
            <v>52060000</v>
          </cell>
          <cell r="E337">
            <v>2314.84</v>
          </cell>
          <cell r="F337">
            <v>540</v>
          </cell>
          <cell r="G337">
            <v>720</v>
          </cell>
          <cell r="H337">
            <v>-1594.8400000000001</v>
          </cell>
          <cell r="I337">
            <v>-0.6889633840783812</v>
          </cell>
          <cell r="J337">
            <v>-0.68896338407838131</v>
          </cell>
          <cell r="L337">
            <v>3.9421125052792197E-3</v>
          </cell>
          <cell r="M337">
            <v>1.2261413332243429E-3</v>
          </cell>
          <cell r="N337">
            <v>-2.7159711720548766E-3</v>
          </cell>
          <cell r="P337">
            <v>3.8580666666666668</v>
          </cell>
          <cell r="Q337">
            <v>1.2</v>
          </cell>
          <cell r="R337">
            <v>-2.6580666666666666</v>
          </cell>
          <cell r="T337" t="str">
            <v>Pet station refill bags</v>
          </cell>
        </row>
        <row r="338">
          <cell r="C338" t="str">
            <v>Compactor Repairs/Maintenance</v>
          </cell>
          <cell r="D338">
            <v>52061000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L338">
            <v>0</v>
          </cell>
          <cell r="M338">
            <v>0</v>
          </cell>
          <cell r="N338">
            <v>0</v>
          </cell>
          <cell r="P338">
            <v>0</v>
          </cell>
          <cell r="Q338">
            <v>0</v>
          </cell>
          <cell r="R338">
            <v>0</v>
          </cell>
          <cell r="T338">
            <v>0</v>
          </cell>
        </row>
        <row r="339">
          <cell r="C339" t="str">
            <v>Door Repair / Replacement</v>
          </cell>
          <cell r="D339">
            <v>52065000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L339">
            <v>0</v>
          </cell>
          <cell r="M339">
            <v>0</v>
          </cell>
          <cell r="N339">
            <v>0</v>
          </cell>
          <cell r="P339">
            <v>0</v>
          </cell>
          <cell r="Q339">
            <v>0</v>
          </cell>
          <cell r="R339">
            <v>0</v>
          </cell>
          <cell r="T339">
            <v>0</v>
          </cell>
        </row>
        <row r="340">
          <cell r="C340" t="str">
            <v>Electrical Supplies/Repairs</v>
          </cell>
          <cell r="D340">
            <v>52070000</v>
          </cell>
          <cell r="E340">
            <v>3465.17</v>
          </cell>
          <cell r="F340">
            <v>3000</v>
          </cell>
          <cell r="G340">
            <v>3990</v>
          </cell>
          <cell r="H340">
            <v>524.82999999999993</v>
          </cell>
          <cell r="I340">
            <v>0.15145865859395063</v>
          </cell>
          <cell r="J340">
            <v>0.15145865859395058</v>
          </cell>
          <cell r="L340">
            <v>5.9010946717347173E-3</v>
          </cell>
          <cell r="M340">
            <v>6.7948665549515674E-3</v>
          </cell>
          <cell r="N340">
            <v>8.9377188321685015E-4</v>
          </cell>
          <cell r="P340">
            <v>5.7752833333333333</v>
          </cell>
          <cell r="Q340">
            <v>6.65</v>
          </cell>
          <cell r="R340">
            <v>0.87471666666666703</v>
          </cell>
          <cell r="T340" t="str">
            <v>Electrical repairs &amp; parts</v>
          </cell>
        </row>
        <row r="341">
          <cell r="C341" t="str">
            <v>Elevator Repairs</v>
          </cell>
          <cell r="D341">
            <v>52080000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L341">
            <v>0</v>
          </cell>
          <cell r="M341">
            <v>0</v>
          </cell>
          <cell r="N341">
            <v>0</v>
          </cell>
          <cell r="P341">
            <v>0</v>
          </cell>
          <cell r="Q341">
            <v>0</v>
          </cell>
          <cell r="R341">
            <v>0</v>
          </cell>
          <cell r="T341">
            <v>0</v>
          </cell>
        </row>
        <row r="342">
          <cell r="C342" t="str">
            <v>Equipment Supplies &amp; Repairs</v>
          </cell>
          <cell r="D342">
            <v>52081000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L342">
            <v>0</v>
          </cell>
          <cell r="M342">
            <v>0</v>
          </cell>
          <cell r="N342">
            <v>0</v>
          </cell>
          <cell r="P342">
            <v>0</v>
          </cell>
          <cell r="Q342">
            <v>0</v>
          </cell>
          <cell r="R342">
            <v>0</v>
          </cell>
          <cell r="T342">
            <v>0</v>
          </cell>
        </row>
        <row r="343">
          <cell r="C343" t="str">
            <v>Exterior Paint Maintenance</v>
          </cell>
          <cell r="D343">
            <v>52082000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L343">
            <v>0</v>
          </cell>
          <cell r="M343">
            <v>0</v>
          </cell>
          <cell r="N343">
            <v>0</v>
          </cell>
          <cell r="P343">
            <v>0</v>
          </cell>
          <cell r="Q343">
            <v>0</v>
          </cell>
          <cell r="R343">
            <v>0</v>
          </cell>
          <cell r="T343">
            <v>0</v>
          </cell>
        </row>
        <row r="344">
          <cell r="C344" t="str">
            <v>Exterior Wall/Fence Repair</v>
          </cell>
          <cell r="D344">
            <v>52083000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L344">
            <v>0</v>
          </cell>
          <cell r="M344">
            <v>0</v>
          </cell>
          <cell r="N344">
            <v>0</v>
          </cell>
          <cell r="P344">
            <v>0</v>
          </cell>
          <cell r="Q344">
            <v>0</v>
          </cell>
          <cell r="R344">
            <v>0</v>
          </cell>
          <cell r="T344">
            <v>0</v>
          </cell>
        </row>
        <row r="345">
          <cell r="C345" t="str">
            <v>Exterior Window Cleaning</v>
          </cell>
          <cell r="D345">
            <v>52084000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L345">
            <v>0</v>
          </cell>
          <cell r="M345">
            <v>0</v>
          </cell>
          <cell r="N345">
            <v>0</v>
          </cell>
          <cell r="P345">
            <v>0</v>
          </cell>
          <cell r="Q345">
            <v>0</v>
          </cell>
          <cell r="R345">
            <v>0</v>
          </cell>
          <cell r="T345">
            <v>0</v>
          </cell>
        </row>
        <row r="346">
          <cell r="C346" t="str">
            <v>Interior Paint / Wallpaper</v>
          </cell>
          <cell r="D346">
            <v>52086000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L346">
            <v>0</v>
          </cell>
          <cell r="M346">
            <v>0</v>
          </cell>
          <cell r="N346">
            <v>0</v>
          </cell>
          <cell r="P346">
            <v>0</v>
          </cell>
          <cell r="Q346">
            <v>0</v>
          </cell>
          <cell r="R346">
            <v>0</v>
          </cell>
          <cell r="T346">
            <v>0</v>
          </cell>
        </row>
        <row r="347">
          <cell r="C347" t="str">
            <v>Fireplace Repair</v>
          </cell>
          <cell r="D347">
            <v>52087000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L347">
            <v>0</v>
          </cell>
          <cell r="M347">
            <v>0</v>
          </cell>
          <cell r="N347">
            <v>0</v>
          </cell>
          <cell r="P347">
            <v>0</v>
          </cell>
          <cell r="Q347">
            <v>0</v>
          </cell>
          <cell r="R347">
            <v>0</v>
          </cell>
          <cell r="T347">
            <v>0</v>
          </cell>
        </row>
        <row r="348">
          <cell r="C348" t="str">
            <v>Fuel &amp; Propane</v>
          </cell>
          <cell r="D348">
            <v>52088000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L348">
            <v>0</v>
          </cell>
          <cell r="M348">
            <v>0</v>
          </cell>
          <cell r="N348">
            <v>0</v>
          </cell>
          <cell r="P348">
            <v>0</v>
          </cell>
          <cell r="Q348">
            <v>0</v>
          </cell>
          <cell r="R348">
            <v>0</v>
          </cell>
          <cell r="T348">
            <v>0</v>
          </cell>
        </row>
        <row r="349">
          <cell r="C349" t="str">
            <v>Garage Repairs &amp; Maintenance</v>
          </cell>
          <cell r="D349">
            <v>52090000</v>
          </cell>
          <cell r="E349">
            <v>146.22999999999999</v>
          </cell>
          <cell r="F349">
            <v>0</v>
          </cell>
          <cell r="G349">
            <v>180</v>
          </cell>
          <cell r="H349">
            <v>33.77000000000001</v>
          </cell>
          <cell r="I349">
            <v>0.23093756411133154</v>
          </cell>
          <cell r="J349">
            <v>0.23093756411133159</v>
          </cell>
          <cell r="L349">
            <v>2.4902589882971622E-4</v>
          </cell>
          <cell r="M349">
            <v>3.0653533330608573E-4</v>
          </cell>
          <cell r="N349">
            <v>5.7509434476369508E-5</v>
          </cell>
          <cell r="P349">
            <v>0.24371666666666664</v>
          </cell>
          <cell r="Q349">
            <v>0.3</v>
          </cell>
          <cell r="R349">
            <v>5.6283333333333352E-2</v>
          </cell>
          <cell r="T349" t="str">
            <v>Garage door opener remotes @ $90 each</v>
          </cell>
        </row>
        <row r="350">
          <cell r="C350" t="str">
            <v>Garbage Disposals</v>
          </cell>
          <cell r="D350">
            <v>52095000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L350">
            <v>0</v>
          </cell>
          <cell r="M350">
            <v>0</v>
          </cell>
          <cell r="N350">
            <v>0</v>
          </cell>
          <cell r="P350">
            <v>0</v>
          </cell>
          <cell r="Q350">
            <v>0</v>
          </cell>
          <cell r="R350">
            <v>0</v>
          </cell>
          <cell r="T350">
            <v>0</v>
          </cell>
        </row>
        <row r="351">
          <cell r="C351" t="str">
            <v>Golf Cart Repairs</v>
          </cell>
          <cell r="D351">
            <v>52100000</v>
          </cell>
          <cell r="E351">
            <v>3017.58</v>
          </cell>
          <cell r="F351">
            <v>3720</v>
          </cell>
          <cell r="G351">
            <v>1500</v>
          </cell>
          <cell r="H351">
            <v>-1517.58</v>
          </cell>
          <cell r="I351">
            <v>-0.50291293022885886</v>
          </cell>
          <cell r="J351">
            <v>-0.50291293022885886</v>
          </cell>
          <cell r="L351">
            <v>5.1388605059876566E-3</v>
          </cell>
          <cell r="M351">
            <v>2.5544611108840481E-3</v>
          </cell>
          <cell r="N351">
            <v>-2.5843993951036085E-3</v>
          </cell>
          <cell r="P351">
            <v>5.0293000000000001</v>
          </cell>
          <cell r="Q351">
            <v>2.5</v>
          </cell>
          <cell r="R351">
            <v>-2.5293000000000001</v>
          </cell>
          <cell r="T351" t="str">
            <v>June is for bateries for 2 carts (each cat requres 6 batteries at $125 each)</v>
          </cell>
        </row>
        <row r="352">
          <cell r="C352" t="str">
            <v>Hazardous Materials Removal</v>
          </cell>
          <cell r="D352">
            <v>52101000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L352">
            <v>0</v>
          </cell>
          <cell r="M352">
            <v>0</v>
          </cell>
          <cell r="N352">
            <v>0</v>
          </cell>
          <cell r="P352">
            <v>0</v>
          </cell>
          <cell r="Q352">
            <v>0</v>
          </cell>
          <cell r="R352">
            <v>0</v>
          </cell>
          <cell r="T352">
            <v>0</v>
          </cell>
        </row>
        <row r="353">
          <cell r="C353" t="str">
            <v>HVAC Supplies/Repairs</v>
          </cell>
          <cell r="D353">
            <v>52110000</v>
          </cell>
          <cell r="E353">
            <v>9786.2599999999984</v>
          </cell>
          <cell r="F353">
            <v>8400</v>
          </cell>
          <cell r="G353">
            <v>11100</v>
          </cell>
          <cell r="H353">
            <v>1313.7400000000016</v>
          </cell>
          <cell r="I353">
            <v>0.13424331665007896</v>
          </cell>
          <cell r="J353">
            <v>0.13424331665007894</v>
          </cell>
          <cell r="L353">
            <v>1.6665747060666744E-2</v>
          </cell>
          <cell r="M353">
            <v>1.8903012220541953E-2</v>
          </cell>
          <cell r="N353">
            <v>2.237265159875209E-3</v>
          </cell>
          <cell r="P353">
            <v>16.310433333333332</v>
          </cell>
          <cell r="Q353">
            <v>18.5</v>
          </cell>
          <cell r="R353">
            <v>2.1895666666666678</v>
          </cell>
          <cell r="T353" t="str">
            <v>Necessary repairs/maintenance &amp; PM filter changes in March &amp; September</v>
          </cell>
        </row>
        <row r="354">
          <cell r="C354" t="str">
            <v>HVAC Maintenance / Repairs</v>
          </cell>
          <cell r="D354">
            <v>52112000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L354">
            <v>0</v>
          </cell>
          <cell r="M354">
            <v>0</v>
          </cell>
          <cell r="N354">
            <v>0</v>
          </cell>
          <cell r="P354">
            <v>0</v>
          </cell>
          <cell r="Q354">
            <v>0</v>
          </cell>
          <cell r="R354">
            <v>0</v>
          </cell>
          <cell r="T354">
            <v>0</v>
          </cell>
        </row>
        <row r="355">
          <cell r="C355" t="str">
            <v>Interior Plant Maintenance</v>
          </cell>
          <cell r="D355">
            <v>52115000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L355">
            <v>0</v>
          </cell>
          <cell r="M355">
            <v>0</v>
          </cell>
          <cell r="N355">
            <v>0</v>
          </cell>
          <cell r="P355">
            <v>0</v>
          </cell>
          <cell r="Q355">
            <v>0</v>
          </cell>
          <cell r="R355">
            <v>0</v>
          </cell>
          <cell r="T355">
            <v>0</v>
          </cell>
        </row>
        <row r="356">
          <cell r="C356" t="str">
            <v>IntrusionAlarm Suppy/Repair</v>
          </cell>
          <cell r="D356">
            <v>52120000</v>
          </cell>
          <cell r="E356">
            <v>4531.2999999999993</v>
          </cell>
          <cell r="F356">
            <v>1200</v>
          </cell>
          <cell r="G356">
            <v>3600</v>
          </cell>
          <cell r="H356">
            <v>-931.29999999999927</v>
          </cell>
          <cell r="I356">
            <v>-0.20552600798887724</v>
          </cell>
          <cell r="J356">
            <v>-0.20552600798887721</v>
          </cell>
          <cell r="L356">
            <v>7.7166864211659228E-3</v>
          </cell>
          <cell r="M356">
            <v>6.1307066661217147E-3</v>
          </cell>
          <cell r="N356">
            <v>-1.5859797550442081E-3</v>
          </cell>
          <cell r="P356">
            <v>7.5521666666666656</v>
          </cell>
          <cell r="Q356">
            <v>6</v>
          </cell>
          <cell r="R356">
            <v>-1.5521666666666656</v>
          </cell>
          <cell r="T356" t="str">
            <v>Assuming average service call/repair of $100</v>
          </cell>
        </row>
        <row r="357">
          <cell r="C357" t="str">
            <v>Lighting Supplies/Repairs</v>
          </cell>
          <cell r="D357">
            <v>52130000</v>
          </cell>
          <cell r="E357">
            <v>7080.33</v>
          </cell>
          <cell r="F357">
            <v>7440</v>
          </cell>
          <cell r="G357">
            <v>5880</v>
          </cell>
          <cell r="H357">
            <v>-1200.33</v>
          </cell>
          <cell r="I357">
            <v>-0.16953023376029083</v>
          </cell>
          <cell r="J357">
            <v>-0.16953023376029086</v>
          </cell>
          <cell r="L357">
            <v>1.2057618424817101E-2</v>
          </cell>
          <cell r="M357">
            <v>1.0013487554665468E-2</v>
          </cell>
          <cell r="N357">
            <v>-2.0441308701516329E-3</v>
          </cell>
          <cell r="P357">
            <v>11.800549999999999</v>
          </cell>
          <cell r="Q357">
            <v>9.8000000000000007</v>
          </cell>
          <cell r="R357">
            <v>-2.0005499999999987</v>
          </cell>
          <cell r="T357" t="str">
            <v>Average bulb purchase is $50; globe cost is $30, ballast cost s $170</v>
          </cell>
        </row>
        <row r="358">
          <cell r="C358" t="str">
            <v>Locks &amp; Keys</v>
          </cell>
          <cell r="D358">
            <v>52140000</v>
          </cell>
          <cell r="E358">
            <v>460.73</v>
          </cell>
          <cell r="F358">
            <v>450</v>
          </cell>
          <cell r="G358">
            <v>375</v>
          </cell>
          <cell r="H358">
            <v>-85.730000000000018</v>
          </cell>
          <cell r="I358">
            <v>-0.18607427343563479</v>
          </cell>
          <cell r="J358">
            <v>-0.18607427343563476</v>
          </cell>
          <cell r="L358">
            <v>7.84611245078405E-4</v>
          </cell>
          <cell r="M358">
            <v>6.3861527772101202E-4</v>
          </cell>
          <cell r="N358">
            <v>-1.4599596735739297E-4</v>
          </cell>
          <cell r="P358">
            <v>0.76788333333333336</v>
          </cell>
          <cell r="Q358">
            <v>0.625</v>
          </cell>
          <cell r="R358">
            <v>-0.14288333333333336</v>
          </cell>
          <cell r="T358" t="str">
            <v>Assumes key blank purchases and mailbox locks</v>
          </cell>
        </row>
        <row r="359">
          <cell r="C359" t="str">
            <v>Maintenance Supplies</v>
          </cell>
          <cell r="D359">
            <v>52150000</v>
          </cell>
          <cell r="E359">
            <v>1282.06</v>
          </cell>
          <cell r="F359">
            <v>1380</v>
          </cell>
          <cell r="G359">
            <v>1380</v>
          </cell>
          <cell r="H359">
            <v>97.940000000000055</v>
          </cell>
          <cell r="I359">
            <v>7.6392680529772439E-2</v>
          </cell>
          <cell r="J359">
            <v>7.639268052977255E-2</v>
          </cell>
          <cell r="L359">
            <v>2.1833149412133347E-3</v>
          </cell>
          <cell r="M359">
            <v>2.350104222013324E-3</v>
          </cell>
          <cell r="N359">
            <v>1.6678928079998925E-4</v>
          </cell>
          <cell r="P359">
            <v>2.1367666666666665</v>
          </cell>
          <cell r="Q359">
            <v>2.2999999999999998</v>
          </cell>
          <cell r="R359">
            <v>0.16323333333333334</v>
          </cell>
          <cell r="T359" t="str">
            <v>Gas for 2 blowers &amp; misc. maintenance supplies</v>
          </cell>
        </row>
        <row r="360">
          <cell r="C360" t="str">
            <v>Parking Lot Maint/Repairs</v>
          </cell>
          <cell r="D360">
            <v>52180000</v>
          </cell>
          <cell r="E360">
            <v>80.37</v>
          </cell>
          <cell r="F360">
            <v>0</v>
          </cell>
          <cell r="G360">
            <v>0</v>
          </cell>
          <cell r="H360">
            <v>-80.37</v>
          </cell>
          <cell r="I360">
            <v>-1</v>
          </cell>
          <cell r="J360">
            <v>-1</v>
          </cell>
          <cell r="L360">
            <v>1.3686802632116728E-4</v>
          </cell>
          <cell r="M360">
            <v>0</v>
          </cell>
          <cell r="N360">
            <v>-1.3686802632116728E-4</v>
          </cell>
          <cell r="P360">
            <v>0.13395000000000001</v>
          </cell>
          <cell r="Q360">
            <v>0</v>
          </cell>
          <cell r="R360">
            <v>-0.13395000000000001</v>
          </cell>
          <cell r="T360">
            <v>0</v>
          </cell>
        </row>
        <row r="361">
          <cell r="C361" t="str">
            <v>Plumbing Supplies/Repairs</v>
          </cell>
          <cell r="D361">
            <v>52190000</v>
          </cell>
          <cell r="E361">
            <v>9608.2099999999991</v>
          </cell>
          <cell r="F361">
            <v>16575</v>
          </cell>
          <cell r="G361">
            <v>11700</v>
          </cell>
          <cell r="H361">
            <v>2091.7900000000009</v>
          </cell>
          <cell r="I361">
            <v>0.21770860545304496</v>
          </cell>
          <cell r="J361">
            <v>0.21770860545304505</v>
          </cell>
          <cell r="L361">
            <v>1.6362532526804811E-2</v>
          </cell>
          <cell r="M361">
            <v>1.9924796664895574E-2</v>
          </cell>
          <cell r="N361">
            <v>3.5622641380907635E-3</v>
          </cell>
          <cell r="P361">
            <v>16.013683333333333</v>
          </cell>
          <cell r="Q361">
            <v>19.5</v>
          </cell>
          <cell r="R361">
            <v>3.4863166666666672</v>
          </cell>
          <cell r="T361" t="str">
            <v xml:space="preserve">Plumbing parts, supplies &amp; repairs. </v>
          </cell>
        </row>
        <row r="362">
          <cell r="C362" t="str">
            <v>Preventative Maintenance</v>
          </cell>
          <cell r="D362">
            <v>52195000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L362">
            <v>0</v>
          </cell>
          <cell r="M362">
            <v>0</v>
          </cell>
          <cell r="N362">
            <v>0</v>
          </cell>
          <cell r="P362">
            <v>0</v>
          </cell>
          <cell r="Q362">
            <v>0</v>
          </cell>
          <cell r="R362">
            <v>0</v>
          </cell>
          <cell r="T362">
            <v>0</v>
          </cell>
        </row>
        <row r="363">
          <cell r="C363" t="str">
            <v>Property Auto Maintenance</v>
          </cell>
          <cell r="D363">
            <v>52196000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L363">
            <v>0</v>
          </cell>
          <cell r="M363">
            <v>0</v>
          </cell>
          <cell r="N363">
            <v>0</v>
          </cell>
          <cell r="P363">
            <v>0</v>
          </cell>
          <cell r="Q363">
            <v>0</v>
          </cell>
          <cell r="R363">
            <v>0</v>
          </cell>
          <cell r="T363">
            <v>0</v>
          </cell>
        </row>
        <row r="364">
          <cell r="C364" t="str">
            <v>Property Auto - Oil &amp; Gas</v>
          </cell>
          <cell r="D364">
            <v>52197000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L364">
            <v>0</v>
          </cell>
          <cell r="M364">
            <v>0</v>
          </cell>
          <cell r="N364">
            <v>0</v>
          </cell>
          <cell r="P364">
            <v>0</v>
          </cell>
          <cell r="Q364">
            <v>0</v>
          </cell>
          <cell r="R364">
            <v>0</v>
          </cell>
          <cell r="T364">
            <v>0</v>
          </cell>
        </row>
        <row r="365">
          <cell r="C365" t="str">
            <v>Retention Pond Maintenance</v>
          </cell>
          <cell r="D365">
            <v>52198000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L365">
            <v>0</v>
          </cell>
          <cell r="M365">
            <v>0</v>
          </cell>
          <cell r="N365">
            <v>0</v>
          </cell>
          <cell r="P365">
            <v>0</v>
          </cell>
          <cell r="Q365">
            <v>0</v>
          </cell>
          <cell r="R365">
            <v>0</v>
          </cell>
          <cell r="T365">
            <v>0</v>
          </cell>
        </row>
        <row r="366">
          <cell r="C366" t="str">
            <v>Roof Supplies/Repairs</v>
          </cell>
          <cell r="D366">
            <v>52200000</v>
          </cell>
          <cell r="E366">
            <v>3615</v>
          </cell>
          <cell r="F366">
            <v>2700</v>
          </cell>
          <cell r="G366">
            <v>4200</v>
          </cell>
          <cell r="H366">
            <v>585</v>
          </cell>
          <cell r="I366">
            <v>0.16182572614107885</v>
          </cell>
          <cell r="J366">
            <v>0.16182572614107893</v>
          </cell>
          <cell r="L366">
            <v>6.1562512772305551E-3</v>
          </cell>
          <cell r="M366">
            <v>7.1524911104753341E-3</v>
          </cell>
          <cell r="N366">
            <v>9.9623983324477906E-4</v>
          </cell>
          <cell r="P366">
            <v>6.0250000000000004</v>
          </cell>
          <cell r="Q366">
            <v>7</v>
          </cell>
          <cell r="R366">
            <v>0.97499999999999964</v>
          </cell>
          <cell r="T366" t="str">
            <v>Roof repairs ($400 ea) and gutter repairs, as necessary.</v>
          </cell>
        </row>
        <row r="367">
          <cell r="C367" t="str">
            <v>Safety &amp; Fire Supplies/Maint</v>
          </cell>
          <cell r="D367">
            <v>52210000</v>
          </cell>
          <cell r="E367">
            <v>286.84999999999997</v>
          </cell>
          <cell r="F367">
            <v>1390</v>
          </cell>
          <cell r="G367">
            <v>200</v>
          </cell>
          <cell r="H367">
            <v>-86.849999999999966</v>
          </cell>
          <cell r="I367">
            <v>-0.3027714833536691</v>
          </cell>
          <cell r="J367">
            <v>-0.3027714833536691</v>
          </cell>
          <cell r="L367">
            <v>4.8849811310472608E-4</v>
          </cell>
          <cell r="M367">
            <v>3.405948147845397E-4</v>
          </cell>
          <cell r="N367">
            <v>-1.4790329832018638E-4</v>
          </cell>
          <cell r="P367">
            <v>0.47808333333333325</v>
          </cell>
          <cell r="Q367">
            <v>0.33333333333333331</v>
          </cell>
          <cell r="R367">
            <v>-0.14474999999999993</v>
          </cell>
          <cell r="T367" t="str">
            <v>Smoke detector replacements</v>
          </cell>
        </row>
        <row r="368">
          <cell r="C368" t="str">
            <v>Safety &amp; Fire - CO2 Alarms</v>
          </cell>
          <cell r="D368">
            <v>52211000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L368">
            <v>0</v>
          </cell>
          <cell r="M368">
            <v>0</v>
          </cell>
          <cell r="N368">
            <v>0</v>
          </cell>
          <cell r="P368">
            <v>0</v>
          </cell>
          <cell r="Q368">
            <v>0</v>
          </cell>
          <cell r="R368">
            <v>0</v>
          </cell>
          <cell r="T368">
            <v>0</v>
          </cell>
        </row>
        <row r="369">
          <cell r="C369" t="str">
            <v>Signage Supplies/Repairs</v>
          </cell>
          <cell r="D369">
            <v>52220000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L369">
            <v>0</v>
          </cell>
          <cell r="M369">
            <v>0</v>
          </cell>
          <cell r="N369">
            <v>0</v>
          </cell>
          <cell r="P369">
            <v>0</v>
          </cell>
          <cell r="Q369">
            <v>0</v>
          </cell>
          <cell r="R369">
            <v>0</v>
          </cell>
          <cell r="T369">
            <v>0</v>
          </cell>
        </row>
        <row r="370">
          <cell r="C370" t="str">
            <v>Small Tools &amp; Equipment</v>
          </cell>
          <cell r="D370">
            <v>52230000</v>
          </cell>
          <cell r="E370">
            <v>766.15000000000009</v>
          </cell>
          <cell r="F370">
            <v>1200</v>
          </cell>
          <cell r="G370">
            <v>845</v>
          </cell>
          <cell r="H370">
            <v>78.849999999999909</v>
          </cell>
          <cell r="I370">
            <v>0.10291718331919324</v>
          </cell>
          <cell r="J370">
            <v>0.10291718331919331</v>
          </cell>
          <cell r="L370">
            <v>1.3047335867358758E-3</v>
          </cell>
          <cell r="M370">
            <v>1.4390130924646803E-3</v>
          </cell>
          <cell r="N370">
            <v>1.3427950572880449E-4</v>
          </cell>
          <cell r="P370">
            <v>1.2769166666666669</v>
          </cell>
          <cell r="Q370">
            <v>1.4083333333333334</v>
          </cell>
          <cell r="R370">
            <v>0.13141666666666652</v>
          </cell>
          <cell r="T370" t="str">
            <v>February is for purchase of fogger</v>
          </cell>
        </row>
        <row r="371">
          <cell r="C371" t="str">
            <v>Sprinkler/Irrigation R&amp;M</v>
          </cell>
          <cell r="D371">
            <v>52240000</v>
          </cell>
          <cell r="E371">
            <v>1100</v>
          </cell>
          <cell r="F371">
            <v>1500</v>
          </cell>
          <cell r="G371">
            <v>500</v>
          </cell>
          <cell r="H371">
            <v>-600</v>
          </cell>
          <cell r="I371">
            <v>-0.54545454545454541</v>
          </cell>
          <cell r="J371">
            <v>-0.54545454545454541</v>
          </cell>
          <cell r="L371">
            <v>1.8732714813149685E-3</v>
          </cell>
          <cell r="M371">
            <v>8.5148703696134929E-4</v>
          </cell>
          <cell r="N371">
            <v>-1.0217844443536192E-3</v>
          </cell>
          <cell r="P371">
            <v>1.8333333333333333</v>
          </cell>
          <cell r="Q371">
            <v>0.83333333333333337</v>
          </cell>
          <cell r="R371">
            <v>-0.99999999999999989</v>
          </cell>
          <cell r="T371" t="str">
            <v>Assumes misc. repairs to irrigation</v>
          </cell>
        </row>
        <row r="372">
          <cell r="C372" t="str">
            <v>Union Labor- R&amp;M</v>
          </cell>
          <cell r="D372">
            <v>52241000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L372">
            <v>0</v>
          </cell>
          <cell r="M372">
            <v>0</v>
          </cell>
          <cell r="N372">
            <v>0</v>
          </cell>
          <cell r="P372">
            <v>0</v>
          </cell>
          <cell r="Q372">
            <v>0</v>
          </cell>
          <cell r="R372">
            <v>0</v>
          </cell>
          <cell r="T372">
            <v>0</v>
          </cell>
        </row>
        <row r="373">
          <cell r="C373" t="str">
            <v>Vinyl/Tile Repair-Occupied</v>
          </cell>
          <cell r="D373">
            <v>52242000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L373">
            <v>0</v>
          </cell>
          <cell r="M373">
            <v>0</v>
          </cell>
          <cell r="N373">
            <v>0</v>
          </cell>
          <cell r="P373">
            <v>0</v>
          </cell>
          <cell r="Q373">
            <v>0</v>
          </cell>
          <cell r="R373">
            <v>0</v>
          </cell>
          <cell r="T373">
            <v>0</v>
          </cell>
        </row>
        <row r="374">
          <cell r="C374" t="str">
            <v>Water Feature Maintenance</v>
          </cell>
          <cell r="D374">
            <v>52245000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L374">
            <v>0</v>
          </cell>
          <cell r="M374">
            <v>0</v>
          </cell>
          <cell r="N374">
            <v>0</v>
          </cell>
          <cell r="P374">
            <v>0</v>
          </cell>
          <cell r="Q374">
            <v>0</v>
          </cell>
          <cell r="R374">
            <v>0</v>
          </cell>
          <cell r="T374">
            <v>0</v>
          </cell>
        </row>
        <row r="375">
          <cell r="C375" t="str">
            <v>Water Penetration Repairs</v>
          </cell>
          <cell r="D375">
            <v>52247000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L375">
            <v>0</v>
          </cell>
          <cell r="M375">
            <v>0</v>
          </cell>
          <cell r="N375">
            <v>0</v>
          </cell>
          <cell r="P375">
            <v>0</v>
          </cell>
          <cell r="Q375">
            <v>0</v>
          </cell>
          <cell r="R375">
            <v>0</v>
          </cell>
          <cell r="T375">
            <v>0</v>
          </cell>
        </row>
        <row r="376">
          <cell r="C376" t="str">
            <v>Window/Glass Repair</v>
          </cell>
          <cell r="D376">
            <v>52250000</v>
          </cell>
          <cell r="E376">
            <v>13511.949999999999</v>
          </cell>
          <cell r="F376">
            <v>10550</v>
          </cell>
          <cell r="G376">
            <v>14700</v>
          </cell>
          <cell r="H376">
            <v>1188.0500000000011</v>
          </cell>
          <cell r="I376">
            <v>8.7925873023508905E-2</v>
          </cell>
          <cell r="J376">
            <v>8.7925873023508849E-2</v>
          </cell>
          <cell r="L376">
            <v>2.3010500538139807E-2</v>
          </cell>
          <cell r="M376">
            <v>2.503371888666367E-2</v>
          </cell>
          <cell r="N376">
            <v>2.0232183485238628E-3</v>
          </cell>
          <cell r="P376">
            <v>22.519916666666663</v>
          </cell>
          <cell r="Q376">
            <v>24.5</v>
          </cell>
          <cell r="R376">
            <v>1.9800833333333365</v>
          </cell>
          <cell r="T376" t="str">
            <v>Average cost for window replacement is $140</v>
          </cell>
        </row>
        <row r="377">
          <cell r="C377" t="str">
            <v>Misc Supplies/Repairs</v>
          </cell>
          <cell r="D377">
            <v>52260000</v>
          </cell>
          <cell r="E377">
            <v>37.65</v>
          </cell>
          <cell r="F377">
            <v>0</v>
          </cell>
          <cell r="G377">
            <v>0</v>
          </cell>
          <cell r="H377">
            <v>-37.65</v>
          </cell>
          <cell r="I377">
            <v>-1</v>
          </cell>
          <cell r="J377">
            <v>-1</v>
          </cell>
          <cell r="L377">
            <v>6.4116973883189595E-5</v>
          </cell>
          <cell r="M377">
            <v>0</v>
          </cell>
          <cell r="N377">
            <v>-6.4116973883189595E-5</v>
          </cell>
          <cell r="P377">
            <v>6.275E-2</v>
          </cell>
          <cell r="Q377">
            <v>0</v>
          </cell>
          <cell r="R377">
            <v>-6.275E-2</v>
          </cell>
          <cell r="T377">
            <v>0</v>
          </cell>
        </row>
        <row r="378">
          <cell r="C378" t="str">
            <v>Miscellaneous R&amp;M Reimbursement</v>
          </cell>
          <cell r="D378">
            <v>52265000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L378">
            <v>0</v>
          </cell>
          <cell r="M378">
            <v>0</v>
          </cell>
          <cell r="N378">
            <v>0</v>
          </cell>
          <cell r="P378">
            <v>0</v>
          </cell>
          <cell r="Q378">
            <v>0</v>
          </cell>
          <cell r="R378">
            <v>0</v>
          </cell>
          <cell r="T378">
            <v>0</v>
          </cell>
        </row>
        <row r="379">
          <cell r="C379" t="str">
            <v>Total Repairs &amp; Maintenance</v>
          </cell>
          <cell r="E379">
            <v>84421.11</v>
          </cell>
          <cell r="F379">
            <v>81568</v>
          </cell>
          <cell r="G379">
            <v>83957</v>
          </cell>
          <cell r="H379">
            <v>-464.11000000000058</v>
          </cell>
          <cell r="I379">
            <v>-5.4975586082675358E-3</v>
          </cell>
          <cell r="J379">
            <v>-5.4975586082675054E-3</v>
          </cell>
          <cell r="L379">
            <v>0.14376696162177627</v>
          </cell>
          <cell r="M379">
            <v>0.14297659432432799</v>
          </cell>
          <cell r="N379">
            <v>-7.903672974482745E-4</v>
          </cell>
          <cell r="P379">
            <v>140.70185000000001</v>
          </cell>
          <cell r="Q379">
            <v>139.92833333333334</v>
          </cell>
          <cell r="R379">
            <v>-0.77351666666666574</v>
          </cell>
        </row>
        <row r="380">
          <cell r="C380">
            <v>0</v>
          </cell>
          <cell r="R380">
            <v>0</v>
          </cell>
        </row>
        <row r="381">
          <cell r="C381" t="str">
            <v>Make-Ready/Redecorating</v>
          </cell>
          <cell r="R381">
            <v>0</v>
          </cell>
        </row>
        <row r="382">
          <cell r="C382" t="str">
            <v>Student Turnover - Appliance Repair</v>
          </cell>
          <cell r="D382" t="str">
            <v>n/a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L382">
            <v>0</v>
          </cell>
          <cell r="M382">
            <v>0</v>
          </cell>
          <cell r="N382">
            <v>0</v>
          </cell>
          <cell r="P382">
            <v>0</v>
          </cell>
          <cell r="Q382">
            <v>0</v>
          </cell>
          <cell r="R382">
            <v>0</v>
          </cell>
          <cell r="T382">
            <v>0</v>
          </cell>
        </row>
        <row r="383">
          <cell r="C383" t="str">
            <v>Student Turnover - Carpet Cleaning</v>
          </cell>
          <cell r="D383" t="str">
            <v>n/a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L383">
            <v>0</v>
          </cell>
          <cell r="M383">
            <v>0</v>
          </cell>
          <cell r="N383">
            <v>0</v>
          </cell>
          <cell r="P383">
            <v>0</v>
          </cell>
          <cell r="Q383">
            <v>0</v>
          </cell>
          <cell r="R383">
            <v>0</v>
          </cell>
          <cell r="T383">
            <v>0</v>
          </cell>
        </row>
        <row r="384">
          <cell r="C384" t="str">
            <v>Student Turnover - Carpet Reimbursement</v>
          </cell>
          <cell r="D384" t="str">
            <v>n/a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L384">
            <v>0</v>
          </cell>
          <cell r="M384">
            <v>0</v>
          </cell>
          <cell r="N384">
            <v>0</v>
          </cell>
          <cell r="P384">
            <v>0</v>
          </cell>
          <cell r="Q384">
            <v>0</v>
          </cell>
          <cell r="R384">
            <v>0</v>
          </cell>
          <cell r="T384">
            <v>0</v>
          </cell>
        </row>
        <row r="385">
          <cell r="C385" t="str">
            <v>Student Turnover - Carpet Replacement</v>
          </cell>
          <cell r="D385" t="str">
            <v>n/a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L385">
            <v>0</v>
          </cell>
          <cell r="M385">
            <v>0</v>
          </cell>
          <cell r="N385">
            <v>0</v>
          </cell>
          <cell r="P385">
            <v>0</v>
          </cell>
          <cell r="Q385">
            <v>0</v>
          </cell>
          <cell r="R385">
            <v>0</v>
          </cell>
          <cell r="T385">
            <v>0</v>
          </cell>
        </row>
        <row r="386">
          <cell r="C386" t="str">
            <v>Student Turnover - General Cleaning</v>
          </cell>
          <cell r="D386" t="str">
            <v>n/a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L386">
            <v>0</v>
          </cell>
          <cell r="M386">
            <v>0</v>
          </cell>
          <cell r="N386">
            <v>0</v>
          </cell>
          <cell r="P386">
            <v>0</v>
          </cell>
          <cell r="Q386">
            <v>0</v>
          </cell>
          <cell r="R386">
            <v>0</v>
          </cell>
          <cell r="T386">
            <v>0</v>
          </cell>
        </row>
        <row r="387">
          <cell r="C387" t="str">
            <v>Student Turnover - Gen. Cleaning Reimbursement</v>
          </cell>
          <cell r="D387" t="str">
            <v>n/a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L387">
            <v>0</v>
          </cell>
          <cell r="M387">
            <v>0</v>
          </cell>
          <cell r="N387">
            <v>0</v>
          </cell>
          <cell r="P387">
            <v>0</v>
          </cell>
          <cell r="Q387">
            <v>0</v>
          </cell>
          <cell r="R387">
            <v>0</v>
          </cell>
          <cell r="T387">
            <v>0</v>
          </cell>
        </row>
        <row r="388">
          <cell r="C388" t="str">
            <v>Student Turnover - Interior Paint</v>
          </cell>
          <cell r="D388" t="str">
            <v>n/a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L388">
            <v>0</v>
          </cell>
          <cell r="M388">
            <v>0</v>
          </cell>
          <cell r="N388">
            <v>0</v>
          </cell>
          <cell r="P388">
            <v>0</v>
          </cell>
          <cell r="Q388">
            <v>0</v>
          </cell>
          <cell r="R388">
            <v>0</v>
          </cell>
          <cell r="T388">
            <v>0</v>
          </cell>
        </row>
        <row r="389">
          <cell r="C389" t="str">
            <v>Student Turnover - Interior Paint Reimbursement</v>
          </cell>
          <cell r="D389" t="str">
            <v>n/a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L389">
            <v>0</v>
          </cell>
          <cell r="M389">
            <v>0</v>
          </cell>
          <cell r="N389">
            <v>0</v>
          </cell>
          <cell r="P389">
            <v>0</v>
          </cell>
          <cell r="Q389">
            <v>0</v>
          </cell>
          <cell r="R389">
            <v>0</v>
          </cell>
          <cell r="T389">
            <v>0</v>
          </cell>
        </row>
        <row r="390">
          <cell r="C390" t="str">
            <v>Student Turnover - Interior Light Bulb</v>
          </cell>
          <cell r="D390" t="str">
            <v>n/a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L390">
            <v>0</v>
          </cell>
          <cell r="M390">
            <v>0</v>
          </cell>
          <cell r="N390">
            <v>0</v>
          </cell>
          <cell r="P390">
            <v>0</v>
          </cell>
          <cell r="Q390">
            <v>0</v>
          </cell>
          <cell r="R390">
            <v>0</v>
          </cell>
          <cell r="T390">
            <v>0</v>
          </cell>
        </row>
        <row r="391">
          <cell r="C391" t="str">
            <v>Student Turnover - Interior Repairs</v>
          </cell>
          <cell r="D391" t="str">
            <v>n/a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L391">
            <v>0</v>
          </cell>
          <cell r="M391">
            <v>0</v>
          </cell>
          <cell r="N391">
            <v>0</v>
          </cell>
          <cell r="P391">
            <v>0</v>
          </cell>
          <cell r="Q391">
            <v>0</v>
          </cell>
          <cell r="R391">
            <v>0</v>
          </cell>
          <cell r="T391">
            <v>0</v>
          </cell>
        </row>
        <row r="392">
          <cell r="C392" t="str">
            <v>Student Turnover - Int. Repairs Reimbursement</v>
          </cell>
          <cell r="D392" t="str">
            <v>n/a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L392">
            <v>0</v>
          </cell>
          <cell r="M392">
            <v>0</v>
          </cell>
          <cell r="N392">
            <v>0</v>
          </cell>
          <cell r="P392">
            <v>0</v>
          </cell>
          <cell r="Q392">
            <v>0</v>
          </cell>
          <cell r="R392">
            <v>0</v>
          </cell>
          <cell r="T392">
            <v>0</v>
          </cell>
        </row>
        <row r="393">
          <cell r="C393" t="str">
            <v>Student Turnover - Locks / Keys</v>
          </cell>
          <cell r="D393" t="str">
            <v>n/a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L393">
            <v>0</v>
          </cell>
          <cell r="M393">
            <v>0</v>
          </cell>
          <cell r="N393">
            <v>0</v>
          </cell>
          <cell r="P393">
            <v>0</v>
          </cell>
          <cell r="Q393">
            <v>0</v>
          </cell>
          <cell r="R393">
            <v>0</v>
          </cell>
          <cell r="T393">
            <v>0</v>
          </cell>
        </row>
        <row r="394">
          <cell r="C394" t="str">
            <v>Student Turnover - Window Coverings</v>
          </cell>
          <cell r="D394" t="str">
            <v>n/a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L394">
            <v>0</v>
          </cell>
          <cell r="M394">
            <v>0</v>
          </cell>
          <cell r="N394">
            <v>0</v>
          </cell>
          <cell r="P394">
            <v>0</v>
          </cell>
          <cell r="Q394">
            <v>0</v>
          </cell>
          <cell r="R394">
            <v>0</v>
          </cell>
          <cell r="T394">
            <v>0</v>
          </cell>
        </row>
        <row r="395">
          <cell r="C395" t="str">
            <v>Student Turnover - Miscellaneous</v>
          </cell>
          <cell r="D395" t="str">
            <v>n/a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L395">
            <v>0</v>
          </cell>
          <cell r="M395">
            <v>0</v>
          </cell>
          <cell r="N395">
            <v>0</v>
          </cell>
          <cell r="P395">
            <v>0</v>
          </cell>
          <cell r="Q395">
            <v>0</v>
          </cell>
          <cell r="R395">
            <v>0</v>
          </cell>
          <cell r="T395">
            <v>0</v>
          </cell>
        </row>
        <row r="396">
          <cell r="C396" t="str">
            <v>Student Turnover - Resident Reimbursement</v>
          </cell>
          <cell r="D396" t="str">
            <v>n/a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L396">
            <v>0</v>
          </cell>
          <cell r="M396">
            <v>0</v>
          </cell>
          <cell r="N396">
            <v>0</v>
          </cell>
          <cell r="P396">
            <v>0</v>
          </cell>
          <cell r="Q396">
            <v>0</v>
          </cell>
          <cell r="R396">
            <v>0</v>
          </cell>
          <cell r="T396">
            <v>0</v>
          </cell>
        </row>
        <row r="397">
          <cell r="C397" t="str">
            <v>Student Turnover - W/O Resident Reimbursement</v>
          </cell>
          <cell r="D397" t="str">
            <v>n/a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L397">
            <v>0</v>
          </cell>
          <cell r="M397">
            <v>0</v>
          </cell>
          <cell r="N397">
            <v>0</v>
          </cell>
          <cell r="P397">
            <v>0</v>
          </cell>
          <cell r="Q397">
            <v>0</v>
          </cell>
          <cell r="R397">
            <v>0</v>
          </cell>
          <cell r="T397">
            <v>0</v>
          </cell>
        </row>
        <row r="398">
          <cell r="C398" t="str">
            <v>Student Turnover - Contract Services Reimbursements</v>
          </cell>
          <cell r="D398" t="str">
            <v>n/a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L398">
            <v>0</v>
          </cell>
          <cell r="M398">
            <v>0</v>
          </cell>
          <cell r="N398">
            <v>0</v>
          </cell>
          <cell r="P398">
            <v>0</v>
          </cell>
          <cell r="Q398">
            <v>0</v>
          </cell>
          <cell r="R398">
            <v>0</v>
          </cell>
          <cell r="T398">
            <v>0</v>
          </cell>
        </row>
        <row r="399">
          <cell r="C399" t="str">
            <v>Appliance Repair</v>
          </cell>
          <cell r="D399">
            <v>52605000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L399">
            <v>0</v>
          </cell>
          <cell r="M399">
            <v>0</v>
          </cell>
          <cell r="N399">
            <v>0</v>
          </cell>
          <cell r="P399">
            <v>0</v>
          </cell>
          <cell r="Q399">
            <v>0</v>
          </cell>
          <cell r="R399">
            <v>0</v>
          </cell>
          <cell r="T399">
            <v>0</v>
          </cell>
        </row>
        <row r="400">
          <cell r="C400" t="str">
            <v>Blinds/Drapes Repair</v>
          </cell>
          <cell r="D400">
            <v>52610000</v>
          </cell>
          <cell r="E400">
            <v>291.24</v>
          </cell>
          <cell r="F400">
            <v>400</v>
          </cell>
          <cell r="G400">
            <v>200</v>
          </cell>
          <cell r="H400">
            <v>-91.240000000000009</v>
          </cell>
          <cell r="I400">
            <v>-0.31328114270017859</v>
          </cell>
          <cell r="J400">
            <v>-0.31328114270017859</v>
          </cell>
          <cell r="L400">
            <v>4.9597416928924673E-4</v>
          </cell>
          <cell r="M400">
            <v>3.405948147845397E-4</v>
          </cell>
          <cell r="N400">
            <v>-1.5537935450470703E-4</v>
          </cell>
          <cell r="P400">
            <v>0.4854</v>
          </cell>
          <cell r="Q400">
            <v>0.33333333333333331</v>
          </cell>
          <cell r="R400">
            <v>-0.15206666666666668</v>
          </cell>
          <cell r="T400" t="str">
            <v>Blind repairs, as needed</v>
          </cell>
        </row>
        <row r="401">
          <cell r="C401" t="str">
            <v>Carpet Cleaning/Repair-Vacant</v>
          </cell>
          <cell r="D401">
            <v>52620000</v>
          </cell>
          <cell r="E401">
            <v>17504.5</v>
          </cell>
          <cell r="F401">
            <v>12930</v>
          </cell>
          <cell r="G401">
            <v>13382</v>
          </cell>
          <cell r="H401">
            <v>-4122.5</v>
          </cell>
          <cell r="I401">
            <v>-0.23551086863377987</v>
          </cell>
          <cell r="J401">
            <v>-0.2355108686337799</v>
          </cell>
          <cell r="L401">
            <v>2.9809709676979879E-2</v>
          </cell>
          <cell r="M401">
            <v>2.2789199057233554E-2</v>
          </cell>
          <cell r="N401">
            <v>-7.0205106197463243E-3</v>
          </cell>
          <cell r="P401">
            <v>29.174166666666668</v>
          </cell>
          <cell r="Q401">
            <v>22.303333333333335</v>
          </cell>
          <cell r="R401">
            <v>-6.8708333333333336</v>
          </cell>
          <cell r="T401" t="str">
            <v>The average cost of a vacant clean is $50. The average repair/resgtretch/pad install is $145.</v>
          </cell>
        </row>
        <row r="402">
          <cell r="C402" t="str">
            <v>Ceiling Fans/Fixtures</v>
          </cell>
          <cell r="D402">
            <v>52630000</v>
          </cell>
          <cell r="E402">
            <v>259.47000000000003</v>
          </cell>
          <cell r="F402">
            <v>710</v>
          </cell>
          <cell r="G402">
            <v>300</v>
          </cell>
          <cell r="H402">
            <v>40.529999999999973</v>
          </cell>
          <cell r="I402">
            <v>0.15620302925193652</v>
          </cell>
          <cell r="J402">
            <v>0.15620302925193652</v>
          </cell>
          <cell r="L402">
            <v>4.4187068296072267E-4</v>
          </cell>
          <cell r="M402">
            <v>5.108922221768096E-4</v>
          </cell>
          <cell r="N402">
            <v>6.9021539216086931E-5</v>
          </cell>
          <cell r="P402">
            <v>0.43245000000000006</v>
          </cell>
          <cell r="Q402">
            <v>0.5</v>
          </cell>
          <cell r="R402">
            <v>6.7549999999999943E-2</v>
          </cell>
          <cell r="T402" t="str">
            <v>Light kit replacements average $25 each.</v>
          </cell>
        </row>
        <row r="403">
          <cell r="C403" t="str">
            <v>Cleaning Supplies</v>
          </cell>
          <cell r="D403">
            <v>52640000</v>
          </cell>
          <cell r="E403">
            <v>3209.6200000000003</v>
          </cell>
          <cell r="F403">
            <v>2280</v>
          </cell>
          <cell r="G403">
            <v>3120</v>
          </cell>
          <cell r="H403">
            <v>-89.620000000000346</v>
          </cell>
          <cell r="I403">
            <v>-2.7922308559891931E-2</v>
          </cell>
          <cell r="J403">
            <v>-2.7922308559891973E-2</v>
          </cell>
          <cell r="L403">
            <v>5.4658996471437724E-3</v>
          </cell>
          <cell r="M403">
            <v>5.3132791106388199E-3</v>
          </cell>
          <cell r="N403">
            <v>-1.5262053650495246E-4</v>
          </cell>
          <cell r="P403">
            <v>5.3493666666666675</v>
          </cell>
          <cell r="Q403">
            <v>5.2</v>
          </cell>
          <cell r="R403">
            <v>-0.14936666666666731</v>
          </cell>
          <cell r="T403" t="str">
            <v>Cleaning supplies for market ready apartments</v>
          </cell>
        </row>
        <row r="404">
          <cell r="C404" t="str">
            <v>Electrical Supplies - Vacant</v>
          </cell>
          <cell r="D404">
            <v>52643000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L404">
            <v>0</v>
          </cell>
          <cell r="M404">
            <v>0</v>
          </cell>
          <cell r="N404">
            <v>0</v>
          </cell>
          <cell r="P404">
            <v>0</v>
          </cell>
          <cell r="Q404">
            <v>0</v>
          </cell>
          <cell r="R404">
            <v>0</v>
          </cell>
          <cell r="T404">
            <v>0</v>
          </cell>
        </row>
        <row r="405">
          <cell r="C405" t="str">
            <v>Drywall Repairs</v>
          </cell>
          <cell r="D405">
            <v>52645000</v>
          </cell>
          <cell r="E405">
            <v>3905</v>
          </cell>
          <cell r="F405">
            <v>26825</v>
          </cell>
          <cell r="G405">
            <v>1200</v>
          </cell>
          <cell r="H405">
            <v>-2705</v>
          </cell>
          <cell r="I405">
            <v>-0.69270166453265047</v>
          </cell>
          <cell r="J405">
            <v>-0.69270166453265047</v>
          </cell>
          <cell r="L405">
            <v>6.6501137586681379E-3</v>
          </cell>
          <cell r="M405">
            <v>2.0435688887072384E-3</v>
          </cell>
          <cell r="N405">
            <v>-4.6065448699608991E-3</v>
          </cell>
          <cell r="P405">
            <v>6.5083333333333337</v>
          </cell>
          <cell r="Q405">
            <v>2</v>
          </cell>
          <cell r="R405">
            <v>-4.5083333333333337</v>
          </cell>
          <cell r="T405" t="str">
            <v>Misc. drywall repairs as a result of leaks, etc</v>
          </cell>
        </row>
        <row r="406">
          <cell r="C406" t="str">
            <v>Keys/Locks - Vacant</v>
          </cell>
          <cell r="D406">
            <v>52647000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L406">
            <v>0</v>
          </cell>
          <cell r="M406">
            <v>0</v>
          </cell>
          <cell r="N406">
            <v>0</v>
          </cell>
          <cell r="P406">
            <v>0</v>
          </cell>
          <cell r="Q406">
            <v>0</v>
          </cell>
          <cell r="R406">
            <v>0</v>
          </cell>
          <cell r="T406">
            <v>0</v>
          </cell>
        </row>
        <row r="407">
          <cell r="C407" t="str">
            <v>Maid/Cleaning Service</v>
          </cell>
          <cell r="D407">
            <v>52650000</v>
          </cell>
          <cell r="E407">
            <v>37274.92</v>
          </cell>
          <cell r="F407">
            <v>32352</v>
          </cell>
          <cell r="G407">
            <v>33573</v>
          </cell>
          <cell r="H407">
            <v>-3701.9199999999983</v>
          </cell>
          <cell r="I407">
            <v>-9.931396231031478E-2</v>
          </cell>
          <cell r="J407">
            <v>-9.9313962310314752E-2</v>
          </cell>
          <cell r="L407">
            <v>6.3478222367542678E-2</v>
          </cell>
          <cell r="M407">
            <v>5.7173948583806769E-2</v>
          </cell>
          <cell r="N407">
            <v>-6.3042737837359086E-3</v>
          </cell>
          <cell r="P407">
            <v>62.124866666666662</v>
          </cell>
          <cell r="Q407">
            <v>55.954999999999998</v>
          </cell>
          <cell r="R407">
            <v>-6.1698666666666639</v>
          </cell>
          <cell r="T407" t="str">
            <v xml:space="preserve">Cost for apartment turn cleaning is:  studio/1 bedroom $75, 1 bedroom loft $105; 2 bedroom $110; 3 bedroom $125. </v>
          </cell>
        </row>
        <row r="408">
          <cell r="C408" t="str">
            <v>Paint Contractor</v>
          </cell>
          <cell r="D408">
            <v>52660000</v>
          </cell>
          <cell r="E408">
            <v>135840</v>
          </cell>
          <cell r="F408">
            <v>109525</v>
          </cell>
          <cell r="G408">
            <v>144329</v>
          </cell>
          <cell r="H408">
            <v>8489</v>
          </cell>
          <cell r="I408">
            <v>6.2492638398115433E-2</v>
          </cell>
          <cell r="J408">
            <v>6.2492638398115474E-2</v>
          </cell>
          <cell r="L408">
            <v>0.23133199820165937</v>
          </cell>
          <cell r="M408">
            <v>0.24578854511518916</v>
          </cell>
          <cell r="N408">
            <v>1.4456546913529794E-2</v>
          </cell>
          <cell r="P408">
            <v>226.4</v>
          </cell>
          <cell r="Q408">
            <v>240.54833333333335</v>
          </cell>
          <cell r="R408">
            <v>14.148333333333341</v>
          </cell>
          <cell r="T408" t="str">
            <v>Assumes that paint charges range from $165 for a studio to $540 for a 3 bedroom and that occupied paints for renewals average $250.</v>
          </cell>
        </row>
        <row r="409">
          <cell r="C409" t="str">
            <v>Painting Supplies</v>
          </cell>
          <cell r="D409">
            <v>52670000</v>
          </cell>
          <cell r="E409">
            <v>1276.01</v>
          </cell>
          <cell r="F409">
            <v>1440</v>
          </cell>
          <cell r="G409">
            <v>1320</v>
          </cell>
          <cell r="H409">
            <v>43.990000000000009</v>
          </cell>
          <cell r="I409">
            <v>3.4474651452574834E-2</v>
          </cell>
          <cell r="J409">
            <v>3.4474651452574889E-2</v>
          </cell>
          <cell r="L409">
            <v>2.1730119480661025E-3</v>
          </cell>
          <cell r="M409">
            <v>2.2479257775779621E-3</v>
          </cell>
          <cell r="N409">
            <v>7.4913829511859611E-5</v>
          </cell>
          <cell r="P409">
            <v>2.1266833333333333</v>
          </cell>
          <cell r="Q409">
            <v>2.2000000000000002</v>
          </cell>
          <cell r="R409">
            <v>7.3316666666666919E-2</v>
          </cell>
          <cell r="T409" t="str">
            <v>Paint supplies as needed.</v>
          </cell>
        </row>
        <row r="410">
          <cell r="C410" t="str">
            <v>Plumbing - Vacant</v>
          </cell>
          <cell r="D410">
            <v>52675000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L410">
            <v>0</v>
          </cell>
          <cell r="M410">
            <v>0</v>
          </cell>
          <cell r="N410">
            <v>0</v>
          </cell>
          <cell r="P410">
            <v>0</v>
          </cell>
          <cell r="Q410">
            <v>0</v>
          </cell>
          <cell r="R410">
            <v>0</v>
          </cell>
          <cell r="T410">
            <v>0</v>
          </cell>
        </row>
        <row r="411">
          <cell r="C411" t="str">
            <v>Resurface-Fixtures/Counters</v>
          </cell>
          <cell r="D411">
            <v>52680000</v>
          </cell>
          <cell r="E411">
            <v>330</v>
          </cell>
          <cell r="F411">
            <v>0</v>
          </cell>
          <cell r="G411">
            <v>420</v>
          </cell>
          <cell r="H411">
            <v>90</v>
          </cell>
          <cell r="I411">
            <v>0.27272727272727271</v>
          </cell>
          <cell r="J411">
            <v>0.27272727272727271</v>
          </cell>
          <cell r="L411">
            <v>5.6198144439449052E-4</v>
          </cell>
          <cell r="M411">
            <v>7.1524911104753341E-4</v>
          </cell>
          <cell r="N411">
            <v>1.5326766665304289E-4</v>
          </cell>
          <cell r="P411">
            <v>0.55000000000000004</v>
          </cell>
          <cell r="Q411">
            <v>0.7</v>
          </cell>
          <cell r="R411">
            <v>0.14999999999999991</v>
          </cell>
          <cell r="T411" t="str">
            <v>Assumes 1 countertop per quarter.</v>
          </cell>
        </row>
        <row r="412">
          <cell r="C412" t="str">
            <v>Resurfacing - Tub/Shower</v>
          </cell>
          <cell r="D412">
            <v>52685000</v>
          </cell>
          <cell r="E412">
            <v>340</v>
          </cell>
          <cell r="F412">
            <v>0</v>
          </cell>
          <cell r="G412">
            <v>680</v>
          </cell>
          <cell r="H412">
            <v>340</v>
          </cell>
          <cell r="I412">
            <v>1</v>
          </cell>
          <cell r="J412">
            <v>1</v>
          </cell>
          <cell r="L412">
            <v>5.7901118513371754E-4</v>
          </cell>
          <cell r="M412">
            <v>1.1580223702674351E-3</v>
          </cell>
          <cell r="N412">
            <v>5.7901118513371754E-4</v>
          </cell>
          <cell r="P412">
            <v>0.56666666666666665</v>
          </cell>
          <cell r="Q412">
            <v>1.1333333333333333</v>
          </cell>
          <cell r="R412">
            <v>0.56666666666666665</v>
          </cell>
          <cell r="T412" t="str">
            <v>Assumes 1 tub resurface per quarter</v>
          </cell>
        </row>
        <row r="413">
          <cell r="C413" t="str">
            <v>Vinyl/Tile Repair - Vacant</v>
          </cell>
          <cell r="D413">
            <v>52690000</v>
          </cell>
          <cell r="E413">
            <v>30</v>
          </cell>
          <cell r="F413">
            <v>0</v>
          </cell>
          <cell r="G413">
            <v>0</v>
          </cell>
          <cell r="H413">
            <v>-30</v>
          </cell>
          <cell r="I413">
            <v>-1</v>
          </cell>
          <cell r="J413">
            <v>-1</v>
          </cell>
          <cell r="L413">
            <v>5.1089222217680961E-5</v>
          </cell>
          <cell r="M413">
            <v>0</v>
          </cell>
          <cell r="N413">
            <v>-5.1089222217680961E-5</v>
          </cell>
          <cell r="P413">
            <v>0.05</v>
          </cell>
          <cell r="Q413">
            <v>0</v>
          </cell>
          <cell r="R413">
            <v>-0.05</v>
          </cell>
          <cell r="T413">
            <v>0</v>
          </cell>
        </row>
        <row r="414">
          <cell r="C414" t="str">
            <v>Other Make - Ready Expenses</v>
          </cell>
          <cell r="D414">
            <v>52700000</v>
          </cell>
          <cell r="E414">
            <v>1033.9100000000001</v>
          </cell>
          <cell r="F414">
            <v>0</v>
          </cell>
          <cell r="G414">
            <v>1200</v>
          </cell>
          <cell r="H414">
            <v>166.08999999999992</v>
          </cell>
          <cell r="I414">
            <v>0.16064260912458522</v>
          </cell>
          <cell r="J414">
            <v>0.16064260912458517</v>
          </cell>
          <cell r="L414">
            <v>1.7607219247694175E-3</v>
          </cell>
          <cell r="M414">
            <v>2.0435688887072384E-3</v>
          </cell>
          <cell r="N414">
            <v>2.8284696393782085E-4</v>
          </cell>
          <cell r="P414">
            <v>1.7231833333333335</v>
          </cell>
          <cell r="Q414">
            <v>2</v>
          </cell>
          <cell r="R414">
            <v>0.27681666666666649</v>
          </cell>
          <cell r="T414" t="str">
            <v>Assumes contract labor for market ready apartments.</v>
          </cell>
        </row>
        <row r="415">
          <cell r="C415" t="str">
            <v>Total Make-Ready/Redecorating</v>
          </cell>
          <cell r="E415">
            <v>201294.67</v>
          </cell>
          <cell r="F415">
            <v>186462</v>
          </cell>
          <cell r="G415">
            <v>199724</v>
          </cell>
          <cell r="H415">
            <v>-1570.6700000000128</v>
          </cell>
          <cell r="I415">
            <v>-7.802839488993984E-3</v>
          </cell>
          <cell r="J415">
            <v>-7.8028394889939623E-3</v>
          </cell>
          <cell r="L415">
            <v>0.34279960422882522</v>
          </cell>
          <cell r="M415">
            <v>0.34012479394013706</v>
          </cell>
          <cell r="N415">
            <v>-2.6748102886881564E-3</v>
          </cell>
          <cell r="P415">
            <v>335.4911166666667</v>
          </cell>
          <cell r="Q415">
            <v>332.87333333333333</v>
          </cell>
          <cell r="R415">
            <v>-2.6177833333333638</v>
          </cell>
        </row>
        <row r="416">
          <cell r="C416">
            <v>0</v>
          </cell>
        </row>
        <row r="417">
          <cell r="C417" t="str">
            <v>Recreational Amenities</v>
          </cell>
        </row>
        <row r="418">
          <cell r="C418" t="str">
            <v>Business Center</v>
          </cell>
          <cell r="D418">
            <v>52810000</v>
          </cell>
          <cell r="E418">
            <v>351.33</v>
          </cell>
          <cell r="F418">
            <v>0</v>
          </cell>
          <cell r="G418">
            <v>300</v>
          </cell>
          <cell r="H418">
            <v>-51.329999999999984</v>
          </cell>
          <cell r="I418">
            <v>-0.14610195542652205</v>
          </cell>
          <cell r="J418">
            <v>-0.14610195542652205</v>
          </cell>
          <cell r="L418">
            <v>5.9830588139126166E-4</v>
          </cell>
          <cell r="M418">
            <v>5.108922221768096E-4</v>
          </cell>
          <cell r="N418">
            <v>-8.7413659214452067E-5</v>
          </cell>
          <cell r="P418">
            <v>0.58555000000000001</v>
          </cell>
          <cell r="Q418">
            <v>0.5</v>
          </cell>
          <cell r="R418">
            <v>-8.5550000000000015E-2</v>
          </cell>
          <cell r="T418" t="str">
            <v>Printer cartridges for business center printer</v>
          </cell>
        </row>
        <row r="419">
          <cell r="C419" t="str">
            <v>Club Room</v>
          </cell>
          <cell r="D419">
            <v>52820000</v>
          </cell>
          <cell r="E419">
            <v>1729.49</v>
          </cell>
          <cell r="F419">
            <v>1675</v>
          </cell>
          <cell r="G419">
            <v>1300</v>
          </cell>
          <cell r="H419">
            <v>-429.49</v>
          </cell>
          <cell r="I419">
            <v>-0.24833332369658107</v>
          </cell>
          <cell r="J419">
            <v>-0.24833332369658112</v>
          </cell>
          <cell r="L419">
            <v>2.9452766311085679E-3</v>
          </cell>
          <cell r="M419">
            <v>2.2138662960995083E-3</v>
          </cell>
          <cell r="N419">
            <v>-7.314103350090596E-4</v>
          </cell>
          <cell r="P419">
            <v>2.8824833333333335</v>
          </cell>
          <cell r="Q419">
            <v>2.1666666666666665</v>
          </cell>
          <cell r="R419">
            <v>-0.71581666666666699</v>
          </cell>
          <cell r="T419" t="str">
            <v>Other Assumptions include in January $400 for clubhouse Christmas Decorations &amp; $900 for repair of the clubhouse fireplace</v>
          </cell>
        </row>
        <row r="420">
          <cell r="C420" t="str">
            <v>Exercise/Weight Room</v>
          </cell>
          <cell r="D420">
            <v>52830000</v>
          </cell>
          <cell r="E420">
            <v>2541.8500000000004</v>
          </cell>
          <cell r="F420">
            <v>1620</v>
          </cell>
          <cell r="G420">
            <v>2850</v>
          </cell>
          <cell r="H420">
            <v>308.14999999999964</v>
          </cell>
          <cell r="I420">
            <v>0.12123059976001715</v>
          </cell>
          <cell r="J420">
            <v>0.12123059976001715</v>
          </cell>
          <cell r="L420">
            <v>4.3287046498004123E-3</v>
          </cell>
          <cell r="M420">
            <v>4.8534761106796909E-3</v>
          </cell>
          <cell r="N420">
            <v>5.2477146087927858E-4</v>
          </cell>
          <cell r="P420">
            <v>4.2364166666666669</v>
          </cell>
          <cell r="Q420">
            <v>4.75</v>
          </cell>
          <cell r="R420">
            <v>0.51358333333333306</v>
          </cell>
          <cell r="T420" t="str">
            <v>Assumes $35 per month for Quench and the balance for paper towels, hand sanitizer and misc. repairs.  The months of Jan &amp; Jun include additional funds for equipment repairs ie: treadmill belts, etc.</v>
          </cell>
        </row>
        <row r="421">
          <cell r="C421" t="str">
            <v>Playground</v>
          </cell>
          <cell r="D421">
            <v>52840000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L421">
            <v>0</v>
          </cell>
          <cell r="M421">
            <v>0</v>
          </cell>
          <cell r="N421">
            <v>0</v>
          </cell>
          <cell r="P421">
            <v>0</v>
          </cell>
          <cell r="Q421">
            <v>0</v>
          </cell>
          <cell r="R421">
            <v>0</v>
          </cell>
          <cell r="T421">
            <v>0</v>
          </cell>
        </row>
        <row r="422">
          <cell r="C422" t="str">
            <v>Sauna/Hot Tub/Jacuzzi</v>
          </cell>
          <cell r="D422">
            <v>52850000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L422">
            <v>0</v>
          </cell>
          <cell r="M422">
            <v>0</v>
          </cell>
          <cell r="N422">
            <v>0</v>
          </cell>
          <cell r="P422">
            <v>0</v>
          </cell>
          <cell r="Q422">
            <v>0</v>
          </cell>
          <cell r="R422">
            <v>0</v>
          </cell>
          <cell r="T422">
            <v>0</v>
          </cell>
        </row>
        <row r="423">
          <cell r="C423" t="str">
            <v>Pool Furniture Repairs</v>
          </cell>
          <cell r="D423">
            <v>52852000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L423">
            <v>0</v>
          </cell>
          <cell r="M423">
            <v>0</v>
          </cell>
          <cell r="N423">
            <v>0</v>
          </cell>
          <cell r="P423">
            <v>0</v>
          </cell>
          <cell r="Q423">
            <v>0</v>
          </cell>
          <cell r="R423">
            <v>0</v>
          </cell>
          <cell r="T423">
            <v>0</v>
          </cell>
        </row>
        <row r="424">
          <cell r="C424" t="str">
            <v>Pool Repairs</v>
          </cell>
          <cell r="D424">
            <v>52855000</v>
          </cell>
          <cell r="E424">
            <v>523.02</v>
          </cell>
          <cell r="F424">
            <v>200</v>
          </cell>
          <cell r="G424">
            <v>600</v>
          </cell>
          <cell r="H424">
            <v>76.980000000000018</v>
          </cell>
          <cell r="I424">
            <v>0.14718366410462319</v>
          </cell>
          <cell r="J424">
            <v>0.14718366410462314</v>
          </cell>
          <cell r="L424">
            <v>8.9068950014304976E-4</v>
          </cell>
          <cell r="M424">
            <v>1.0217844443536192E-3</v>
          </cell>
          <cell r="N424">
            <v>1.3109494421056943E-4</v>
          </cell>
          <cell r="P424">
            <v>0.87169999999999992</v>
          </cell>
          <cell r="Q424">
            <v>1</v>
          </cell>
          <cell r="R424">
            <v>0.12830000000000008</v>
          </cell>
          <cell r="T424" t="str">
            <v>Assumes repair to the Phase I pool coping that is required by the Health Department</v>
          </cell>
        </row>
        <row r="425">
          <cell r="C425" t="str">
            <v>Pool Supplies/Maintenance</v>
          </cell>
          <cell r="D425">
            <v>52860000</v>
          </cell>
          <cell r="E425">
            <v>8300.0399999999991</v>
          </cell>
          <cell r="F425">
            <v>6425</v>
          </cell>
          <cell r="G425">
            <v>9845</v>
          </cell>
          <cell r="H425">
            <v>1544.9600000000009</v>
          </cell>
          <cell r="I425">
            <v>0.18613886198138818</v>
          </cell>
          <cell r="J425">
            <v>0.18613886198138818</v>
          </cell>
          <cell r="L425">
            <v>1.4134752932521354E-2</v>
          </cell>
          <cell r="M425">
            <v>1.6765779757768967E-2</v>
          </cell>
          <cell r="N425">
            <v>2.6310268252476132E-3</v>
          </cell>
          <cell r="P425">
            <v>13.833399999999999</v>
          </cell>
          <cell r="Q425">
            <v>16.408333333333335</v>
          </cell>
          <cell r="R425">
            <v>2.5749333333333357</v>
          </cell>
          <cell r="T425" t="str">
            <v>Safety Signs, Life Rings, etc is for a head immobilizer for the Phase I pool</v>
          </cell>
        </row>
        <row r="426">
          <cell r="C426" t="str">
            <v>Video Library</v>
          </cell>
          <cell r="D426">
            <v>52870000</v>
          </cell>
          <cell r="E426">
            <v>98.710000000000008</v>
          </cell>
          <cell r="F426">
            <v>100</v>
          </cell>
          <cell r="G426">
            <v>100</v>
          </cell>
          <cell r="H426">
            <v>1.289999999999992</v>
          </cell>
          <cell r="I426">
            <v>1.3068584743187032E-2</v>
          </cell>
          <cell r="J426">
            <v>1.3068584743187062E-2</v>
          </cell>
          <cell r="L426">
            <v>1.6810057083690958E-4</v>
          </cell>
          <cell r="M426">
            <v>1.7029740739226985E-4</v>
          </cell>
          <cell r="N426">
            <v>2.1968365553602664E-6</v>
          </cell>
          <cell r="P426">
            <v>0.16451666666666667</v>
          </cell>
          <cell r="Q426">
            <v>0.16666666666666666</v>
          </cell>
          <cell r="R426">
            <v>2.1499999999999853E-3</v>
          </cell>
          <cell r="T426" t="str">
            <v>Assumes purhases of new videos for video library</v>
          </cell>
        </row>
        <row r="427">
          <cell r="C427" t="str">
            <v>Other Recreational Amenities</v>
          </cell>
          <cell r="D427">
            <v>52880000</v>
          </cell>
          <cell r="E427">
            <v>744.02</v>
          </cell>
          <cell r="F427">
            <v>520</v>
          </cell>
          <cell r="G427">
            <v>1795</v>
          </cell>
          <cell r="H427">
            <v>1050.98</v>
          </cell>
          <cell r="I427">
            <v>1.4125695545818662</v>
          </cell>
          <cell r="J427">
            <v>1.4125695545818662</v>
          </cell>
          <cell r="L427">
            <v>1.2670467704799663E-3</v>
          </cell>
          <cell r="M427">
            <v>3.0568384626912439E-3</v>
          </cell>
          <cell r="N427">
            <v>1.7897916922112777E-3</v>
          </cell>
          <cell r="P427">
            <v>1.2400333333333333</v>
          </cell>
          <cell r="Q427">
            <v>2.9916666666666667</v>
          </cell>
          <cell r="R427">
            <v>1.7516333333333334</v>
          </cell>
          <cell r="T427" t="str">
            <v>Assumes $60 3x per year for propane for the Phase I pool grills; May assumes $1575 to repaint lower 1/2 of inside basketball court &amp; $40 for a new net.</v>
          </cell>
        </row>
        <row r="428">
          <cell r="C428" t="str">
            <v>Total Recreational Amenities</v>
          </cell>
          <cell r="E428">
            <v>14288.46</v>
          </cell>
          <cell r="F428">
            <v>10540</v>
          </cell>
          <cell r="G428">
            <v>16790</v>
          </cell>
          <cell r="H428">
            <v>2501.5400000000009</v>
          </cell>
          <cell r="I428">
            <v>0.17507415074822627</v>
          </cell>
          <cell r="J428">
            <v>0.1750741507482263</v>
          </cell>
          <cell r="L428">
            <v>2.4332876936281521E-2</v>
          </cell>
          <cell r="M428">
            <v>2.8592934701162108E-2</v>
          </cell>
          <cell r="N428">
            <v>4.2600577648805871E-3</v>
          </cell>
          <cell r="P428">
            <v>23.8141</v>
          </cell>
          <cell r="Q428">
            <v>27.983333333333334</v>
          </cell>
          <cell r="R428">
            <v>4.1692333333333345</v>
          </cell>
        </row>
        <row r="429">
          <cell r="C429">
            <v>0</v>
          </cell>
        </row>
        <row r="430">
          <cell r="C430" t="str">
            <v>Contract Services</v>
          </cell>
        </row>
        <row r="431">
          <cell r="C431" t="str">
            <v>Access Gate Contract</v>
          </cell>
          <cell r="D431">
            <v>53010000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L431">
            <v>0</v>
          </cell>
          <cell r="M431">
            <v>0</v>
          </cell>
          <cell r="N431">
            <v>0</v>
          </cell>
          <cell r="P431">
            <v>0</v>
          </cell>
          <cell r="Q431">
            <v>0</v>
          </cell>
          <cell r="R431">
            <v>0</v>
          </cell>
          <cell r="T431">
            <v>0</v>
          </cell>
        </row>
        <row r="432">
          <cell r="C432" t="str">
            <v>Appliance Rental Contract</v>
          </cell>
          <cell r="D432">
            <v>53012000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L432">
            <v>0</v>
          </cell>
          <cell r="M432">
            <v>0</v>
          </cell>
          <cell r="N432">
            <v>0</v>
          </cell>
          <cell r="P432">
            <v>0</v>
          </cell>
          <cell r="Q432">
            <v>0</v>
          </cell>
          <cell r="R432">
            <v>0</v>
          </cell>
          <cell r="T432">
            <v>0</v>
          </cell>
        </row>
        <row r="433">
          <cell r="C433" t="str">
            <v>Aquarium Maintenance Contract</v>
          </cell>
          <cell r="D433">
            <v>53015000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L433">
            <v>0</v>
          </cell>
          <cell r="M433">
            <v>0</v>
          </cell>
          <cell r="N433">
            <v>0</v>
          </cell>
          <cell r="P433">
            <v>0</v>
          </cell>
          <cell r="Q433">
            <v>0</v>
          </cell>
          <cell r="R433">
            <v>0</v>
          </cell>
          <cell r="T433">
            <v>0</v>
          </cell>
        </row>
        <row r="434">
          <cell r="C434" t="str">
            <v>Boiler Contract</v>
          </cell>
          <cell r="D434">
            <v>53020000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L434">
            <v>0</v>
          </cell>
          <cell r="M434">
            <v>0</v>
          </cell>
          <cell r="N434">
            <v>0</v>
          </cell>
          <cell r="P434">
            <v>0</v>
          </cell>
          <cell r="Q434">
            <v>0</v>
          </cell>
          <cell r="R434">
            <v>0</v>
          </cell>
          <cell r="T434">
            <v>0</v>
          </cell>
        </row>
        <row r="435">
          <cell r="C435" t="str">
            <v>Cable TV Contract</v>
          </cell>
          <cell r="D435">
            <v>53030000</v>
          </cell>
          <cell r="E435">
            <v>2.23</v>
          </cell>
          <cell r="F435">
            <v>120</v>
          </cell>
          <cell r="G435">
            <v>0</v>
          </cell>
          <cell r="H435">
            <v>-2.23</v>
          </cell>
          <cell r="I435">
            <v>-1</v>
          </cell>
          <cell r="J435">
            <v>-1</v>
          </cell>
          <cell r="L435">
            <v>3.797632184847618E-6</v>
          </cell>
          <cell r="M435">
            <v>0</v>
          </cell>
          <cell r="N435">
            <v>-3.797632184847618E-6</v>
          </cell>
          <cell r="P435">
            <v>3.7166666666666667E-3</v>
          </cell>
          <cell r="Q435">
            <v>0</v>
          </cell>
          <cell r="R435">
            <v>-3.7166666666666667E-3</v>
          </cell>
          <cell r="T435">
            <v>0</v>
          </cell>
        </row>
        <row r="436">
          <cell r="C436" t="str">
            <v>Chill Water Contract</v>
          </cell>
          <cell r="D436">
            <v>53040000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L436">
            <v>0</v>
          </cell>
          <cell r="M436">
            <v>0</v>
          </cell>
          <cell r="N436">
            <v>0</v>
          </cell>
          <cell r="P436">
            <v>0</v>
          </cell>
          <cell r="Q436">
            <v>0</v>
          </cell>
          <cell r="R436">
            <v>0</v>
          </cell>
          <cell r="T436">
            <v>0</v>
          </cell>
        </row>
        <row r="437">
          <cell r="C437" t="str">
            <v>Elevator Contract</v>
          </cell>
          <cell r="D437">
            <v>53050000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L437">
            <v>0</v>
          </cell>
          <cell r="M437">
            <v>0</v>
          </cell>
          <cell r="N437">
            <v>0</v>
          </cell>
          <cell r="P437">
            <v>0</v>
          </cell>
          <cell r="Q437">
            <v>0</v>
          </cell>
          <cell r="R437">
            <v>0</v>
          </cell>
          <cell r="T437">
            <v>0</v>
          </cell>
        </row>
        <row r="438">
          <cell r="C438" t="str">
            <v>Equipment Contract</v>
          </cell>
          <cell r="D438">
            <v>53055000</v>
          </cell>
          <cell r="E438">
            <v>1740</v>
          </cell>
          <cell r="F438">
            <v>1860</v>
          </cell>
          <cell r="G438">
            <v>2100</v>
          </cell>
          <cell r="H438">
            <v>360</v>
          </cell>
          <cell r="I438">
            <v>0.20689655172413793</v>
          </cell>
          <cell r="J438">
            <v>0.2068965517241379</v>
          </cell>
          <cell r="L438">
            <v>2.9631748886254955E-3</v>
          </cell>
          <cell r="M438">
            <v>3.5762455552376671E-3</v>
          </cell>
          <cell r="N438">
            <v>6.1307066661217156E-4</v>
          </cell>
          <cell r="P438">
            <v>2.9</v>
          </cell>
          <cell r="Q438">
            <v>3.5</v>
          </cell>
          <cell r="R438">
            <v>0.60000000000000009</v>
          </cell>
          <cell r="T438" t="str">
            <v>Scheller Fitness eqipmment contract.</v>
          </cell>
        </row>
        <row r="439">
          <cell r="C439" t="str">
            <v>Fire Alarm Contract</v>
          </cell>
          <cell r="D439">
            <v>53060000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L439">
            <v>0</v>
          </cell>
          <cell r="M439">
            <v>0</v>
          </cell>
          <cell r="N439">
            <v>0</v>
          </cell>
          <cell r="P439">
            <v>0</v>
          </cell>
          <cell r="Q439">
            <v>0</v>
          </cell>
          <cell r="R439">
            <v>0</v>
          </cell>
          <cell r="T439">
            <v>0</v>
          </cell>
        </row>
        <row r="440">
          <cell r="C440" t="str">
            <v>Fire Protect/LifeSafety Insp</v>
          </cell>
          <cell r="D440">
            <v>53070000</v>
          </cell>
          <cell r="E440">
            <v>715.92</v>
          </cell>
          <cell r="F440">
            <v>2000</v>
          </cell>
          <cell r="G440">
            <v>900</v>
          </cell>
          <cell r="H440">
            <v>184.08000000000004</v>
          </cell>
          <cell r="I440">
            <v>0.25712370097217574</v>
          </cell>
          <cell r="J440">
            <v>0.25712370097217563</v>
          </cell>
          <cell r="L440">
            <v>1.2191931990027383E-3</v>
          </cell>
          <cell r="M440">
            <v>1.5326766665304287E-3</v>
          </cell>
          <cell r="N440">
            <v>3.1348346752769042E-4</v>
          </cell>
          <cell r="P440">
            <v>1.1932</v>
          </cell>
          <cell r="Q440">
            <v>1.5</v>
          </cell>
          <cell r="R440">
            <v>0.30679999999999996</v>
          </cell>
          <cell r="T440" t="str">
            <v>Other is for fire/smoke alarm inspections and repairs/replacments for clubhouse &amp; fitness building</v>
          </cell>
        </row>
        <row r="441">
          <cell r="C441" t="str">
            <v>Golf Cart Rental</v>
          </cell>
          <cell r="D441">
            <v>53075000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L441">
            <v>0</v>
          </cell>
          <cell r="M441">
            <v>0</v>
          </cell>
          <cell r="N441">
            <v>0</v>
          </cell>
          <cell r="P441">
            <v>0</v>
          </cell>
          <cell r="Q441">
            <v>0</v>
          </cell>
          <cell r="R441">
            <v>0</v>
          </cell>
          <cell r="T441">
            <v>0</v>
          </cell>
        </row>
        <row r="442">
          <cell r="C442" t="str">
            <v>HOA Management</v>
          </cell>
          <cell r="D442">
            <v>53080000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L442">
            <v>0</v>
          </cell>
          <cell r="M442">
            <v>0</v>
          </cell>
          <cell r="N442">
            <v>0</v>
          </cell>
          <cell r="P442">
            <v>0</v>
          </cell>
          <cell r="Q442">
            <v>0</v>
          </cell>
          <cell r="R442">
            <v>0</v>
          </cell>
          <cell r="T442">
            <v>0</v>
          </cell>
        </row>
        <row r="443">
          <cell r="C443" t="str">
            <v>Intrusion Alarm Contract</v>
          </cell>
          <cell r="D443">
            <v>53085000</v>
          </cell>
          <cell r="E443">
            <v>0</v>
          </cell>
          <cell r="F443">
            <v>250</v>
          </cell>
          <cell r="G443">
            <v>250</v>
          </cell>
          <cell r="H443">
            <v>250</v>
          </cell>
          <cell r="I443">
            <v>0</v>
          </cell>
          <cell r="J443">
            <v>0</v>
          </cell>
          <cell r="L443">
            <v>0</v>
          </cell>
          <cell r="M443">
            <v>4.2574351848067465E-4</v>
          </cell>
          <cell r="N443">
            <v>0</v>
          </cell>
          <cell r="P443">
            <v>0</v>
          </cell>
          <cell r="Q443">
            <v>0.41666666666666669</v>
          </cell>
          <cell r="R443">
            <v>0</v>
          </cell>
          <cell r="T443" t="str">
            <v>Annual renewals amount for the clubhouse monitoring with EMS, Inc.</v>
          </cell>
        </row>
        <row r="444">
          <cell r="C444" t="str">
            <v>Janitorial Contract</v>
          </cell>
          <cell r="D444">
            <v>53090000</v>
          </cell>
          <cell r="E444">
            <v>24850</v>
          </cell>
          <cell r="F444">
            <v>24100</v>
          </cell>
          <cell r="G444">
            <v>20800</v>
          </cell>
          <cell r="H444">
            <v>-4050</v>
          </cell>
          <cell r="I444">
            <v>-0.16297786720321933</v>
          </cell>
          <cell r="J444">
            <v>-0.16297786720321927</v>
          </cell>
          <cell r="L444">
            <v>4.2318905736979058E-2</v>
          </cell>
          <cell r="M444">
            <v>3.5421860737592133E-2</v>
          </cell>
          <cell r="N444">
            <v>-6.8970449993869254E-3</v>
          </cell>
          <cell r="P444">
            <v>41.416666666666664</v>
          </cell>
          <cell r="Q444">
            <v>34.666666666666664</v>
          </cell>
          <cell r="R444">
            <v>-6.75</v>
          </cell>
          <cell r="T444" t="str">
            <v>Clubhouse, models &amp; fitness building cleaning 2 times per week at $200 each clean ($400 per week)</v>
          </cell>
        </row>
        <row r="445">
          <cell r="C445" t="str">
            <v>Lake Maint Contract</v>
          </cell>
          <cell r="D445">
            <v>53095000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L445">
            <v>0</v>
          </cell>
          <cell r="M445">
            <v>0</v>
          </cell>
          <cell r="N445">
            <v>0</v>
          </cell>
          <cell r="P445">
            <v>0</v>
          </cell>
          <cell r="Q445">
            <v>0</v>
          </cell>
          <cell r="R445">
            <v>0</v>
          </cell>
          <cell r="T445">
            <v>0</v>
          </cell>
        </row>
        <row r="446">
          <cell r="C446" t="str">
            <v>Landscape - Seasonal Contract</v>
          </cell>
          <cell r="D446">
            <v>53100000</v>
          </cell>
          <cell r="E446">
            <v>15115</v>
          </cell>
          <cell r="F446">
            <v>8000</v>
          </cell>
          <cell r="G446">
            <v>18240</v>
          </cell>
          <cell r="H446">
            <v>3125</v>
          </cell>
          <cell r="I446">
            <v>0.20674826331458815</v>
          </cell>
          <cell r="J446">
            <v>0.20674826331458807</v>
          </cell>
          <cell r="L446">
            <v>2.5740453127341589E-2</v>
          </cell>
          <cell r="M446">
            <v>3.1062247108350025E-2</v>
          </cell>
          <cell r="N446">
            <v>5.321793981008436E-3</v>
          </cell>
          <cell r="P446">
            <v>25.191666666666666</v>
          </cell>
          <cell r="Q446">
            <v>30.4</v>
          </cell>
          <cell r="R446">
            <v>5.2083333333333321</v>
          </cell>
          <cell r="T446" t="str">
            <v>Seasonal is flowers in 30 pots Phase I.  Other is seeding for bare areas in Sept; install of shrubs around Phase II fountain in May; pergola plants in Jun; install of pavers at front ent. in Jul; drainage issues in 949 in Mar. &amp; 917 in Aug.</v>
          </cell>
        </row>
        <row r="447">
          <cell r="C447" t="str">
            <v>Landscape Maint Contract</v>
          </cell>
          <cell r="D447">
            <v>53105000</v>
          </cell>
          <cell r="E447">
            <v>132200</v>
          </cell>
          <cell r="F447">
            <v>132075</v>
          </cell>
          <cell r="G447">
            <v>130200</v>
          </cell>
          <cell r="H447">
            <v>-2000</v>
          </cell>
          <cell r="I447">
            <v>-1.5128593040847202E-2</v>
          </cell>
          <cell r="J447">
            <v>-1.5128593040847238E-2</v>
          </cell>
          <cell r="L447">
            <v>0.22513317257258075</v>
          </cell>
          <cell r="M447">
            <v>0.22172722442473536</v>
          </cell>
          <cell r="N447">
            <v>-3.4059481478453946E-3</v>
          </cell>
          <cell r="P447">
            <v>220.33333333333334</v>
          </cell>
          <cell r="Q447">
            <v>217</v>
          </cell>
          <cell r="R447">
            <v>-3.3333333333333428</v>
          </cell>
          <cell r="T447" t="str">
            <v>Contract includes mows, trimming, fertilizer, pond treatments, annual flower plantings, property clean ups, irrigation start up and &amp; winterization &amp; leaf removals.</v>
          </cell>
        </row>
        <row r="448">
          <cell r="C448" t="str">
            <v>Laundry Maint Contract</v>
          </cell>
          <cell r="D448">
            <v>53110000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L448">
            <v>0</v>
          </cell>
          <cell r="M448">
            <v>0</v>
          </cell>
          <cell r="N448">
            <v>0</v>
          </cell>
          <cell r="P448">
            <v>0</v>
          </cell>
          <cell r="Q448">
            <v>0</v>
          </cell>
          <cell r="R448">
            <v>0</v>
          </cell>
          <cell r="T448">
            <v>0</v>
          </cell>
        </row>
        <row r="449">
          <cell r="C449" t="str">
            <v>Lift Station Maint Contract</v>
          </cell>
          <cell r="D449">
            <v>53115000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L449">
            <v>0</v>
          </cell>
          <cell r="M449">
            <v>0</v>
          </cell>
          <cell r="N449">
            <v>0</v>
          </cell>
          <cell r="P449">
            <v>0</v>
          </cell>
          <cell r="Q449">
            <v>0</v>
          </cell>
          <cell r="R449">
            <v>0</v>
          </cell>
          <cell r="T449">
            <v>0</v>
          </cell>
        </row>
        <row r="450">
          <cell r="C450" t="str">
            <v>Meal Services - China / Glass / Tableware - DO NOT USE</v>
          </cell>
          <cell r="D450" t="str">
            <v>n/a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L450">
            <v>0</v>
          </cell>
          <cell r="M450">
            <v>0</v>
          </cell>
          <cell r="N450">
            <v>0</v>
          </cell>
          <cell r="P450">
            <v>0</v>
          </cell>
          <cell r="Q450">
            <v>0</v>
          </cell>
          <cell r="R450">
            <v>0</v>
          </cell>
          <cell r="T450">
            <v>0</v>
          </cell>
        </row>
        <row r="451">
          <cell r="C451" t="str">
            <v>Meal Services - Food - DO NOT USE</v>
          </cell>
          <cell r="D451" t="str">
            <v>n/a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L451">
            <v>0</v>
          </cell>
          <cell r="M451">
            <v>0</v>
          </cell>
          <cell r="N451">
            <v>0</v>
          </cell>
          <cell r="P451">
            <v>0</v>
          </cell>
          <cell r="Q451">
            <v>0</v>
          </cell>
          <cell r="R451">
            <v>0</v>
          </cell>
          <cell r="T451">
            <v>0</v>
          </cell>
        </row>
        <row r="452">
          <cell r="C452" t="str">
            <v>Parking Attendant Contract</v>
          </cell>
          <cell r="D452">
            <v>53119000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L452">
            <v>0</v>
          </cell>
          <cell r="M452">
            <v>0</v>
          </cell>
          <cell r="N452">
            <v>0</v>
          </cell>
          <cell r="P452">
            <v>0</v>
          </cell>
          <cell r="Q452">
            <v>0</v>
          </cell>
          <cell r="R452">
            <v>0</v>
          </cell>
          <cell r="T452">
            <v>0</v>
          </cell>
        </row>
        <row r="453">
          <cell r="C453" t="str">
            <v>Parking Lot Sweeping Contract</v>
          </cell>
          <cell r="D453">
            <v>53120000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L453">
            <v>0</v>
          </cell>
          <cell r="M453">
            <v>0</v>
          </cell>
          <cell r="N453">
            <v>0</v>
          </cell>
          <cell r="P453">
            <v>0</v>
          </cell>
          <cell r="Q453">
            <v>0</v>
          </cell>
          <cell r="R453">
            <v>0</v>
          </cell>
          <cell r="T453">
            <v>0</v>
          </cell>
        </row>
        <row r="454">
          <cell r="C454" t="str">
            <v>Patrol/Courtesy Off. Contract</v>
          </cell>
          <cell r="D454">
            <v>53130000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L454">
            <v>0</v>
          </cell>
          <cell r="M454">
            <v>0</v>
          </cell>
          <cell r="N454">
            <v>0</v>
          </cell>
          <cell r="P454">
            <v>0</v>
          </cell>
          <cell r="Q454">
            <v>0</v>
          </cell>
          <cell r="R454">
            <v>0</v>
          </cell>
          <cell r="T454">
            <v>0</v>
          </cell>
        </row>
        <row r="455">
          <cell r="C455" t="str">
            <v>Patrol / Courtesy Office Contract Rebill</v>
          </cell>
          <cell r="D455">
            <v>53130001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L455">
            <v>0</v>
          </cell>
          <cell r="M455">
            <v>0</v>
          </cell>
          <cell r="N455">
            <v>0</v>
          </cell>
          <cell r="P455">
            <v>0</v>
          </cell>
          <cell r="Q455">
            <v>0</v>
          </cell>
          <cell r="R455">
            <v>0</v>
          </cell>
          <cell r="T455">
            <v>0</v>
          </cell>
        </row>
        <row r="456">
          <cell r="C456" t="str">
            <v>Pest Control Contract</v>
          </cell>
          <cell r="D456">
            <v>53140000</v>
          </cell>
          <cell r="E456">
            <v>5900</v>
          </cell>
          <cell r="F456">
            <v>5700</v>
          </cell>
          <cell r="G456">
            <v>5700</v>
          </cell>
          <cell r="H456">
            <v>-200</v>
          </cell>
          <cell r="I456">
            <v>-3.3898305084745763E-2</v>
          </cell>
          <cell r="J456">
            <v>-3.3898305084745783E-2</v>
          </cell>
          <cell r="L456">
            <v>1.0047547036143922E-2</v>
          </cell>
          <cell r="M456">
            <v>9.7069522213593818E-3</v>
          </cell>
          <cell r="N456">
            <v>-3.405948147845398E-4</v>
          </cell>
          <cell r="P456">
            <v>9.8333333333333339</v>
          </cell>
          <cell r="Q456">
            <v>9.5</v>
          </cell>
          <cell r="R456">
            <v>-0.33333333333333393</v>
          </cell>
          <cell r="T456" t="str">
            <v>Other assumption is for mole management service</v>
          </cell>
        </row>
        <row r="457">
          <cell r="C457" t="str">
            <v>Pest Control Rebill</v>
          </cell>
          <cell r="D457">
            <v>53145000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L457">
            <v>0</v>
          </cell>
          <cell r="M457">
            <v>0</v>
          </cell>
          <cell r="N457">
            <v>0</v>
          </cell>
          <cell r="P457">
            <v>0</v>
          </cell>
          <cell r="Q457">
            <v>0</v>
          </cell>
          <cell r="R457">
            <v>0</v>
          </cell>
          <cell r="T457">
            <v>0</v>
          </cell>
        </row>
        <row r="458">
          <cell r="C458" t="str">
            <v>Pool Contract</v>
          </cell>
          <cell r="D458">
            <v>53150000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L458">
            <v>0</v>
          </cell>
          <cell r="M458">
            <v>0</v>
          </cell>
          <cell r="N458">
            <v>0</v>
          </cell>
          <cell r="P458">
            <v>0</v>
          </cell>
          <cell r="Q458">
            <v>0</v>
          </cell>
          <cell r="R458">
            <v>0</v>
          </cell>
          <cell r="T458">
            <v>0</v>
          </cell>
        </row>
        <row r="459">
          <cell r="C459" t="str">
            <v>Satellite/Internet Contract</v>
          </cell>
          <cell r="D459">
            <v>53155000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L459">
            <v>0</v>
          </cell>
          <cell r="M459">
            <v>0</v>
          </cell>
          <cell r="N459">
            <v>0</v>
          </cell>
          <cell r="P459">
            <v>0</v>
          </cell>
          <cell r="Q459">
            <v>0</v>
          </cell>
          <cell r="R459">
            <v>0</v>
          </cell>
          <cell r="T459">
            <v>0</v>
          </cell>
        </row>
        <row r="460">
          <cell r="C460" t="str">
            <v>Shuttle Service Contract</v>
          </cell>
          <cell r="D460">
            <v>53160000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L460">
            <v>0</v>
          </cell>
          <cell r="M460">
            <v>0</v>
          </cell>
          <cell r="N460">
            <v>0</v>
          </cell>
          <cell r="P460">
            <v>0</v>
          </cell>
          <cell r="Q460">
            <v>0</v>
          </cell>
          <cell r="R460">
            <v>0</v>
          </cell>
          <cell r="T460">
            <v>0</v>
          </cell>
        </row>
        <row r="461">
          <cell r="C461" t="str">
            <v>Snow Removal Contract</v>
          </cell>
          <cell r="D461">
            <v>53165000</v>
          </cell>
          <cell r="E461">
            <v>5104.2</v>
          </cell>
          <cell r="F461">
            <v>5500</v>
          </cell>
          <cell r="G461">
            <v>5100</v>
          </cell>
          <cell r="H461">
            <v>-4.1999999999998181</v>
          </cell>
          <cell r="I461">
            <v>-8.2285176913126799E-4</v>
          </cell>
          <cell r="J461">
            <v>-8.2285176913121649E-4</v>
          </cell>
          <cell r="L461">
            <v>8.6923202681162375E-3</v>
          </cell>
          <cell r="M461">
            <v>8.6851677770057624E-3</v>
          </cell>
          <cell r="N461">
            <v>-7.1524911104750566E-6</v>
          </cell>
          <cell r="P461">
            <v>8.5069999999999997</v>
          </cell>
          <cell r="Q461">
            <v>8.5</v>
          </cell>
          <cell r="R461">
            <v>-6.9999999999996732E-3</v>
          </cell>
          <cell r="T461" t="str">
            <v>Estimated snow removal cost.  $125 per hour plow truck or tractor; $250 per ton of salt</v>
          </cell>
        </row>
        <row r="462">
          <cell r="C462" t="str">
            <v>Sprinklers/Irrigation Contract</v>
          </cell>
          <cell r="D462">
            <v>53170000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L462">
            <v>0</v>
          </cell>
          <cell r="M462">
            <v>0</v>
          </cell>
          <cell r="N462">
            <v>0</v>
          </cell>
          <cell r="P462">
            <v>0</v>
          </cell>
          <cell r="Q462">
            <v>0</v>
          </cell>
          <cell r="R462">
            <v>0</v>
          </cell>
          <cell r="T462">
            <v>0</v>
          </cell>
        </row>
        <row r="463">
          <cell r="C463" t="str">
            <v>Storm Water Management Contract</v>
          </cell>
          <cell r="D463">
            <v>53171000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L463">
            <v>0</v>
          </cell>
          <cell r="M463">
            <v>0</v>
          </cell>
          <cell r="N463">
            <v>0</v>
          </cell>
          <cell r="P463">
            <v>0</v>
          </cell>
          <cell r="Q463">
            <v>0</v>
          </cell>
          <cell r="R463">
            <v>0</v>
          </cell>
          <cell r="T463">
            <v>0</v>
          </cell>
        </row>
        <row r="464">
          <cell r="C464" t="str">
            <v>Termite Contract</v>
          </cell>
          <cell r="D464">
            <v>53175000</v>
          </cell>
          <cell r="E464">
            <v>18507</v>
          </cell>
          <cell r="F464">
            <v>18507</v>
          </cell>
          <cell r="G464">
            <v>18557</v>
          </cell>
          <cell r="H464">
            <v>50</v>
          </cell>
          <cell r="I464">
            <v>2.7016804452369373E-3</v>
          </cell>
          <cell r="J464">
            <v>2.701680445236887E-3</v>
          </cell>
          <cell r="L464">
            <v>3.1516941186087381E-2</v>
          </cell>
          <cell r="M464">
            <v>3.1602089889783518E-2</v>
          </cell>
          <cell r="N464">
            <v>8.5148703696136252E-5</v>
          </cell>
          <cell r="P464">
            <v>30.844999999999999</v>
          </cell>
          <cell r="Q464">
            <v>30.928333333333335</v>
          </cell>
          <cell r="R464">
            <v>8.3333333333335702E-2</v>
          </cell>
          <cell r="T464" t="str">
            <v>Sentricon renewals for entire property.  7 renewals in March, 9 renewals in April,  3 in May, 2 in July &amp; 31 renewals in September.</v>
          </cell>
        </row>
        <row r="465">
          <cell r="C465" t="str">
            <v>Trash Removal Contract</v>
          </cell>
          <cell r="D465">
            <v>53180000</v>
          </cell>
          <cell r="E465">
            <v>23126.240000000002</v>
          </cell>
          <cell r="F465">
            <v>23820</v>
          </cell>
          <cell r="G465">
            <v>22680</v>
          </cell>
          <cell r="H465">
            <v>-446.2400000000016</v>
          </cell>
          <cell r="I465">
            <v>-1.9295830191159546E-2</v>
          </cell>
          <cell r="J465">
            <v>-1.9295830191159546E-2</v>
          </cell>
          <cell r="L465">
            <v>3.938338714731407E-2</v>
          </cell>
          <cell r="M465">
            <v>3.8623451996566804E-2</v>
          </cell>
          <cell r="N465">
            <v>-7.5993515074726514E-4</v>
          </cell>
          <cell r="P465">
            <v>38.543733333333336</v>
          </cell>
          <cell r="Q465">
            <v>37.799999999999997</v>
          </cell>
          <cell r="R465">
            <v>-0.74373333333333846</v>
          </cell>
          <cell r="T465" t="str">
            <v>Assumes 3% increase from July amount.</v>
          </cell>
        </row>
        <row r="466">
          <cell r="C466" t="str">
            <v>Trash Removal - Door to Door</v>
          </cell>
          <cell r="D466">
            <v>53182000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L466">
            <v>0</v>
          </cell>
          <cell r="M466">
            <v>0</v>
          </cell>
          <cell r="N466">
            <v>0</v>
          </cell>
          <cell r="P466">
            <v>0</v>
          </cell>
          <cell r="Q466">
            <v>0</v>
          </cell>
          <cell r="R466">
            <v>0</v>
          </cell>
          <cell r="T466">
            <v>0</v>
          </cell>
        </row>
        <row r="467">
          <cell r="C467" t="str">
            <v>Trash Remove Rebill - Door To Door Pickup</v>
          </cell>
          <cell r="D467">
            <v>53183000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L467">
            <v>0</v>
          </cell>
          <cell r="M467">
            <v>0</v>
          </cell>
          <cell r="N467">
            <v>0</v>
          </cell>
          <cell r="P467">
            <v>0</v>
          </cell>
          <cell r="Q467">
            <v>0</v>
          </cell>
          <cell r="R467">
            <v>0</v>
          </cell>
          <cell r="T467">
            <v>0</v>
          </cell>
        </row>
        <row r="468">
          <cell r="C468" t="str">
            <v>Trash Removal Rebill</v>
          </cell>
          <cell r="D468">
            <v>53185000</v>
          </cell>
          <cell r="E468">
            <v>-27858.23</v>
          </cell>
          <cell r="F468">
            <v>-24616</v>
          </cell>
          <cell r="G468">
            <v>-26988</v>
          </cell>
          <cell r="H468">
            <v>870.22999999999956</v>
          </cell>
          <cell r="I468">
            <v>3.1237806565600167E-2</v>
          </cell>
          <cell r="J468">
            <v>-3.1237806565600157E-2</v>
          </cell>
          <cell r="L468">
            <v>-4.7441843435375539E-2</v>
          </cell>
          <cell r="M468">
            <v>-4.595986430702579E-2</v>
          </cell>
          <cell r="N468">
            <v>1.4819791283497488E-3</v>
          </cell>
          <cell r="P468">
            <v>-46.430383333333332</v>
          </cell>
          <cell r="Q468">
            <v>-44.98</v>
          </cell>
          <cell r="R468">
            <v>1.4503833333333347</v>
          </cell>
          <cell r="T468" t="str">
            <v>Assumes $4 per unti charge.</v>
          </cell>
        </row>
        <row r="469">
          <cell r="C469" t="str">
            <v>Trash Removal Rebill-Parkmerced</v>
          </cell>
          <cell r="D469" t="str">
            <v>n/a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L469">
            <v>0</v>
          </cell>
          <cell r="M469">
            <v>0</v>
          </cell>
          <cell r="N469">
            <v>0</v>
          </cell>
          <cell r="P469">
            <v>0</v>
          </cell>
          <cell r="Q469">
            <v>0</v>
          </cell>
          <cell r="R469">
            <v>0</v>
          </cell>
          <cell r="T469">
            <v>0</v>
          </cell>
        </row>
        <row r="470">
          <cell r="C470" t="str">
            <v>Trash Removal Rebill NC</v>
          </cell>
          <cell r="D470">
            <v>53186000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L470">
            <v>0</v>
          </cell>
          <cell r="M470">
            <v>0</v>
          </cell>
          <cell r="N470">
            <v>0</v>
          </cell>
          <cell r="P470">
            <v>0</v>
          </cell>
          <cell r="Q470">
            <v>0</v>
          </cell>
          <cell r="R470">
            <v>0</v>
          </cell>
          <cell r="T470">
            <v>0</v>
          </cell>
        </row>
        <row r="471">
          <cell r="C471" t="str">
            <v>Garbage Collection (Do Not Use)</v>
          </cell>
          <cell r="D471" t="str">
            <v>n/a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L471">
            <v>0</v>
          </cell>
          <cell r="M471">
            <v>0</v>
          </cell>
          <cell r="N471">
            <v>0</v>
          </cell>
          <cell r="P471">
            <v>0</v>
          </cell>
          <cell r="Q471">
            <v>0</v>
          </cell>
          <cell r="R471">
            <v>0</v>
          </cell>
          <cell r="T471">
            <v>0</v>
          </cell>
        </row>
        <row r="472">
          <cell r="C472" t="str">
            <v>Garbage Collection Rebill (Do Not Use)</v>
          </cell>
          <cell r="D472" t="str">
            <v>n/a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L472">
            <v>0</v>
          </cell>
          <cell r="M472">
            <v>0</v>
          </cell>
          <cell r="N472">
            <v>0</v>
          </cell>
          <cell r="P472">
            <v>0</v>
          </cell>
          <cell r="Q472">
            <v>0</v>
          </cell>
          <cell r="R472">
            <v>0</v>
          </cell>
          <cell r="T472">
            <v>0</v>
          </cell>
        </row>
        <row r="473">
          <cell r="C473" t="str">
            <v>Uniform Cleaning Contract</v>
          </cell>
          <cell r="D473">
            <v>53190000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L473">
            <v>0</v>
          </cell>
          <cell r="M473">
            <v>0</v>
          </cell>
          <cell r="N473">
            <v>0</v>
          </cell>
          <cell r="P473">
            <v>0</v>
          </cell>
          <cell r="Q473">
            <v>0</v>
          </cell>
          <cell r="R473">
            <v>0</v>
          </cell>
          <cell r="T473">
            <v>0</v>
          </cell>
        </row>
        <row r="474">
          <cell r="C474" t="str">
            <v>Washer/Dryer Rental Contract</v>
          </cell>
          <cell r="D474">
            <v>53210000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L474">
            <v>0</v>
          </cell>
          <cell r="M474">
            <v>0</v>
          </cell>
          <cell r="N474">
            <v>0</v>
          </cell>
          <cell r="P474">
            <v>0</v>
          </cell>
          <cell r="Q474">
            <v>0</v>
          </cell>
          <cell r="R474">
            <v>0</v>
          </cell>
          <cell r="T474">
            <v>0</v>
          </cell>
        </row>
        <row r="475">
          <cell r="C475" t="str">
            <v>Water Cond/Softener Contract</v>
          </cell>
          <cell r="D475">
            <v>53220000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L475">
            <v>0</v>
          </cell>
          <cell r="M475">
            <v>0</v>
          </cell>
          <cell r="N475">
            <v>0</v>
          </cell>
          <cell r="P475">
            <v>0</v>
          </cell>
          <cell r="Q475">
            <v>0</v>
          </cell>
          <cell r="R475">
            <v>0</v>
          </cell>
          <cell r="T475">
            <v>0</v>
          </cell>
        </row>
        <row r="476">
          <cell r="C476" t="str">
            <v>Other Contract Services</v>
          </cell>
          <cell r="D476">
            <v>53230000</v>
          </cell>
          <cell r="E476">
            <v>25377.159999999996</v>
          </cell>
          <cell r="F476">
            <v>30298</v>
          </cell>
          <cell r="G476">
            <v>25125</v>
          </cell>
          <cell r="H476">
            <v>-252.15999999999622</v>
          </cell>
          <cell r="I476">
            <v>-9.9364940757750778E-3</v>
          </cell>
          <cell r="J476">
            <v>-9.9364940757751263E-3</v>
          </cell>
          <cell r="L476">
            <v>4.3216645549788144E-2</v>
          </cell>
          <cell r="M476">
            <v>4.27872236073078E-2</v>
          </cell>
          <cell r="N476">
            <v>-4.2942194248034304E-4</v>
          </cell>
          <cell r="P476">
            <v>42.295266666666663</v>
          </cell>
          <cell r="Q476">
            <v>41.875</v>
          </cell>
          <cell r="R476">
            <v>-0.42026666666666301</v>
          </cell>
          <cell r="T476" t="str">
            <v>Contract for pool lifeguards.</v>
          </cell>
        </row>
        <row r="477">
          <cell r="C477" t="str">
            <v>Total Contract Services</v>
          </cell>
          <cell r="E477">
            <v>224779.51999999999</v>
          </cell>
          <cell r="F477">
            <v>227614</v>
          </cell>
          <cell r="G477">
            <v>222664</v>
          </cell>
          <cell r="H477">
            <v>-2115.5199999999895</v>
          </cell>
          <cell r="I477">
            <v>-9.4115335774361906E-3</v>
          </cell>
          <cell r="J477">
            <v>-9.4115335774361819E-3</v>
          </cell>
          <cell r="L477">
            <v>0.38279369490878867</v>
          </cell>
          <cell r="M477">
            <v>0.37919101919592368</v>
          </cell>
          <cell r="N477">
            <v>-3.6026757128649889E-3</v>
          </cell>
          <cell r="P477">
            <v>374.6325333333333</v>
          </cell>
          <cell r="Q477">
            <v>371.10666666666668</v>
          </cell>
          <cell r="R477">
            <v>-3.5258666666666159</v>
          </cell>
        </row>
        <row r="478">
          <cell r="C478">
            <v>0</v>
          </cell>
        </row>
        <row r="479">
          <cell r="C479" t="str">
            <v>Total General Maintenance Expense</v>
          </cell>
          <cell r="E479">
            <v>524783.76</v>
          </cell>
          <cell r="F479">
            <v>506184</v>
          </cell>
          <cell r="G479">
            <v>523135</v>
          </cell>
          <cell r="H479">
            <v>-1648.7600000000093</v>
          </cell>
          <cell r="I479">
            <v>-3.1417892962236661E-3</v>
          </cell>
          <cell r="J479">
            <v>-3.1417892962236627E-3</v>
          </cell>
          <cell r="L479">
            <v>0.89369313769567171</v>
          </cell>
          <cell r="M479">
            <v>0.89088534216155102</v>
          </cell>
          <cell r="N479">
            <v>-2.8077955341206939E-3</v>
          </cell>
          <cell r="P479">
            <v>874.63959999999997</v>
          </cell>
          <cell r="Q479">
            <v>871.89166666666665</v>
          </cell>
          <cell r="R479">
            <v>-2.7479333333333216</v>
          </cell>
        </row>
        <row r="480">
          <cell r="C480">
            <v>0</v>
          </cell>
          <cell r="D480" t="str">
            <v>n/a</v>
          </cell>
        </row>
        <row r="481">
          <cell r="C481" t="str">
            <v>FOOD SERVICE</v>
          </cell>
          <cell r="D481" t="str">
            <v>n/a</v>
          </cell>
        </row>
        <row r="482">
          <cell r="C482">
            <v>0</v>
          </cell>
          <cell r="D482" t="str">
            <v>n/a</v>
          </cell>
        </row>
        <row r="483">
          <cell r="C483" t="str">
            <v>Food Service Payroll</v>
          </cell>
          <cell r="D483" t="str">
            <v>n/a</v>
          </cell>
        </row>
        <row r="484">
          <cell r="C484" t="str">
            <v>FS Chef Salary</v>
          </cell>
          <cell r="D484" t="str">
            <v>n/a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L484">
            <v>0</v>
          </cell>
          <cell r="M484">
            <v>0</v>
          </cell>
          <cell r="N484">
            <v>0</v>
          </cell>
          <cell r="P484">
            <v>0</v>
          </cell>
          <cell r="Q484">
            <v>0</v>
          </cell>
          <cell r="R484">
            <v>0</v>
          </cell>
        </row>
        <row r="485">
          <cell r="C485" t="str">
            <v>FS Kitchen Staff</v>
          </cell>
          <cell r="D485" t="str">
            <v>n/a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L485">
            <v>0</v>
          </cell>
          <cell r="M485">
            <v>0</v>
          </cell>
          <cell r="N485">
            <v>0</v>
          </cell>
          <cell r="P485">
            <v>0</v>
          </cell>
          <cell r="Q485">
            <v>0</v>
          </cell>
          <cell r="R485">
            <v>0</v>
          </cell>
        </row>
        <row r="486">
          <cell r="C486" t="str">
            <v>FS Dining Room Staff</v>
          </cell>
          <cell r="D486" t="str">
            <v>n/a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L486">
            <v>0</v>
          </cell>
          <cell r="M486">
            <v>0</v>
          </cell>
          <cell r="N486">
            <v>0</v>
          </cell>
          <cell r="P486">
            <v>0</v>
          </cell>
          <cell r="Q486">
            <v>0</v>
          </cell>
          <cell r="R486">
            <v>0</v>
          </cell>
        </row>
        <row r="487">
          <cell r="C487" t="str">
            <v>FS Bonus</v>
          </cell>
          <cell r="D487" t="str">
            <v>n/a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L487">
            <v>0</v>
          </cell>
          <cell r="M487">
            <v>0</v>
          </cell>
          <cell r="N487">
            <v>0</v>
          </cell>
          <cell r="P487">
            <v>0</v>
          </cell>
          <cell r="Q487">
            <v>0</v>
          </cell>
          <cell r="R487">
            <v>0</v>
          </cell>
        </row>
        <row r="488">
          <cell r="C488" t="str">
            <v>FS 401k Contributions</v>
          </cell>
          <cell r="D488" t="str">
            <v>n/a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L488">
            <v>0</v>
          </cell>
          <cell r="M488">
            <v>0</v>
          </cell>
          <cell r="N488">
            <v>0</v>
          </cell>
          <cell r="P488">
            <v>0</v>
          </cell>
          <cell r="Q488">
            <v>0</v>
          </cell>
          <cell r="R488">
            <v>0</v>
          </cell>
        </row>
        <row r="489">
          <cell r="C489" t="str">
            <v>FS Employee Burden</v>
          </cell>
          <cell r="D489" t="str">
            <v>n/a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L489">
            <v>0</v>
          </cell>
          <cell r="M489">
            <v>0</v>
          </cell>
          <cell r="N489">
            <v>0</v>
          </cell>
          <cell r="P489">
            <v>0</v>
          </cell>
          <cell r="Q489">
            <v>0</v>
          </cell>
          <cell r="R489">
            <v>0</v>
          </cell>
        </row>
        <row r="490">
          <cell r="C490" t="str">
            <v>FS Group Insurance</v>
          </cell>
          <cell r="D490" t="str">
            <v>n/a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L490">
            <v>0</v>
          </cell>
          <cell r="M490">
            <v>0</v>
          </cell>
          <cell r="N490">
            <v>0</v>
          </cell>
          <cell r="P490">
            <v>0</v>
          </cell>
          <cell r="Q490">
            <v>0</v>
          </cell>
          <cell r="R490">
            <v>0</v>
          </cell>
        </row>
        <row r="491">
          <cell r="C491" t="str">
            <v>Total Food Service Payroll</v>
          </cell>
          <cell r="D491" t="str">
            <v>n/a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L491">
            <v>0</v>
          </cell>
          <cell r="M491">
            <v>0</v>
          </cell>
          <cell r="N491">
            <v>0</v>
          </cell>
          <cell r="P491">
            <v>0</v>
          </cell>
          <cell r="Q491">
            <v>0</v>
          </cell>
          <cell r="R491">
            <v>0</v>
          </cell>
        </row>
        <row r="492">
          <cell r="D492" t="str">
            <v>n/a</v>
          </cell>
        </row>
        <row r="493">
          <cell r="C493" t="str">
            <v>Food Service - Personnel Other</v>
          </cell>
          <cell r="D493" t="str">
            <v>n/a</v>
          </cell>
        </row>
        <row r="494">
          <cell r="C494" t="str">
            <v>FS Contract Staffing</v>
          </cell>
          <cell r="D494" t="str">
            <v>n/a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L494">
            <v>0</v>
          </cell>
          <cell r="M494">
            <v>0</v>
          </cell>
          <cell r="N494">
            <v>0</v>
          </cell>
          <cell r="P494">
            <v>0</v>
          </cell>
          <cell r="Q494">
            <v>0</v>
          </cell>
          <cell r="R494">
            <v>0</v>
          </cell>
        </row>
        <row r="495">
          <cell r="C495" t="str">
            <v>FS Employee Meals</v>
          </cell>
          <cell r="D495" t="str">
            <v>n/a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L495">
            <v>0</v>
          </cell>
          <cell r="M495">
            <v>0</v>
          </cell>
          <cell r="N495">
            <v>0</v>
          </cell>
          <cell r="P495">
            <v>0</v>
          </cell>
          <cell r="Q495">
            <v>0</v>
          </cell>
          <cell r="R495">
            <v>0</v>
          </cell>
        </row>
        <row r="496">
          <cell r="C496" t="str">
            <v>FS Employee Recruiting</v>
          </cell>
          <cell r="D496" t="str">
            <v>n/a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L496">
            <v>0</v>
          </cell>
          <cell r="M496">
            <v>0</v>
          </cell>
          <cell r="N496">
            <v>0</v>
          </cell>
          <cell r="P496">
            <v>0</v>
          </cell>
          <cell r="Q496">
            <v>0</v>
          </cell>
          <cell r="R496">
            <v>0</v>
          </cell>
        </row>
        <row r="497">
          <cell r="C497" t="str">
            <v>FS Employee Relations</v>
          </cell>
          <cell r="D497" t="str">
            <v>n/a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L497">
            <v>0</v>
          </cell>
          <cell r="M497">
            <v>0</v>
          </cell>
          <cell r="N497">
            <v>0</v>
          </cell>
          <cell r="P497">
            <v>0</v>
          </cell>
          <cell r="Q497">
            <v>0</v>
          </cell>
          <cell r="R497">
            <v>0</v>
          </cell>
        </row>
        <row r="498">
          <cell r="C498" t="str">
            <v>FS Employee Training</v>
          </cell>
          <cell r="D498" t="str">
            <v>n/a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L498">
            <v>0</v>
          </cell>
          <cell r="M498">
            <v>0</v>
          </cell>
          <cell r="N498">
            <v>0</v>
          </cell>
          <cell r="P498">
            <v>0</v>
          </cell>
          <cell r="Q498">
            <v>0</v>
          </cell>
          <cell r="R498">
            <v>0</v>
          </cell>
        </row>
        <row r="499">
          <cell r="C499" t="str">
            <v>FS Membership/Prof Dues</v>
          </cell>
          <cell r="D499" t="str">
            <v>n/a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L499">
            <v>0</v>
          </cell>
          <cell r="M499">
            <v>0</v>
          </cell>
          <cell r="N499">
            <v>0</v>
          </cell>
          <cell r="P499">
            <v>0</v>
          </cell>
          <cell r="Q499">
            <v>0</v>
          </cell>
          <cell r="R499">
            <v>0</v>
          </cell>
        </row>
        <row r="500">
          <cell r="C500" t="str">
            <v>FS Pager/Cell Phones</v>
          </cell>
          <cell r="D500" t="str">
            <v>n/a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L500">
            <v>0</v>
          </cell>
          <cell r="M500">
            <v>0</v>
          </cell>
          <cell r="N500">
            <v>0</v>
          </cell>
          <cell r="P500">
            <v>0</v>
          </cell>
          <cell r="Q500">
            <v>0</v>
          </cell>
          <cell r="R500">
            <v>0</v>
          </cell>
        </row>
        <row r="501">
          <cell r="C501" t="str">
            <v>Food Service - Personnel Other - Total</v>
          </cell>
          <cell r="D501" t="str">
            <v>n/a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L501">
            <v>0</v>
          </cell>
          <cell r="M501">
            <v>0</v>
          </cell>
          <cell r="N501">
            <v>0</v>
          </cell>
          <cell r="P501">
            <v>0</v>
          </cell>
          <cell r="Q501">
            <v>0</v>
          </cell>
          <cell r="R501">
            <v>0</v>
          </cell>
        </row>
        <row r="502">
          <cell r="D502" t="str">
            <v>n/a</v>
          </cell>
        </row>
        <row r="503">
          <cell r="C503" t="str">
            <v>Food Service - Food</v>
          </cell>
          <cell r="D503" t="str">
            <v>n/a</v>
          </cell>
        </row>
        <row r="504">
          <cell r="C504" t="str">
            <v>FS Bakery</v>
          </cell>
          <cell r="D504" t="str">
            <v>n/a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L504">
            <v>0</v>
          </cell>
          <cell r="M504">
            <v>0</v>
          </cell>
          <cell r="N504">
            <v>0</v>
          </cell>
          <cell r="P504">
            <v>0</v>
          </cell>
          <cell r="Q504">
            <v>0</v>
          </cell>
          <cell r="R504">
            <v>0</v>
          </cell>
        </row>
        <row r="505">
          <cell r="C505" t="str">
            <v>FS Beverage - alcohol</v>
          </cell>
          <cell r="D505" t="str">
            <v>n/a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L505">
            <v>0</v>
          </cell>
          <cell r="M505">
            <v>0</v>
          </cell>
          <cell r="N505">
            <v>0</v>
          </cell>
          <cell r="P505">
            <v>0</v>
          </cell>
          <cell r="Q505">
            <v>0</v>
          </cell>
          <cell r="R505">
            <v>0</v>
          </cell>
        </row>
        <row r="506">
          <cell r="C506" t="str">
            <v>FS Beverage - non alcohol</v>
          </cell>
          <cell r="D506" t="str">
            <v>n/a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L506">
            <v>0</v>
          </cell>
          <cell r="M506">
            <v>0</v>
          </cell>
          <cell r="N506">
            <v>0</v>
          </cell>
          <cell r="P506">
            <v>0</v>
          </cell>
          <cell r="Q506">
            <v>0</v>
          </cell>
          <cell r="R506">
            <v>0</v>
          </cell>
        </row>
        <row r="507">
          <cell r="C507" t="str">
            <v>FS Dairy</v>
          </cell>
          <cell r="D507" t="str">
            <v>n/a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L507">
            <v>0</v>
          </cell>
          <cell r="M507">
            <v>0</v>
          </cell>
          <cell r="N507">
            <v>0</v>
          </cell>
          <cell r="P507">
            <v>0</v>
          </cell>
          <cell r="Q507">
            <v>0</v>
          </cell>
          <cell r="R507">
            <v>0</v>
          </cell>
        </row>
        <row r="508">
          <cell r="C508" t="str">
            <v>FS Food - Other</v>
          </cell>
          <cell r="D508" t="str">
            <v>n/a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L508">
            <v>0</v>
          </cell>
          <cell r="M508">
            <v>0</v>
          </cell>
          <cell r="N508">
            <v>0</v>
          </cell>
          <cell r="P508">
            <v>0</v>
          </cell>
          <cell r="Q508">
            <v>0</v>
          </cell>
          <cell r="R508">
            <v>0</v>
          </cell>
        </row>
        <row r="509">
          <cell r="C509" t="str">
            <v>FS Grocery</v>
          </cell>
          <cell r="D509" t="str">
            <v>n/a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L509">
            <v>0</v>
          </cell>
          <cell r="M509">
            <v>0</v>
          </cell>
          <cell r="N509">
            <v>0</v>
          </cell>
          <cell r="P509">
            <v>0</v>
          </cell>
          <cell r="Q509">
            <v>0</v>
          </cell>
          <cell r="R509">
            <v>0</v>
          </cell>
        </row>
        <row r="510">
          <cell r="C510" t="str">
            <v>FS Meat</v>
          </cell>
          <cell r="D510" t="str">
            <v>n/a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L510">
            <v>0</v>
          </cell>
          <cell r="M510">
            <v>0</v>
          </cell>
          <cell r="N510">
            <v>0</v>
          </cell>
          <cell r="P510">
            <v>0</v>
          </cell>
          <cell r="Q510">
            <v>0</v>
          </cell>
          <cell r="R510">
            <v>0</v>
          </cell>
        </row>
        <row r="511">
          <cell r="C511" t="str">
            <v>FS Produce</v>
          </cell>
          <cell r="D511" t="str">
            <v>n/a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L511">
            <v>0</v>
          </cell>
          <cell r="M511">
            <v>0</v>
          </cell>
          <cell r="N511">
            <v>0</v>
          </cell>
          <cell r="P511">
            <v>0</v>
          </cell>
          <cell r="Q511">
            <v>0</v>
          </cell>
          <cell r="R511">
            <v>0</v>
          </cell>
        </row>
        <row r="512">
          <cell r="C512" t="str">
            <v>FS Seafood</v>
          </cell>
          <cell r="D512" t="str">
            <v>n/a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L512">
            <v>0</v>
          </cell>
          <cell r="M512">
            <v>0</v>
          </cell>
          <cell r="N512">
            <v>0</v>
          </cell>
          <cell r="P512">
            <v>0</v>
          </cell>
          <cell r="Q512">
            <v>0</v>
          </cell>
          <cell r="R512">
            <v>0</v>
          </cell>
        </row>
        <row r="513">
          <cell r="C513" t="str">
            <v>Food Service - Food - Total</v>
          </cell>
          <cell r="D513" t="str">
            <v>n/a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L513">
            <v>0</v>
          </cell>
          <cell r="M513">
            <v>0</v>
          </cell>
          <cell r="N513">
            <v>0</v>
          </cell>
          <cell r="P513">
            <v>0</v>
          </cell>
          <cell r="Q513">
            <v>0</v>
          </cell>
          <cell r="R513">
            <v>0</v>
          </cell>
        </row>
        <row r="514">
          <cell r="D514" t="str">
            <v>n/a</v>
          </cell>
        </row>
        <row r="515">
          <cell r="C515" t="str">
            <v>Food Service - Other/Supplies</v>
          </cell>
          <cell r="D515" t="str">
            <v>n/a</v>
          </cell>
        </row>
        <row r="516">
          <cell r="C516" t="str">
            <v>FS Catering - Travel/Other</v>
          </cell>
          <cell r="D516" t="str">
            <v>n/a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L516">
            <v>0</v>
          </cell>
          <cell r="M516">
            <v>0</v>
          </cell>
          <cell r="N516">
            <v>0</v>
          </cell>
          <cell r="P516">
            <v>0</v>
          </cell>
          <cell r="Q516">
            <v>0</v>
          </cell>
          <cell r="R516">
            <v>0</v>
          </cell>
        </row>
        <row r="517">
          <cell r="C517" t="str">
            <v>FS China/Glass/Silver</v>
          </cell>
          <cell r="D517" t="str">
            <v>n/a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L517">
            <v>0</v>
          </cell>
          <cell r="M517">
            <v>0</v>
          </cell>
          <cell r="N517">
            <v>0</v>
          </cell>
          <cell r="P517">
            <v>0</v>
          </cell>
          <cell r="Q517">
            <v>0</v>
          </cell>
          <cell r="R517">
            <v>0</v>
          </cell>
        </row>
        <row r="518">
          <cell r="C518" t="str">
            <v>FS Cleaning Supplies</v>
          </cell>
          <cell r="D518" t="str">
            <v>n/a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L518">
            <v>0</v>
          </cell>
          <cell r="M518">
            <v>0</v>
          </cell>
          <cell r="N518">
            <v>0</v>
          </cell>
          <cell r="P518">
            <v>0</v>
          </cell>
          <cell r="Q518">
            <v>0</v>
          </cell>
          <cell r="R518">
            <v>0</v>
          </cell>
        </row>
        <row r="519">
          <cell r="C519" t="str">
            <v>FS Cooking Equipment</v>
          </cell>
          <cell r="D519" t="str">
            <v>n/a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L519">
            <v>0</v>
          </cell>
          <cell r="M519">
            <v>0</v>
          </cell>
          <cell r="N519">
            <v>0</v>
          </cell>
          <cell r="P519">
            <v>0</v>
          </cell>
          <cell r="Q519">
            <v>0</v>
          </cell>
          <cell r="R519">
            <v>0</v>
          </cell>
        </row>
        <row r="520">
          <cell r="C520" t="str">
            <v>FS Kitchen Supplies (paper/bulbs/etc)</v>
          </cell>
          <cell r="D520" t="str">
            <v>n/a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L520">
            <v>0</v>
          </cell>
          <cell r="M520">
            <v>0</v>
          </cell>
          <cell r="N520">
            <v>0</v>
          </cell>
          <cell r="P520">
            <v>0</v>
          </cell>
          <cell r="Q520">
            <v>0</v>
          </cell>
          <cell r="R520">
            <v>0</v>
          </cell>
        </row>
        <row r="521">
          <cell r="C521" t="str">
            <v>FS Linens</v>
          </cell>
          <cell r="D521" t="str">
            <v>n/a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L521">
            <v>0</v>
          </cell>
          <cell r="M521">
            <v>0</v>
          </cell>
          <cell r="N521">
            <v>0</v>
          </cell>
          <cell r="P521">
            <v>0</v>
          </cell>
          <cell r="Q521">
            <v>0</v>
          </cell>
          <cell r="R521">
            <v>0</v>
          </cell>
        </row>
        <row r="522">
          <cell r="C522" t="str">
            <v>FS Office Supplies</v>
          </cell>
          <cell r="D522" t="str">
            <v>n/a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L522">
            <v>0</v>
          </cell>
          <cell r="M522">
            <v>0</v>
          </cell>
          <cell r="N522">
            <v>0</v>
          </cell>
          <cell r="P522">
            <v>0</v>
          </cell>
          <cell r="Q522">
            <v>0</v>
          </cell>
          <cell r="R522">
            <v>0</v>
          </cell>
        </row>
        <row r="523">
          <cell r="C523" t="str">
            <v>FS Permits/licenses</v>
          </cell>
          <cell r="D523" t="str">
            <v>n/a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L523">
            <v>0</v>
          </cell>
          <cell r="M523">
            <v>0</v>
          </cell>
          <cell r="N523">
            <v>0</v>
          </cell>
          <cell r="P523">
            <v>0</v>
          </cell>
          <cell r="Q523">
            <v>0</v>
          </cell>
          <cell r="R523">
            <v>0</v>
          </cell>
        </row>
        <row r="524">
          <cell r="C524" t="str">
            <v>FS Pest Control</v>
          </cell>
          <cell r="D524" t="str">
            <v>n/a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L524">
            <v>0</v>
          </cell>
          <cell r="M524">
            <v>0</v>
          </cell>
          <cell r="N524">
            <v>0</v>
          </cell>
          <cell r="P524">
            <v>0</v>
          </cell>
          <cell r="Q524">
            <v>0</v>
          </cell>
          <cell r="R524">
            <v>0</v>
          </cell>
        </row>
        <row r="525">
          <cell r="C525" t="str">
            <v>FS Repairs/maintenance</v>
          </cell>
          <cell r="D525" t="str">
            <v>n/a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L525">
            <v>0</v>
          </cell>
          <cell r="M525">
            <v>0</v>
          </cell>
          <cell r="N525">
            <v>0</v>
          </cell>
          <cell r="P525">
            <v>0</v>
          </cell>
          <cell r="Q525">
            <v>0</v>
          </cell>
          <cell r="R525">
            <v>0</v>
          </cell>
        </row>
        <row r="526">
          <cell r="C526" t="str">
            <v>FS Safety supplies</v>
          </cell>
          <cell r="D526" t="str">
            <v>n/a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L526">
            <v>0</v>
          </cell>
          <cell r="M526">
            <v>0</v>
          </cell>
          <cell r="N526">
            <v>0</v>
          </cell>
          <cell r="P526">
            <v>0</v>
          </cell>
          <cell r="Q526">
            <v>0</v>
          </cell>
          <cell r="R526">
            <v>0</v>
          </cell>
        </row>
        <row r="527">
          <cell r="C527" t="str">
            <v>FS Trash/Grease Pickup</v>
          </cell>
          <cell r="D527" t="str">
            <v>n/a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L527">
            <v>0</v>
          </cell>
          <cell r="M527">
            <v>0</v>
          </cell>
          <cell r="N527">
            <v>0</v>
          </cell>
          <cell r="P527">
            <v>0</v>
          </cell>
          <cell r="Q527">
            <v>0</v>
          </cell>
          <cell r="R527">
            <v>0</v>
          </cell>
        </row>
        <row r="528">
          <cell r="C528" t="str">
            <v>FS Uniforms</v>
          </cell>
          <cell r="D528" t="str">
            <v>n/a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L528">
            <v>0</v>
          </cell>
          <cell r="M528">
            <v>0</v>
          </cell>
          <cell r="N528">
            <v>0</v>
          </cell>
          <cell r="P528">
            <v>0</v>
          </cell>
          <cell r="Q528">
            <v>0</v>
          </cell>
          <cell r="R528">
            <v>0</v>
          </cell>
        </row>
        <row r="529">
          <cell r="C529" t="str">
            <v>Food Service - Other/Supplies - Total</v>
          </cell>
          <cell r="D529" t="str">
            <v>n/a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L529">
            <v>0</v>
          </cell>
          <cell r="M529">
            <v>0</v>
          </cell>
          <cell r="N529">
            <v>0</v>
          </cell>
          <cell r="P529">
            <v>0</v>
          </cell>
          <cell r="Q529">
            <v>0</v>
          </cell>
          <cell r="R529">
            <v>0</v>
          </cell>
        </row>
        <row r="530">
          <cell r="D530" t="str">
            <v>n/a</v>
          </cell>
        </row>
        <row r="531">
          <cell r="C531" t="str">
            <v>TOTAL FOOD SERVICE</v>
          </cell>
          <cell r="D531" t="str">
            <v>n/a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L531">
            <v>0</v>
          </cell>
          <cell r="M531">
            <v>0</v>
          </cell>
          <cell r="N531">
            <v>0</v>
          </cell>
          <cell r="P531">
            <v>0</v>
          </cell>
          <cell r="Q531">
            <v>0</v>
          </cell>
          <cell r="R531">
            <v>0</v>
          </cell>
        </row>
        <row r="533">
          <cell r="C533" t="str">
            <v>Advertising/Marketing/Promotions</v>
          </cell>
        </row>
        <row r="534">
          <cell r="C534" t="str">
            <v>Ad Performance Fees</v>
          </cell>
          <cell r="D534">
            <v>54005000</v>
          </cell>
          <cell r="E534">
            <v>3625</v>
          </cell>
          <cell r="F534">
            <v>3204</v>
          </cell>
          <cell r="G534">
            <v>3900</v>
          </cell>
          <cell r="H534">
            <v>275</v>
          </cell>
          <cell r="I534">
            <v>7.586206896551724E-2</v>
          </cell>
          <cell r="J534">
            <v>7.5862068965517171E-2</v>
          </cell>
          <cell r="L534">
            <v>6.1732810179697829E-3</v>
          </cell>
          <cell r="M534">
            <v>6.6415988882985253E-3</v>
          </cell>
          <cell r="N534">
            <v>4.6831787032874245E-4</v>
          </cell>
          <cell r="P534">
            <v>6.041666666666667</v>
          </cell>
          <cell r="Q534">
            <v>6.5</v>
          </cell>
          <cell r="R534">
            <v>0.45833333333333304</v>
          </cell>
          <cell r="T534" t="str">
            <v>Assumes payments to rent.com with an average of $300 per referral.</v>
          </cell>
        </row>
        <row r="535">
          <cell r="C535" t="str">
            <v>Advertising - Internet</v>
          </cell>
          <cell r="D535">
            <v>54010000</v>
          </cell>
          <cell r="E535">
            <v>28325.400000000005</v>
          </cell>
          <cell r="F535">
            <v>30589.800000000007</v>
          </cell>
          <cell r="G535">
            <v>28492</v>
          </cell>
          <cell r="H535">
            <v>166.59999999999491</v>
          </cell>
          <cell r="I535">
            <v>5.8816468611209332E-3</v>
          </cell>
          <cell r="J535">
            <v>5.8816468611209149E-3</v>
          </cell>
          <cell r="L535">
            <v>4.8237421833490016E-2</v>
          </cell>
          <cell r="M535">
            <v>4.8521137314205529E-2</v>
          </cell>
          <cell r="N535">
            <v>2.8371548071551289E-4</v>
          </cell>
          <cell r="P535">
            <v>47.20900000000001</v>
          </cell>
          <cell r="Q535">
            <v>47.486666666666665</v>
          </cell>
          <cell r="R535">
            <v>0.27766666666665429</v>
          </cell>
          <cell r="T535" t="str">
            <v>Internet advertsing in apartments.com, apartmentguide.com and forrent.com</v>
          </cell>
        </row>
        <row r="536">
          <cell r="C536" t="str">
            <v>Advertising - Other Sources</v>
          </cell>
          <cell r="D536">
            <v>54020000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L536">
            <v>0</v>
          </cell>
          <cell r="M536">
            <v>0</v>
          </cell>
          <cell r="N536">
            <v>0</v>
          </cell>
          <cell r="P536">
            <v>0</v>
          </cell>
          <cell r="Q536">
            <v>0</v>
          </cell>
          <cell r="R536">
            <v>0</v>
          </cell>
          <cell r="T536">
            <v>0</v>
          </cell>
        </row>
        <row r="537">
          <cell r="C537" t="str">
            <v>Advertising - Property Website</v>
          </cell>
          <cell r="D537">
            <v>54025000</v>
          </cell>
          <cell r="E537">
            <v>6893.48</v>
          </cell>
          <cell r="F537">
            <v>10296</v>
          </cell>
          <cell r="G537">
            <v>6600</v>
          </cell>
          <cell r="H537">
            <v>-293.47999999999956</v>
          </cell>
          <cell r="I537">
            <v>-4.257356226463261E-2</v>
          </cell>
          <cell r="J537">
            <v>-4.2573562264632603E-2</v>
          </cell>
          <cell r="L537">
            <v>1.1739417719104644E-2</v>
          </cell>
          <cell r="M537">
            <v>1.123962888788981E-2</v>
          </cell>
          <cell r="N537">
            <v>-4.9978883121483408E-4</v>
          </cell>
          <cell r="P537">
            <v>11.489133333333333</v>
          </cell>
          <cell r="Q537">
            <v>11</v>
          </cell>
          <cell r="R537">
            <v>-0.4891333333333332</v>
          </cell>
          <cell r="T537" t="str">
            <v>Website bundle $1.43/unit</v>
          </cell>
        </row>
        <row r="538">
          <cell r="C538" t="str">
            <v>Advertising - Trade Pubs</v>
          </cell>
          <cell r="D538">
            <v>54030000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L538">
            <v>0</v>
          </cell>
          <cell r="M538">
            <v>0</v>
          </cell>
          <cell r="N538">
            <v>0</v>
          </cell>
          <cell r="P538">
            <v>0</v>
          </cell>
          <cell r="Q538">
            <v>0</v>
          </cell>
          <cell r="R538">
            <v>0</v>
          </cell>
          <cell r="T538">
            <v>0</v>
          </cell>
        </row>
        <row r="539">
          <cell r="C539" t="str">
            <v>Advertising - Apt Blue Book</v>
          </cell>
          <cell r="D539">
            <v>54032000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L539">
            <v>0</v>
          </cell>
          <cell r="M539">
            <v>0</v>
          </cell>
          <cell r="N539">
            <v>0</v>
          </cell>
          <cell r="P539">
            <v>0</v>
          </cell>
          <cell r="Q539">
            <v>0</v>
          </cell>
          <cell r="R539">
            <v>0</v>
          </cell>
          <cell r="T539">
            <v>0</v>
          </cell>
        </row>
        <row r="540">
          <cell r="C540" t="str">
            <v>Advertising - Yellow Pages</v>
          </cell>
          <cell r="D540">
            <v>54035000</v>
          </cell>
          <cell r="E540">
            <v>1372</v>
          </cell>
          <cell r="F540">
            <v>1257</v>
          </cell>
          <cell r="G540">
            <v>0</v>
          </cell>
          <cell r="H540">
            <v>-1372</v>
          </cell>
          <cell r="I540">
            <v>-1</v>
          </cell>
          <cell r="J540">
            <v>-1</v>
          </cell>
          <cell r="L540">
            <v>2.3364804294219426E-3</v>
          </cell>
          <cell r="M540">
            <v>0</v>
          </cell>
          <cell r="N540">
            <v>-2.3364804294219426E-3</v>
          </cell>
          <cell r="P540">
            <v>2.2866666666666666</v>
          </cell>
          <cell r="Q540">
            <v>0</v>
          </cell>
          <cell r="R540">
            <v>-2.2866666666666666</v>
          </cell>
          <cell r="T540" t="str">
            <v>Did not renew contract</v>
          </cell>
        </row>
        <row r="541">
          <cell r="C541" t="str">
            <v>Advertising - Newspaper</v>
          </cell>
          <cell r="D541">
            <v>54037000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L541">
            <v>0</v>
          </cell>
          <cell r="M541">
            <v>0</v>
          </cell>
          <cell r="N541">
            <v>0</v>
          </cell>
          <cell r="P541">
            <v>0</v>
          </cell>
          <cell r="Q541">
            <v>0</v>
          </cell>
          <cell r="R541">
            <v>0</v>
          </cell>
          <cell r="T541">
            <v>0</v>
          </cell>
        </row>
        <row r="542">
          <cell r="C542" t="str">
            <v>Brochures/Floor Plans</v>
          </cell>
          <cell r="D542">
            <v>54040000</v>
          </cell>
          <cell r="E542">
            <v>4506.1499999999996</v>
          </cell>
          <cell r="F542">
            <v>3270</v>
          </cell>
          <cell r="G542">
            <v>4800</v>
          </cell>
          <cell r="H542">
            <v>293.85000000000036</v>
          </cell>
          <cell r="I542">
            <v>6.5210878466096425E-2</v>
          </cell>
          <cell r="J542">
            <v>6.5210878466096522E-2</v>
          </cell>
          <cell r="L542">
            <v>7.673856623206768E-3</v>
          </cell>
          <cell r="M542">
            <v>8.1742755548289536E-3</v>
          </cell>
          <cell r="N542">
            <v>5.0041893162218552E-4</v>
          </cell>
          <cell r="P542">
            <v>7.5102499999999992</v>
          </cell>
          <cell r="Q542">
            <v>8</v>
          </cell>
          <cell r="R542">
            <v>0.4897500000000008</v>
          </cell>
          <cell r="T542" t="str">
            <v>Assumes 3 orders of 500 each.</v>
          </cell>
        </row>
        <row r="543">
          <cell r="C543" t="str">
            <v>Call Center Service</v>
          </cell>
          <cell r="D543">
            <v>54045000</v>
          </cell>
          <cell r="E543">
            <v>0</v>
          </cell>
          <cell r="F543">
            <v>540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L543">
            <v>0</v>
          </cell>
          <cell r="M543">
            <v>0</v>
          </cell>
          <cell r="N543">
            <v>0</v>
          </cell>
          <cell r="P543">
            <v>0</v>
          </cell>
          <cell r="Q543">
            <v>0</v>
          </cell>
          <cell r="R543">
            <v>0</v>
          </cell>
          <cell r="T543">
            <v>0</v>
          </cell>
        </row>
        <row r="544">
          <cell r="C544" t="str">
            <v>Concierge Service Expense</v>
          </cell>
          <cell r="D544">
            <v>54048000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L544">
            <v>0</v>
          </cell>
          <cell r="M544">
            <v>0</v>
          </cell>
          <cell r="N544">
            <v>0</v>
          </cell>
          <cell r="P544">
            <v>0</v>
          </cell>
          <cell r="Q544">
            <v>0</v>
          </cell>
          <cell r="R544">
            <v>0</v>
          </cell>
          <cell r="T544">
            <v>0</v>
          </cell>
        </row>
        <row r="545">
          <cell r="C545" t="str">
            <v>Corporate Apartment Expense</v>
          </cell>
          <cell r="D545">
            <v>54050000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L545">
            <v>0</v>
          </cell>
          <cell r="M545">
            <v>0</v>
          </cell>
          <cell r="N545">
            <v>0</v>
          </cell>
          <cell r="P545">
            <v>0</v>
          </cell>
          <cell r="Q545">
            <v>0</v>
          </cell>
          <cell r="R545">
            <v>0</v>
          </cell>
          <cell r="T545">
            <v>0</v>
          </cell>
        </row>
        <row r="546">
          <cell r="C546" t="str">
            <v>CorpApt Exp - App. Rental</v>
          </cell>
          <cell r="D546">
            <v>54050001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L546">
            <v>0</v>
          </cell>
          <cell r="M546">
            <v>0</v>
          </cell>
          <cell r="N546">
            <v>0</v>
          </cell>
          <cell r="P546">
            <v>0</v>
          </cell>
          <cell r="Q546">
            <v>0</v>
          </cell>
          <cell r="R546">
            <v>0</v>
          </cell>
          <cell r="T546">
            <v>0</v>
          </cell>
        </row>
        <row r="547">
          <cell r="C547" t="str">
            <v>CorpApt Exp - Cable TV</v>
          </cell>
          <cell r="D547">
            <v>54050002</v>
          </cell>
          <cell r="E547">
            <v>8515.35</v>
          </cell>
          <cell r="F547">
            <v>4150</v>
          </cell>
          <cell r="G547">
            <v>9180</v>
          </cell>
          <cell r="H547">
            <v>664.64999999999964</v>
          </cell>
          <cell r="I547">
            <v>7.8053162817734986E-2</v>
          </cell>
          <cell r="J547">
            <v>7.8053162817735E-2</v>
          </cell>
          <cell r="L547">
            <v>1.4501420280377653E-2</v>
          </cell>
          <cell r="M547">
            <v>1.5633301998610374E-2</v>
          </cell>
          <cell r="N547">
            <v>1.1318817182327211E-3</v>
          </cell>
          <cell r="P547">
            <v>14.192250000000001</v>
          </cell>
          <cell r="Q547">
            <v>15.3</v>
          </cell>
          <cell r="R547">
            <v>1.1077499999999993</v>
          </cell>
          <cell r="T547" t="str">
            <v>Average is $60 per apartment</v>
          </cell>
        </row>
        <row r="548">
          <cell r="C548" t="str">
            <v>CorpApt Exp - Electricity</v>
          </cell>
          <cell r="D548">
            <v>54050003</v>
          </cell>
          <cell r="E548">
            <v>11113.839999999998</v>
          </cell>
          <cell r="F548">
            <v>8845</v>
          </cell>
          <cell r="G548">
            <v>9625</v>
          </cell>
          <cell r="H548">
            <v>-1488.8399999999983</v>
          </cell>
          <cell r="I548">
            <v>-0.13396269876118413</v>
          </cell>
          <cell r="J548">
            <v>-0.13396269876118416</v>
          </cell>
          <cell r="L548">
            <v>1.8926581381725042E-2</v>
          </cell>
          <cell r="M548">
            <v>1.6391125461505975E-2</v>
          </cell>
          <cell r="N548">
            <v>-2.5354559202190666E-3</v>
          </cell>
          <cell r="P548">
            <v>18.523066666666665</v>
          </cell>
          <cell r="Q548">
            <v>16.041666666666668</v>
          </cell>
          <cell r="R548">
            <v>-2.4813999999999972</v>
          </cell>
          <cell r="T548" t="str">
            <v>Average electric is $145 per apartment</v>
          </cell>
        </row>
        <row r="549">
          <cell r="C549" t="str">
            <v>CorpApt Exp - Furnishing/Deco</v>
          </cell>
          <cell r="D549">
            <v>54050004</v>
          </cell>
          <cell r="E549">
            <v>15595</v>
          </cell>
          <cell r="F549">
            <v>0</v>
          </cell>
          <cell r="G549">
            <v>0</v>
          </cell>
          <cell r="H549">
            <v>-15595</v>
          </cell>
          <cell r="I549">
            <v>-1</v>
          </cell>
          <cell r="J549">
            <v>-1</v>
          </cell>
          <cell r="L549">
            <v>2.6557880682824483E-2</v>
          </cell>
          <cell r="M549">
            <v>0</v>
          </cell>
          <cell r="N549">
            <v>-2.6557880682824483E-2</v>
          </cell>
          <cell r="P549">
            <v>25.991666666666667</v>
          </cell>
          <cell r="Q549">
            <v>0</v>
          </cell>
          <cell r="R549">
            <v>-25.991666666666667</v>
          </cell>
          <cell r="T549" t="str">
            <v>2013 included cleaning charges that are not typically charged.</v>
          </cell>
        </row>
        <row r="550">
          <cell r="C550" t="str">
            <v>CorpApt Exp - Furn. Rental</v>
          </cell>
          <cell r="D550">
            <v>54050005</v>
          </cell>
          <cell r="E550">
            <v>80976.700000000012</v>
          </cell>
          <cell r="F550">
            <v>29928</v>
          </cell>
          <cell r="G550">
            <v>21000</v>
          </cell>
          <cell r="H550">
            <v>-59976.700000000012</v>
          </cell>
          <cell r="I550">
            <v>-0.7406661422359766</v>
          </cell>
          <cell r="J550">
            <v>-0.7406661422359766</v>
          </cell>
          <cell r="L550">
            <v>0.13790122069181621</v>
          </cell>
          <cell r="M550">
            <v>3.5762455552376671E-2</v>
          </cell>
          <cell r="N550">
            <v>-0.10213876513943954</v>
          </cell>
          <cell r="P550">
            <v>134.96116666666668</v>
          </cell>
          <cell r="Q550">
            <v>35</v>
          </cell>
          <cell r="R550">
            <v>-99.961166666666685</v>
          </cell>
          <cell r="T550" t="str">
            <v>Average furniture rental is $250per apartment, down to 7 corporate apartments per month</v>
          </cell>
        </row>
        <row r="551">
          <cell r="C551" t="str">
            <v>CorpApt Exp - Gas</v>
          </cell>
          <cell r="D551">
            <v>54050006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L551">
            <v>0</v>
          </cell>
          <cell r="M551">
            <v>0</v>
          </cell>
          <cell r="N551">
            <v>0</v>
          </cell>
          <cell r="P551">
            <v>0</v>
          </cell>
          <cell r="Q551">
            <v>0</v>
          </cell>
          <cell r="R551">
            <v>0</v>
          </cell>
          <cell r="T551">
            <v>0</v>
          </cell>
        </row>
        <row r="552">
          <cell r="C552" t="str">
            <v>CorpApt Exp - Internet</v>
          </cell>
          <cell r="D552">
            <v>54050007</v>
          </cell>
          <cell r="E552">
            <v>6145.0399999999991</v>
          </cell>
          <cell r="F552">
            <v>2765</v>
          </cell>
          <cell r="G552">
            <v>4200</v>
          </cell>
          <cell r="H552">
            <v>-1945.0399999999991</v>
          </cell>
          <cell r="I552">
            <v>-0.31652194290029023</v>
          </cell>
          <cell r="J552">
            <v>-0.31652194290029023</v>
          </cell>
          <cell r="L552">
            <v>1.0464843803217938E-2</v>
          </cell>
          <cell r="M552">
            <v>7.1524911104753341E-3</v>
          </cell>
          <cell r="N552">
            <v>-3.3123526927426039E-3</v>
          </cell>
          <cell r="P552">
            <v>10.241733333333332</v>
          </cell>
          <cell r="Q552">
            <v>7</v>
          </cell>
          <cell r="R552">
            <v>-3.2417333333333325</v>
          </cell>
          <cell r="T552" t="str">
            <v>Based on 7 corporate apartments</v>
          </cell>
        </row>
        <row r="553">
          <cell r="C553" t="str">
            <v>CorpApt Exp - Phone / Local</v>
          </cell>
          <cell r="D553">
            <v>54050008</v>
          </cell>
          <cell r="E553">
            <v>-2.8421709430404007E-14</v>
          </cell>
          <cell r="F553">
            <v>0</v>
          </cell>
          <cell r="G553">
            <v>0</v>
          </cell>
          <cell r="H553">
            <v>2.8421709430404007E-14</v>
          </cell>
          <cell r="I553">
            <v>1</v>
          </cell>
          <cell r="J553">
            <v>-1</v>
          </cell>
          <cell r="L553">
            <v>-4.8401434296542292E-20</v>
          </cell>
          <cell r="M553">
            <v>0</v>
          </cell>
          <cell r="N553">
            <v>4.8401434296542292E-20</v>
          </cell>
          <cell r="P553">
            <v>-4.7369515717340015E-17</v>
          </cell>
          <cell r="Q553">
            <v>0</v>
          </cell>
          <cell r="R553">
            <v>4.7369515717340015E-17</v>
          </cell>
          <cell r="T553">
            <v>0</v>
          </cell>
        </row>
        <row r="554">
          <cell r="C554" t="str">
            <v>CorpApt Exp - Phone / LD</v>
          </cell>
          <cell r="D554">
            <v>54050009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L554">
            <v>0</v>
          </cell>
          <cell r="M554">
            <v>0</v>
          </cell>
          <cell r="N554">
            <v>0</v>
          </cell>
          <cell r="P554">
            <v>0</v>
          </cell>
          <cell r="Q554">
            <v>0</v>
          </cell>
          <cell r="R554">
            <v>0</v>
          </cell>
          <cell r="T554">
            <v>0</v>
          </cell>
        </row>
        <row r="555">
          <cell r="C555" t="str">
            <v>Guest Suite Expense</v>
          </cell>
          <cell r="D555">
            <v>54060000</v>
          </cell>
          <cell r="E555">
            <v>1372.1399999999999</v>
          </cell>
          <cell r="F555">
            <v>0</v>
          </cell>
          <cell r="G555">
            <v>3500</v>
          </cell>
          <cell r="H555">
            <v>2127.86</v>
          </cell>
          <cell r="I555">
            <v>1.5507601265177025</v>
          </cell>
          <cell r="J555">
            <v>1.5507601265177025</v>
          </cell>
          <cell r="L555">
            <v>2.3367188457922915E-3</v>
          </cell>
          <cell r="M555">
            <v>5.960409258729444E-3</v>
          </cell>
          <cell r="N555">
            <v>3.6236904129371525E-3</v>
          </cell>
          <cell r="P555">
            <v>2.2868999999999997</v>
          </cell>
          <cell r="Q555">
            <v>5.833333333333333</v>
          </cell>
          <cell r="R555">
            <v>3.5464333333333333</v>
          </cell>
          <cell r="T555" t="str">
            <v>Other assumes purchase of linens ($680) in April and cleaning fee of $30 per clean.  Cleaning fees were previously coded to contract cleaning.</v>
          </cell>
        </row>
        <row r="556">
          <cell r="C556" t="str">
            <v>Lease-Up Expenses</v>
          </cell>
          <cell r="D556">
            <v>54070000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L556">
            <v>0</v>
          </cell>
          <cell r="M556">
            <v>0</v>
          </cell>
          <cell r="N556">
            <v>0</v>
          </cell>
          <cell r="P556">
            <v>0</v>
          </cell>
          <cell r="Q556">
            <v>0</v>
          </cell>
          <cell r="R556">
            <v>0</v>
          </cell>
          <cell r="T556">
            <v>0</v>
          </cell>
        </row>
        <row r="557">
          <cell r="C557" t="str">
            <v>Locator Fees</v>
          </cell>
          <cell r="D557">
            <v>54080000</v>
          </cell>
          <cell r="E557">
            <v>1968.25</v>
          </cell>
          <cell r="F557">
            <v>1360</v>
          </cell>
          <cell r="G557">
            <v>1650</v>
          </cell>
          <cell r="H557">
            <v>-318.25</v>
          </cell>
          <cell r="I557">
            <v>-0.16169185824971422</v>
          </cell>
          <cell r="J557">
            <v>-0.16169185824971422</v>
          </cell>
          <cell r="L557">
            <v>3.3518787209983517E-3</v>
          </cell>
          <cell r="M557">
            <v>2.8099072219724525E-3</v>
          </cell>
          <cell r="N557">
            <v>-5.4197149902589919E-4</v>
          </cell>
          <cell r="P557">
            <v>3.2804166666666665</v>
          </cell>
          <cell r="Q557">
            <v>2.75</v>
          </cell>
          <cell r="R557">
            <v>-0.53041666666666654</v>
          </cell>
          <cell r="T557" t="str">
            <v>Assumes 2% of leases result from locators with an average fee of $165</v>
          </cell>
        </row>
        <row r="558">
          <cell r="C558" t="str">
            <v>Advertising - Radio / TV</v>
          </cell>
          <cell r="D558">
            <v>54083000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L558">
            <v>0</v>
          </cell>
          <cell r="M558">
            <v>0</v>
          </cell>
          <cell r="N558">
            <v>0</v>
          </cell>
          <cell r="P558">
            <v>0</v>
          </cell>
          <cell r="Q558">
            <v>0</v>
          </cell>
          <cell r="R558">
            <v>0</v>
          </cell>
          <cell r="T558">
            <v>0</v>
          </cell>
        </row>
        <row r="559">
          <cell r="C559" t="str">
            <v>Marketing/Promotions</v>
          </cell>
          <cell r="D559">
            <v>54090000</v>
          </cell>
          <cell r="E559">
            <v>680.56999999999994</v>
          </cell>
          <cell r="F559">
            <v>1685</v>
          </cell>
          <cell r="G559">
            <v>1805</v>
          </cell>
          <cell r="H559">
            <v>1124.43</v>
          </cell>
          <cell r="I559">
            <v>1.652188606609166</v>
          </cell>
          <cell r="J559">
            <v>1.6521886066091662</v>
          </cell>
          <cell r="L559">
            <v>1.1589930654895709E-3</v>
          </cell>
          <cell r="M559">
            <v>3.0738682034304708E-3</v>
          </cell>
          <cell r="N559">
            <v>1.9148751379408999E-3</v>
          </cell>
          <cell r="P559">
            <v>1.1342833333333333</v>
          </cell>
          <cell r="Q559">
            <v>3.0083333333333333</v>
          </cell>
          <cell r="R559">
            <v>1.87405</v>
          </cell>
          <cell r="T559" t="str">
            <v>Premium Marketing Services Fee $100 Per Month reimbursable.</v>
          </cell>
        </row>
        <row r="560">
          <cell r="C560" t="str">
            <v>Marketing - Campus Events</v>
          </cell>
          <cell r="D560">
            <v>54092000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L560">
            <v>0</v>
          </cell>
          <cell r="M560">
            <v>0</v>
          </cell>
          <cell r="N560">
            <v>0</v>
          </cell>
          <cell r="P560">
            <v>0</v>
          </cell>
          <cell r="Q560">
            <v>0</v>
          </cell>
          <cell r="R560">
            <v>0</v>
          </cell>
          <cell r="T560">
            <v>0</v>
          </cell>
        </row>
        <row r="561">
          <cell r="C561" t="str">
            <v>Marketing - Printing Expenses</v>
          </cell>
          <cell r="D561">
            <v>54095000</v>
          </cell>
          <cell r="E561">
            <v>257.20000000000005</v>
          </cell>
          <cell r="F561">
            <v>0</v>
          </cell>
          <cell r="G561">
            <v>360</v>
          </cell>
          <cell r="H561">
            <v>102.79999999999995</v>
          </cell>
          <cell r="I561">
            <v>0.39968895800933102</v>
          </cell>
          <cell r="J561">
            <v>0.39968895800933102</v>
          </cell>
          <cell r="L561">
            <v>4.3800493181291814E-4</v>
          </cell>
          <cell r="M561">
            <v>6.1307066661217145E-4</v>
          </cell>
          <cell r="N561">
            <v>1.7506573479925331E-4</v>
          </cell>
          <cell r="P561">
            <v>0.42866666666666675</v>
          </cell>
          <cell r="Q561">
            <v>0.6</v>
          </cell>
          <cell r="R561">
            <v>0.17133333333333323</v>
          </cell>
          <cell r="T561" t="str">
            <v>Assumes quarterly printing of resident flyers</v>
          </cell>
        </row>
        <row r="562">
          <cell r="C562" t="str">
            <v>Model Expense</v>
          </cell>
          <cell r="D562">
            <v>54100000</v>
          </cell>
          <cell r="E562">
            <v>181.73</v>
          </cell>
          <cell r="F562">
            <v>0</v>
          </cell>
          <cell r="G562">
            <v>200</v>
          </cell>
          <cell r="H562">
            <v>18.27000000000001</v>
          </cell>
          <cell r="I562">
            <v>0.10053375887305349</v>
          </cell>
          <cell r="J562">
            <v>0.10053375887305349</v>
          </cell>
          <cell r="L562">
            <v>3.0948147845397198E-4</v>
          </cell>
          <cell r="M562">
            <v>3.405948147845397E-4</v>
          </cell>
          <cell r="N562">
            <v>3.111333633056771E-5</v>
          </cell>
          <cell r="P562">
            <v>0.30288333333333334</v>
          </cell>
          <cell r="Q562">
            <v>0.33333333333333331</v>
          </cell>
          <cell r="R562">
            <v>3.0449999999999977E-2</v>
          </cell>
          <cell r="T562" t="str">
            <v>Phase I model box spring</v>
          </cell>
        </row>
        <row r="563">
          <cell r="C563" t="str">
            <v>Model Furniture - Rent</v>
          </cell>
          <cell r="D563">
            <v>54101000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L563">
            <v>0</v>
          </cell>
          <cell r="M563">
            <v>0</v>
          </cell>
          <cell r="N563">
            <v>0</v>
          </cell>
          <cell r="P563">
            <v>0</v>
          </cell>
          <cell r="Q563">
            <v>0</v>
          </cell>
          <cell r="R563">
            <v>0</v>
          </cell>
          <cell r="T563">
            <v>0</v>
          </cell>
        </row>
        <row r="564">
          <cell r="C564" t="str">
            <v>Printing - Marketing</v>
          </cell>
          <cell r="D564">
            <v>54102000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L564">
            <v>0</v>
          </cell>
          <cell r="M564">
            <v>0</v>
          </cell>
          <cell r="N564">
            <v>0</v>
          </cell>
          <cell r="P564">
            <v>0</v>
          </cell>
          <cell r="Q564">
            <v>0</v>
          </cell>
          <cell r="R564">
            <v>0</v>
          </cell>
          <cell r="T564">
            <v>0</v>
          </cell>
        </row>
        <row r="565">
          <cell r="C565" t="str">
            <v>Prospect Refreshments</v>
          </cell>
          <cell r="D565">
            <v>54105000</v>
          </cell>
          <cell r="E565">
            <v>1431.3</v>
          </cell>
          <cell r="F565">
            <v>1200</v>
          </cell>
          <cell r="G565">
            <v>1400</v>
          </cell>
          <cell r="H565">
            <v>-31.299999999999955</v>
          </cell>
          <cell r="I565">
            <v>-2.186823167749595E-2</v>
          </cell>
          <cell r="J565">
            <v>-2.1868231677495964E-2</v>
          </cell>
          <cell r="L565">
            <v>2.4374667920055585E-3</v>
          </cell>
          <cell r="M565">
            <v>2.3841637034917782E-3</v>
          </cell>
          <cell r="N565">
            <v>-5.3303088513780277E-5</v>
          </cell>
          <cell r="P565">
            <v>2.3855</v>
          </cell>
          <cell r="Q565">
            <v>2.3333333333333335</v>
          </cell>
          <cell r="R565">
            <v>-5.2166666666666472E-2</v>
          </cell>
          <cell r="T565" t="str">
            <v>Monthly refreshments for prospects</v>
          </cell>
        </row>
        <row r="566">
          <cell r="C566" t="str">
            <v>Resident Activities</v>
          </cell>
          <cell r="D566">
            <v>54110000</v>
          </cell>
          <cell r="E566">
            <v>6041.27</v>
          </cell>
          <cell r="F566">
            <v>6700</v>
          </cell>
          <cell r="G566">
            <v>11000</v>
          </cell>
          <cell r="H566">
            <v>4958.7299999999996</v>
          </cell>
          <cell r="I566">
            <v>0.82080920071441921</v>
          </cell>
          <cell r="J566">
            <v>0.82080920071441921</v>
          </cell>
          <cell r="L566">
            <v>1.0288126183566983E-2</v>
          </cell>
          <cell r="M566">
            <v>1.8732714813149684E-2</v>
          </cell>
          <cell r="N566">
            <v>8.4445886295827013E-3</v>
          </cell>
          <cell r="P566">
            <v>10.068783333333334</v>
          </cell>
          <cell r="Q566">
            <v>18.333333333333332</v>
          </cell>
          <cell r="R566">
            <v>8.2645499999999981</v>
          </cell>
          <cell r="T566" t="str">
            <v>Derby brunch in May, pool party in July, pond party in October &amp; holiday party in December</v>
          </cell>
        </row>
        <row r="567">
          <cell r="C567" t="str">
            <v>Resident Referral Fees</v>
          </cell>
          <cell r="D567">
            <v>54120000</v>
          </cell>
          <cell r="E567">
            <v>1450</v>
          </cell>
          <cell r="F567">
            <v>2975</v>
          </cell>
          <cell r="G567">
            <v>750</v>
          </cell>
          <cell r="H567">
            <v>-700</v>
          </cell>
          <cell r="I567">
            <v>-0.48275862068965519</v>
          </cell>
          <cell r="J567">
            <v>-0.48275862068965514</v>
          </cell>
          <cell r="L567">
            <v>2.4693124071879131E-3</v>
          </cell>
          <cell r="M567">
            <v>1.277230555442024E-3</v>
          </cell>
          <cell r="N567">
            <v>-1.1920818517458891E-3</v>
          </cell>
          <cell r="P567">
            <v>2.4166666666666665</v>
          </cell>
          <cell r="Q567">
            <v>1.25</v>
          </cell>
          <cell r="R567">
            <v>-1.1666666666666665</v>
          </cell>
          <cell r="T567" t="str">
            <v>Assumes average referral fee of $125</v>
          </cell>
        </row>
        <row r="568">
          <cell r="C568" t="str">
            <v>Resident Retention</v>
          </cell>
          <cell r="D568">
            <v>54122000</v>
          </cell>
          <cell r="E568">
            <v>835.99</v>
          </cell>
          <cell r="F568">
            <v>1740</v>
          </cell>
          <cell r="G568">
            <v>1740</v>
          </cell>
          <cell r="H568">
            <v>904.01</v>
          </cell>
          <cell r="I568">
            <v>1.0813646096245171</v>
          </cell>
          <cell r="J568">
            <v>1.0813646096245169</v>
          </cell>
          <cell r="L568">
            <v>1.4236692960586368E-3</v>
          </cell>
          <cell r="M568">
            <v>2.9631748886254955E-3</v>
          </cell>
          <cell r="N568">
            <v>1.5395055925668587E-3</v>
          </cell>
          <cell r="P568">
            <v>1.3933166666666668</v>
          </cell>
          <cell r="Q568">
            <v>2.9</v>
          </cell>
          <cell r="R568">
            <v>1.5066833333333332</v>
          </cell>
          <cell r="T568" t="str">
            <v>Monthly Pulse Tracker &amp; annual satisfaction survey in December.</v>
          </cell>
        </row>
        <row r="569">
          <cell r="C569" t="str">
            <v>Shopping Reports</v>
          </cell>
          <cell r="D569">
            <v>54125000</v>
          </cell>
          <cell r="E569">
            <v>560</v>
          </cell>
          <cell r="F569">
            <v>420</v>
          </cell>
          <cell r="G569">
            <v>420</v>
          </cell>
          <cell r="H569">
            <v>-140</v>
          </cell>
          <cell r="I569">
            <v>-0.25</v>
          </cell>
          <cell r="J569">
            <v>-0.25</v>
          </cell>
          <cell r="L569">
            <v>9.5366548139671126E-4</v>
          </cell>
          <cell r="M569">
            <v>7.1524911104753341E-4</v>
          </cell>
          <cell r="N569">
            <v>-2.3841637034917784E-4</v>
          </cell>
          <cell r="P569">
            <v>0.93333333333333335</v>
          </cell>
          <cell r="Q569">
            <v>0.7</v>
          </cell>
          <cell r="R569">
            <v>-0.23333333333333339</v>
          </cell>
          <cell r="T569" t="str">
            <v>Ongoing shopping reports via phone, on-site and internet.</v>
          </cell>
        </row>
        <row r="570">
          <cell r="C570" t="str">
            <v>Signage</v>
          </cell>
          <cell r="D570">
            <v>54130000</v>
          </cell>
          <cell r="E570">
            <v>335.18</v>
          </cell>
          <cell r="F570">
            <v>0</v>
          </cell>
          <cell r="G570">
            <v>225</v>
          </cell>
          <cell r="H570">
            <v>-110.18</v>
          </cell>
          <cell r="I570">
            <v>-0.32871889730890869</v>
          </cell>
          <cell r="J570">
            <v>-0.32871889730890869</v>
          </cell>
          <cell r="L570">
            <v>5.7080285009741014E-4</v>
          </cell>
          <cell r="M570">
            <v>3.8316916663260717E-4</v>
          </cell>
          <cell r="N570">
            <v>-1.8763368346480297E-4</v>
          </cell>
          <cell r="P570">
            <v>0.55863333333333332</v>
          </cell>
          <cell r="Q570">
            <v>0.375</v>
          </cell>
          <cell r="R570">
            <v>-0.18363333333333332</v>
          </cell>
          <cell r="T570" t="str">
            <v>Flag replacements</v>
          </cell>
        </row>
        <row r="571">
          <cell r="C571" t="str">
            <v>Total Advert/Mkting/Promo</v>
          </cell>
          <cell r="E571">
            <v>182181.59000000003</v>
          </cell>
          <cell r="F571">
            <v>110924.8</v>
          </cell>
          <cell r="G571">
            <v>110847</v>
          </cell>
          <cell r="H571">
            <v>-71334.590000000026</v>
          </cell>
          <cell r="I571">
            <v>-0.39155762116248966</v>
          </cell>
          <cell r="J571">
            <v>-0.39155762116248971</v>
          </cell>
          <cell r="L571">
            <v>0.31025052451601481</v>
          </cell>
          <cell r="M571">
            <v>0.18876956717210938</v>
          </cell>
          <cell r="N571">
            <v>-0.12148095734390543</v>
          </cell>
          <cell r="P571">
            <v>303.6359833333334</v>
          </cell>
          <cell r="Q571">
            <v>184.745</v>
          </cell>
          <cell r="R571">
            <v>-118.89098333333339</v>
          </cell>
        </row>
        <row r="574">
          <cell r="C574" t="str">
            <v>GENERAL &amp; ADMINISTRATIVE</v>
          </cell>
        </row>
        <row r="576">
          <cell r="C576" t="str">
            <v>Office Expenses</v>
          </cell>
        </row>
        <row r="577">
          <cell r="C577" t="str">
            <v>Copy Machine - Usage Fees</v>
          </cell>
          <cell r="D577">
            <v>53035000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L577">
            <v>0</v>
          </cell>
          <cell r="M577">
            <v>0</v>
          </cell>
          <cell r="N577">
            <v>0</v>
          </cell>
          <cell r="P577">
            <v>0</v>
          </cell>
          <cell r="Q577">
            <v>0</v>
          </cell>
          <cell r="R577">
            <v>0</v>
          </cell>
          <cell r="T577">
            <v>0</v>
          </cell>
        </row>
        <row r="578">
          <cell r="C578" t="str">
            <v>Answering/On-hold Service</v>
          </cell>
          <cell r="D578">
            <v>58020000</v>
          </cell>
          <cell r="E578">
            <v>1008</v>
          </cell>
          <cell r="F578">
            <v>1270</v>
          </cell>
          <cell r="G578">
            <v>1068</v>
          </cell>
          <cell r="H578">
            <v>60</v>
          </cell>
          <cell r="I578">
            <v>5.9523809523809521E-2</v>
          </cell>
          <cell r="J578">
            <v>5.9523809523809534E-2</v>
          </cell>
          <cell r="L578">
            <v>1.7165978665140802E-3</v>
          </cell>
          <cell r="M578">
            <v>1.818776310949442E-3</v>
          </cell>
          <cell r="N578">
            <v>1.0217844443536185E-4</v>
          </cell>
          <cell r="P578">
            <v>1.68</v>
          </cell>
          <cell r="Q578">
            <v>1.7800000000000002</v>
          </cell>
          <cell r="R578">
            <v>0.10000000000000031</v>
          </cell>
          <cell r="T578" t="str">
            <v>Indatus increased to $87 per month.</v>
          </cell>
        </row>
        <row r="579">
          <cell r="C579" t="str">
            <v>Copy Machine Contract</v>
          </cell>
          <cell r="D579">
            <v>58030000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L579">
            <v>0</v>
          </cell>
          <cell r="M579">
            <v>0</v>
          </cell>
          <cell r="N579">
            <v>0</v>
          </cell>
          <cell r="P579">
            <v>0</v>
          </cell>
          <cell r="Q579">
            <v>0</v>
          </cell>
          <cell r="R579">
            <v>0</v>
          </cell>
          <cell r="T579">
            <v>0</v>
          </cell>
        </row>
        <row r="580">
          <cell r="C580" t="str">
            <v>Copy Machine - Usage Fees</v>
          </cell>
          <cell r="D580">
            <v>58035000</v>
          </cell>
          <cell r="E580">
            <v>1092.6799999999998</v>
          </cell>
          <cell r="F580">
            <v>1380</v>
          </cell>
          <cell r="G580">
            <v>1020</v>
          </cell>
          <cell r="H580">
            <v>-72.679999999999836</v>
          </cell>
          <cell r="I580">
            <v>-6.651535673756255E-2</v>
          </cell>
          <cell r="J580">
            <v>-6.6515356737562592E-2</v>
          </cell>
          <cell r="L580">
            <v>1.860805711093854E-3</v>
          </cell>
          <cell r="M580">
            <v>1.7370335554011526E-3</v>
          </cell>
          <cell r="N580">
            <v>-1.2377215569270143E-4</v>
          </cell>
          <cell r="P580">
            <v>1.821133333333333</v>
          </cell>
          <cell r="Q580">
            <v>1.7</v>
          </cell>
          <cell r="R580">
            <v>-0.12113333333333309</v>
          </cell>
          <cell r="T580" t="str">
            <v>Average monthly fees of $85</v>
          </cell>
        </row>
        <row r="581">
          <cell r="C581" t="str">
            <v>Forms</v>
          </cell>
          <cell r="D581">
            <v>58050000</v>
          </cell>
          <cell r="E581">
            <v>1768</v>
          </cell>
          <cell r="F581">
            <v>1869</v>
          </cell>
          <cell r="G581">
            <v>1866</v>
          </cell>
          <cell r="H581">
            <v>98</v>
          </cell>
          <cell r="I581">
            <v>5.5429864253393663E-2</v>
          </cell>
          <cell r="J581">
            <v>5.542986425339369E-2</v>
          </cell>
          <cell r="L581">
            <v>3.0108581626953311E-3</v>
          </cell>
          <cell r="M581">
            <v>3.1777496219397555E-3</v>
          </cell>
          <cell r="N581">
            <v>1.6689145924442435E-4</v>
          </cell>
          <cell r="P581">
            <v>2.9466666666666668</v>
          </cell>
          <cell r="Q581">
            <v>3.11</v>
          </cell>
          <cell r="R581">
            <v>0.16333333333333311</v>
          </cell>
          <cell r="T581" t="str">
            <v>Blue Moon lease forms</v>
          </cell>
        </row>
        <row r="582">
          <cell r="C582" t="str">
            <v>Furniture Rental - Office</v>
          </cell>
          <cell r="D582">
            <v>58060000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L582">
            <v>0</v>
          </cell>
          <cell r="M582">
            <v>0</v>
          </cell>
          <cell r="N582">
            <v>0</v>
          </cell>
          <cell r="P582">
            <v>0</v>
          </cell>
          <cell r="Q582">
            <v>0</v>
          </cell>
          <cell r="R582">
            <v>0</v>
          </cell>
          <cell r="T582">
            <v>0</v>
          </cell>
        </row>
        <row r="583">
          <cell r="C583" t="str">
            <v>Furniture Rental - Units</v>
          </cell>
          <cell r="D583">
            <v>58065000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L583">
            <v>0</v>
          </cell>
          <cell r="M583">
            <v>0</v>
          </cell>
          <cell r="N583">
            <v>0</v>
          </cell>
          <cell r="P583">
            <v>0</v>
          </cell>
          <cell r="Q583">
            <v>0</v>
          </cell>
          <cell r="R583">
            <v>0</v>
          </cell>
          <cell r="T583">
            <v>0</v>
          </cell>
        </row>
        <row r="584">
          <cell r="C584" t="str">
            <v>Office Equip-Rental/Repair</v>
          </cell>
          <cell r="D584">
            <v>58070000</v>
          </cell>
          <cell r="E584">
            <v>2657.39</v>
          </cell>
          <cell r="F584">
            <v>2580</v>
          </cell>
          <cell r="G584">
            <v>2980</v>
          </cell>
          <cell r="H584">
            <v>322.61000000000013</v>
          </cell>
          <cell r="I584">
            <v>0.1214010739861293</v>
          </cell>
          <cell r="J584">
            <v>0.12140107398612932</v>
          </cell>
          <cell r="L584">
            <v>4.5254662743014398E-3</v>
          </cell>
          <cell r="M584">
            <v>5.0748627402896415E-3</v>
          </cell>
          <cell r="N584">
            <v>5.4939646598820176E-4</v>
          </cell>
          <cell r="P584">
            <v>4.4289833333333331</v>
          </cell>
          <cell r="Q584">
            <v>4.9666666666666668</v>
          </cell>
          <cell r="R584">
            <v>0.53768333333333374</v>
          </cell>
          <cell r="T584" t="str">
            <v>Other assumptions are for KeyTrak supplies in January and July.</v>
          </cell>
        </row>
        <row r="585">
          <cell r="C585" t="str">
            <v xml:space="preserve">Office Equipment - Rental  </v>
          </cell>
          <cell r="D585">
            <v>58071000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L585">
            <v>0</v>
          </cell>
          <cell r="M585">
            <v>0</v>
          </cell>
          <cell r="N585">
            <v>0</v>
          </cell>
          <cell r="P585">
            <v>0</v>
          </cell>
          <cell r="Q585">
            <v>0</v>
          </cell>
          <cell r="R585">
            <v>0</v>
          </cell>
          <cell r="T585">
            <v>0</v>
          </cell>
        </row>
        <row r="586">
          <cell r="C586" t="str">
            <v>Office Supplies</v>
          </cell>
          <cell r="D586">
            <v>58080000</v>
          </cell>
          <cell r="E586">
            <v>3154.95</v>
          </cell>
          <cell r="F586">
            <v>3540</v>
          </cell>
          <cell r="G586">
            <v>3280</v>
          </cell>
          <cell r="H586">
            <v>125.05000000000018</v>
          </cell>
          <cell r="I586">
            <v>3.9636127355425661E-2</v>
          </cell>
          <cell r="J586">
            <v>3.9636127355425765E-2</v>
          </cell>
          <cell r="L586">
            <v>5.3727980545224176E-3</v>
          </cell>
          <cell r="M586">
            <v>5.5857549624664512E-3</v>
          </cell>
          <cell r="N586">
            <v>2.1295690794403358E-4</v>
          </cell>
          <cell r="P586">
            <v>5.2582499999999994</v>
          </cell>
          <cell r="Q586">
            <v>5.4666666666666668</v>
          </cell>
          <cell r="R586">
            <v>0.20841666666666736</v>
          </cell>
          <cell r="T586" t="str">
            <v>Office supplies which includes paper, files, etc.  January - April includes purchase of plastic storage containers for annual files stored in clubhouse basement.</v>
          </cell>
        </row>
        <row r="587">
          <cell r="C587" t="str">
            <v>Pagers/Cellular Phones</v>
          </cell>
          <cell r="D587">
            <v>58090000</v>
          </cell>
          <cell r="E587">
            <v>2756.0099999999998</v>
          </cell>
          <cell r="F587">
            <v>5520</v>
          </cell>
          <cell r="G587">
            <v>2760</v>
          </cell>
          <cell r="H587">
            <v>3.9900000000002365</v>
          </cell>
          <cell r="I587">
            <v>1.4477451097783523E-3</v>
          </cell>
          <cell r="J587">
            <v>1.4477451097782978E-3</v>
          </cell>
          <cell r="L587">
            <v>4.6934135774716959E-3</v>
          </cell>
          <cell r="M587">
            <v>4.7002084440266479E-3</v>
          </cell>
          <cell r="N587">
            <v>6.7948665549519977E-6</v>
          </cell>
          <cell r="P587">
            <v>4.59335</v>
          </cell>
          <cell r="Q587">
            <v>4.5999999999999996</v>
          </cell>
          <cell r="R587">
            <v>6.6499999999996007E-3</v>
          </cell>
          <cell r="T587" t="str">
            <v>Maintenance cell phones</v>
          </cell>
        </row>
        <row r="588">
          <cell r="C588" t="str">
            <v>Postage &amp; Delivery</v>
          </cell>
          <cell r="D588">
            <v>58100000</v>
          </cell>
          <cell r="E588">
            <v>3003.07</v>
          </cell>
          <cell r="F588">
            <v>2600</v>
          </cell>
          <cell r="G588">
            <v>3220</v>
          </cell>
          <cell r="H588">
            <v>216.92999999999984</v>
          </cell>
          <cell r="I588">
            <v>7.2236078413090543E-2</v>
          </cell>
          <cell r="J588">
            <v>7.2236078413090654E-2</v>
          </cell>
          <cell r="L588">
            <v>5.1141503521750387E-3</v>
          </cell>
          <cell r="M588">
            <v>5.4835765180310898E-3</v>
          </cell>
          <cell r="N588">
            <v>3.6942616585605107E-4</v>
          </cell>
          <cell r="P588">
            <v>5.0051166666666669</v>
          </cell>
          <cell r="Q588">
            <v>5.3666666666666663</v>
          </cell>
          <cell r="R588">
            <v>0.36154999999999937</v>
          </cell>
          <cell r="T588" t="str">
            <v>Other assumes quarterly lease of postage machine</v>
          </cell>
        </row>
        <row r="589">
          <cell r="C589" t="str">
            <v>Printing Expense</v>
          </cell>
          <cell r="D589">
            <v>58105000</v>
          </cell>
          <cell r="E589">
            <v>863.32</v>
          </cell>
          <cell r="F589">
            <v>900</v>
          </cell>
          <cell r="G589">
            <v>900</v>
          </cell>
          <cell r="H589">
            <v>36.67999999999995</v>
          </cell>
          <cell r="I589">
            <v>4.2487142658573819E-2</v>
          </cell>
          <cell r="J589">
            <v>4.2487142658573784E-2</v>
          </cell>
          <cell r="L589">
            <v>1.4702115774989442E-3</v>
          </cell>
          <cell r="M589">
            <v>1.5326766665304287E-3</v>
          </cell>
          <cell r="N589">
            <v>6.2465089031484488E-5</v>
          </cell>
          <cell r="P589">
            <v>1.4388666666666667</v>
          </cell>
          <cell r="Q589">
            <v>1.5</v>
          </cell>
          <cell r="R589">
            <v>6.1133333333333262E-2</v>
          </cell>
          <cell r="T589" t="str">
            <v>Printer cartridges for printers and fax machine</v>
          </cell>
        </row>
        <row r="590">
          <cell r="C590" t="str">
            <v>Resident Screening</v>
          </cell>
          <cell r="D590">
            <v>58107000</v>
          </cell>
          <cell r="E590">
            <v>5716.51</v>
          </cell>
          <cell r="F590">
            <v>5400</v>
          </cell>
          <cell r="G590">
            <v>5400</v>
          </cell>
          <cell r="H590">
            <v>-316.51000000000022</v>
          </cell>
          <cell r="I590">
            <v>-5.5367698123505463E-2</v>
          </cell>
          <cell r="J590">
            <v>-5.5367698123505504E-2</v>
          </cell>
          <cell r="L590">
            <v>9.7350683233198461E-3</v>
          </cell>
          <cell r="M590">
            <v>9.196059999182573E-3</v>
          </cell>
          <cell r="N590">
            <v>-5.3900832413727312E-4</v>
          </cell>
          <cell r="P590">
            <v>9.5275166666666671</v>
          </cell>
          <cell r="Q590">
            <v>9</v>
          </cell>
          <cell r="R590">
            <v>-0.52751666666666708</v>
          </cell>
          <cell r="T590" t="str">
            <v>Leasing desk screenings - $.75 per unit per month.</v>
          </cell>
        </row>
        <row r="591">
          <cell r="C591" t="str">
            <v>Application Fee Expense</v>
          </cell>
          <cell r="D591">
            <v>58108000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L591">
            <v>0</v>
          </cell>
          <cell r="M591">
            <v>0</v>
          </cell>
          <cell r="N591">
            <v>0</v>
          </cell>
          <cell r="P591">
            <v>0</v>
          </cell>
          <cell r="Q591">
            <v>0</v>
          </cell>
          <cell r="R591">
            <v>0</v>
          </cell>
          <cell r="T591">
            <v>0</v>
          </cell>
        </row>
        <row r="592">
          <cell r="C592" t="str">
            <v>Telephone Expense</v>
          </cell>
          <cell r="D592">
            <v>58110000</v>
          </cell>
          <cell r="E592">
            <v>14551.16</v>
          </cell>
          <cell r="F592">
            <v>13980</v>
          </cell>
          <cell r="G592">
            <v>15012</v>
          </cell>
          <cell r="H592">
            <v>460.84000000000015</v>
          </cell>
          <cell r="I592">
            <v>3.1670327314111048E-2</v>
          </cell>
          <cell r="J592">
            <v>3.1670327314111013E-2</v>
          </cell>
          <cell r="L592">
            <v>2.4780248225501015E-2</v>
          </cell>
          <cell r="M592">
            <v>2.5565046797727552E-2</v>
          </cell>
          <cell r="N592">
            <v>7.8479857222653673E-4</v>
          </cell>
          <cell r="P592">
            <v>24.251933333333334</v>
          </cell>
          <cell r="Q592">
            <v>25.02</v>
          </cell>
          <cell r="R592">
            <v>0.76806666666666601</v>
          </cell>
          <cell r="T592" t="str">
            <v>Local and long distance service</v>
          </cell>
        </row>
        <row r="593">
          <cell r="C593" t="str">
            <v>Telephone Exp - Long Distance</v>
          </cell>
          <cell r="D593">
            <v>58112000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L593">
            <v>0</v>
          </cell>
          <cell r="M593">
            <v>0</v>
          </cell>
          <cell r="N593">
            <v>0</v>
          </cell>
          <cell r="P593">
            <v>0</v>
          </cell>
          <cell r="Q593">
            <v>0</v>
          </cell>
          <cell r="R593">
            <v>0</v>
          </cell>
          <cell r="T593">
            <v>0</v>
          </cell>
        </row>
        <row r="594">
          <cell r="C594" t="str">
            <v>Software Licenses/MaintFees</v>
          </cell>
          <cell r="D594">
            <v>58115000</v>
          </cell>
          <cell r="E594">
            <v>1975</v>
          </cell>
          <cell r="F594">
            <v>4775</v>
          </cell>
          <cell r="G594">
            <v>1975</v>
          </cell>
          <cell r="H594">
            <v>0</v>
          </cell>
          <cell r="I594">
            <v>0</v>
          </cell>
          <cell r="J594">
            <v>0</v>
          </cell>
          <cell r="L594">
            <v>3.3633737959973299E-3</v>
          </cell>
          <cell r="M594">
            <v>3.3633737959973299E-3</v>
          </cell>
          <cell r="N594">
            <v>0</v>
          </cell>
          <cell r="P594">
            <v>3.2916666666666665</v>
          </cell>
          <cell r="Q594">
            <v>3.2916666666666661</v>
          </cell>
          <cell r="R594">
            <v>-4.4408920985006262E-16</v>
          </cell>
          <cell r="T594" t="str">
            <v>Blue Moon Renewal in August</v>
          </cell>
        </row>
        <row r="595">
          <cell r="C595" t="str">
            <v>Toner</v>
          </cell>
          <cell r="D595">
            <v>58116000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L595">
            <v>0</v>
          </cell>
          <cell r="M595">
            <v>0</v>
          </cell>
          <cell r="N595">
            <v>0</v>
          </cell>
          <cell r="P595">
            <v>0</v>
          </cell>
          <cell r="Q595">
            <v>0</v>
          </cell>
          <cell r="R595">
            <v>0</v>
          </cell>
          <cell r="T595">
            <v>0</v>
          </cell>
        </row>
        <row r="596">
          <cell r="C596" t="str">
            <v>Storage</v>
          </cell>
          <cell r="D596">
            <v>58117000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L596">
            <v>0</v>
          </cell>
          <cell r="M596">
            <v>0</v>
          </cell>
          <cell r="N596">
            <v>0</v>
          </cell>
          <cell r="P596">
            <v>0</v>
          </cell>
          <cell r="Q596">
            <v>0</v>
          </cell>
          <cell r="R596">
            <v>0</v>
          </cell>
          <cell r="T596">
            <v>0</v>
          </cell>
        </row>
        <row r="597">
          <cell r="C597" t="str">
            <v>Supplies - Gift Shop</v>
          </cell>
          <cell r="D597">
            <v>58120000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L597">
            <v>0</v>
          </cell>
          <cell r="M597">
            <v>0</v>
          </cell>
          <cell r="N597">
            <v>0</v>
          </cell>
          <cell r="P597">
            <v>0</v>
          </cell>
          <cell r="Q597">
            <v>0</v>
          </cell>
          <cell r="R597">
            <v>0</v>
          </cell>
          <cell r="T597">
            <v>0</v>
          </cell>
        </row>
        <row r="598">
          <cell r="C598" t="str">
            <v>Total Office Expenses</v>
          </cell>
          <cell r="E598">
            <v>38546.089999999997</v>
          </cell>
          <cell r="F598">
            <v>43814</v>
          </cell>
          <cell r="G598">
            <v>39481</v>
          </cell>
          <cell r="H598">
            <v>934.91000000000349</v>
          </cell>
          <cell r="I598">
            <v>2.4254340712637872E-2</v>
          </cell>
          <cell r="J598">
            <v>2.4254340712637878E-2</v>
          </cell>
          <cell r="L598">
            <v>6.5642991921090993E-2</v>
          </cell>
          <cell r="M598">
            <v>6.7235119412542066E-2</v>
          </cell>
          <cell r="N598">
            <v>1.592127491451073E-3</v>
          </cell>
          <cell r="P598">
            <v>64.24348333333333</v>
          </cell>
          <cell r="Q598">
            <v>65.801666666666662</v>
          </cell>
          <cell r="R598">
            <v>1.5581833333333321</v>
          </cell>
        </row>
        <row r="599">
          <cell r="C599">
            <v>0</v>
          </cell>
        </row>
        <row r="600">
          <cell r="C600" t="str">
            <v>Other General &amp; Administrative</v>
          </cell>
        </row>
        <row r="601">
          <cell r="C601" t="str">
            <v>Bad Debt - Rent</v>
          </cell>
          <cell r="D601" t="str">
            <v>n/a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L601">
            <v>0</v>
          </cell>
          <cell r="M601">
            <v>0</v>
          </cell>
          <cell r="N601">
            <v>0</v>
          </cell>
          <cell r="P601">
            <v>0</v>
          </cell>
          <cell r="Q601">
            <v>0</v>
          </cell>
          <cell r="R601">
            <v>0</v>
          </cell>
        </row>
        <row r="602">
          <cell r="C602" t="str">
            <v>Bad Debt - Accelerated Rent</v>
          </cell>
          <cell r="D602" t="str">
            <v>n/a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L602">
            <v>0</v>
          </cell>
          <cell r="M602">
            <v>0</v>
          </cell>
          <cell r="N602">
            <v>0</v>
          </cell>
          <cell r="P602">
            <v>0</v>
          </cell>
          <cell r="Q602">
            <v>0</v>
          </cell>
          <cell r="R602">
            <v>0</v>
          </cell>
        </row>
        <row r="603">
          <cell r="C603" t="str">
            <v>Bad Debt Recovery - Rent</v>
          </cell>
          <cell r="D603" t="str">
            <v>n/a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L603">
            <v>0</v>
          </cell>
          <cell r="M603">
            <v>0</v>
          </cell>
          <cell r="N603">
            <v>0</v>
          </cell>
          <cell r="P603">
            <v>0</v>
          </cell>
          <cell r="Q603">
            <v>0</v>
          </cell>
          <cell r="R603">
            <v>0</v>
          </cell>
        </row>
        <row r="604">
          <cell r="C604" t="str">
            <v>Administrative/Accounting Fees</v>
          </cell>
          <cell r="D604">
            <v>58205000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L604">
            <v>0</v>
          </cell>
          <cell r="M604">
            <v>0</v>
          </cell>
          <cell r="N604">
            <v>0</v>
          </cell>
          <cell r="P604">
            <v>0</v>
          </cell>
          <cell r="Q604">
            <v>0</v>
          </cell>
          <cell r="R604">
            <v>0</v>
          </cell>
          <cell r="T604">
            <v>0</v>
          </cell>
        </row>
        <row r="605">
          <cell r="C605" t="str">
            <v>Architectural Services</v>
          </cell>
          <cell r="D605">
            <v>58207000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L605">
            <v>0</v>
          </cell>
          <cell r="M605">
            <v>0</v>
          </cell>
          <cell r="N605">
            <v>0</v>
          </cell>
          <cell r="P605">
            <v>0</v>
          </cell>
          <cell r="Q605">
            <v>0</v>
          </cell>
          <cell r="R605">
            <v>0</v>
          </cell>
          <cell r="T605">
            <v>0</v>
          </cell>
        </row>
        <row r="606">
          <cell r="C606" t="str">
            <v>Assoc. Fees/Membership Dues</v>
          </cell>
          <cell r="D606">
            <v>58210000</v>
          </cell>
          <cell r="E606">
            <v>1830</v>
          </cell>
          <cell r="F606">
            <v>1630</v>
          </cell>
          <cell r="G606">
            <v>1630</v>
          </cell>
          <cell r="H606">
            <v>-200</v>
          </cell>
          <cell r="I606">
            <v>-0.10928961748633879</v>
          </cell>
          <cell r="J606">
            <v>-0.10928961748633881</v>
          </cell>
          <cell r="L606">
            <v>3.1164425552785385E-3</v>
          </cell>
          <cell r="M606">
            <v>2.7758477404939987E-3</v>
          </cell>
          <cell r="N606">
            <v>-3.405948147845398E-4</v>
          </cell>
          <cell r="P606">
            <v>3.05</v>
          </cell>
          <cell r="Q606">
            <v>2.7166666666666668</v>
          </cell>
          <cell r="R606">
            <v>-0.33333333333333304</v>
          </cell>
          <cell r="T606" t="str">
            <v>CAM/CAPS certifications in January; LAA membership dues in November</v>
          </cell>
        </row>
        <row r="607">
          <cell r="C607" t="str">
            <v>Bank Charges</v>
          </cell>
          <cell r="D607">
            <v>58225000</v>
          </cell>
          <cell r="E607">
            <v>38</v>
          </cell>
          <cell r="F607">
            <v>0</v>
          </cell>
          <cell r="G607">
            <v>0</v>
          </cell>
          <cell r="H607">
            <v>-38</v>
          </cell>
          <cell r="I607">
            <v>-1</v>
          </cell>
          <cell r="J607">
            <v>-1</v>
          </cell>
          <cell r="L607">
            <v>6.4713014809062548E-5</v>
          </cell>
          <cell r="M607">
            <v>0</v>
          </cell>
          <cell r="N607">
            <v>-6.4713014809062548E-5</v>
          </cell>
          <cell r="P607">
            <v>6.3333333333333339E-2</v>
          </cell>
          <cell r="Q607">
            <v>0</v>
          </cell>
          <cell r="R607">
            <v>-6.3333333333333339E-2</v>
          </cell>
          <cell r="T607">
            <v>0</v>
          </cell>
        </row>
        <row r="608">
          <cell r="C608" t="str">
            <v>Bond - Other Exp - Govt Fee</v>
          </cell>
          <cell r="D608">
            <v>58230000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L608">
            <v>0</v>
          </cell>
          <cell r="M608">
            <v>0</v>
          </cell>
          <cell r="N608">
            <v>0</v>
          </cell>
          <cell r="P608">
            <v>0</v>
          </cell>
          <cell r="Q608">
            <v>0</v>
          </cell>
          <cell r="R608">
            <v>0</v>
          </cell>
          <cell r="T608">
            <v>0</v>
          </cell>
        </row>
        <row r="609">
          <cell r="C609" t="str">
            <v>Bond - Other Exp - Issuer Fee</v>
          </cell>
          <cell r="D609">
            <v>58231000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L609">
            <v>0</v>
          </cell>
          <cell r="M609">
            <v>0</v>
          </cell>
          <cell r="N609">
            <v>0</v>
          </cell>
          <cell r="P609">
            <v>0</v>
          </cell>
          <cell r="Q609">
            <v>0</v>
          </cell>
          <cell r="R609">
            <v>0</v>
          </cell>
          <cell r="T609">
            <v>0</v>
          </cell>
        </row>
        <row r="610">
          <cell r="C610" t="str">
            <v>Bond - Other Exp - LOC Fee</v>
          </cell>
          <cell r="D610">
            <v>58232000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L610">
            <v>0</v>
          </cell>
          <cell r="M610">
            <v>0</v>
          </cell>
          <cell r="N610">
            <v>0</v>
          </cell>
          <cell r="P610">
            <v>0</v>
          </cell>
          <cell r="Q610">
            <v>0</v>
          </cell>
          <cell r="R610">
            <v>0</v>
          </cell>
          <cell r="T610">
            <v>0</v>
          </cell>
        </row>
        <row r="611">
          <cell r="C611" t="str">
            <v>Bond - Other Exp - Rating Agency Fee</v>
          </cell>
          <cell r="D611">
            <v>58233000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L611">
            <v>0</v>
          </cell>
          <cell r="M611">
            <v>0</v>
          </cell>
          <cell r="N611">
            <v>0</v>
          </cell>
          <cell r="P611">
            <v>0</v>
          </cell>
          <cell r="Q611">
            <v>0</v>
          </cell>
          <cell r="R611">
            <v>0</v>
          </cell>
          <cell r="T611">
            <v>0</v>
          </cell>
        </row>
        <row r="612">
          <cell r="C612" t="str">
            <v>Bond - Other Exp - Remarketing Fee</v>
          </cell>
          <cell r="D612">
            <v>58234000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L612">
            <v>0</v>
          </cell>
          <cell r="M612">
            <v>0</v>
          </cell>
          <cell r="N612">
            <v>0</v>
          </cell>
          <cell r="P612">
            <v>0</v>
          </cell>
          <cell r="Q612">
            <v>0</v>
          </cell>
          <cell r="R612">
            <v>0</v>
          </cell>
          <cell r="T612">
            <v>0</v>
          </cell>
        </row>
        <row r="613">
          <cell r="C613" t="str">
            <v>Bond - Other Exp - Trustee Fee</v>
          </cell>
          <cell r="D613">
            <v>58235000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L613">
            <v>0</v>
          </cell>
          <cell r="M613">
            <v>0</v>
          </cell>
          <cell r="N613">
            <v>0</v>
          </cell>
          <cell r="P613">
            <v>0</v>
          </cell>
          <cell r="Q613">
            <v>0</v>
          </cell>
          <cell r="R613">
            <v>0</v>
          </cell>
          <cell r="T613">
            <v>0</v>
          </cell>
        </row>
        <row r="614">
          <cell r="C614" t="str">
            <v>Bond - Other Exp - Draw Fee</v>
          </cell>
          <cell r="D614">
            <v>58236000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L614">
            <v>0</v>
          </cell>
          <cell r="M614">
            <v>0</v>
          </cell>
          <cell r="N614">
            <v>0</v>
          </cell>
          <cell r="P614">
            <v>0</v>
          </cell>
          <cell r="Q614">
            <v>0</v>
          </cell>
          <cell r="R614">
            <v>0</v>
          </cell>
          <cell r="T614">
            <v>0</v>
          </cell>
        </row>
        <row r="615">
          <cell r="C615" t="str">
            <v>Bond - Other Exp - Audit Fee</v>
          </cell>
          <cell r="D615">
            <v>58237000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L615">
            <v>0</v>
          </cell>
          <cell r="M615">
            <v>0</v>
          </cell>
          <cell r="N615">
            <v>0</v>
          </cell>
          <cell r="P615">
            <v>0</v>
          </cell>
          <cell r="Q615">
            <v>0</v>
          </cell>
          <cell r="R615">
            <v>0</v>
          </cell>
          <cell r="T615">
            <v>0</v>
          </cell>
        </row>
        <row r="616">
          <cell r="C616" t="str">
            <v>Computer Expense</v>
          </cell>
          <cell r="D616">
            <v>58240000</v>
          </cell>
          <cell r="E616">
            <v>4715</v>
          </cell>
          <cell r="F616">
            <v>4800</v>
          </cell>
          <cell r="G616">
            <v>5100</v>
          </cell>
          <cell r="H616">
            <v>385</v>
          </cell>
          <cell r="I616">
            <v>8.1654294803817598E-2</v>
          </cell>
          <cell r="J616">
            <v>8.1654294803817695E-2</v>
          </cell>
          <cell r="L616">
            <v>8.029522758545524E-3</v>
          </cell>
          <cell r="M616">
            <v>8.6851677770057624E-3</v>
          </cell>
          <cell r="N616">
            <v>6.5564501846023839E-4</v>
          </cell>
          <cell r="P616">
            <v>7.8583333333333334</v>
          </cell>
          <cell r="Q616">
            <v>8.5</v>
          </cell>
          <cell r="R616">
            <v>0.64166666666666661</v>
          </cell>
          <cell r="T616" t="str">
            <v>Other assusmptions is RealPage Onesite, Yieldstar is in 58280-000.</v>
          </cell>
        </row>
        <row r="617">
          <cell r="C617" t="str">
            <v>Consulting/Professional Fees</v>
          </cell>
          <cell r="D617">
            <v>58242000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L617">
            <v>0</v>
          </cell>
          <cell r="M617">
            <v>0</v>
          </cell>
          <cell r="N617">
            <v>0</v>
          </cell>
          <cell r="P617">
            <v>0</v>
          </cell>
          <cell r="Q617">
            <v>0</v>
          </cell>
          <cell r="R617">
            <v>0</v>
          </cell>
          <cell r="T617">
            <v>0</v>
          </cell>
        </row>
        <row r="618">
          <cell r="C618" t="str">
            <v>Donations</v>
          </cell>
          <cell r="D618">
            <v>58244000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L618">
            <v>0</v>
          </cell>
          <cell r="M618">
            <v>0</v>
          </cell>
          <cell r="N618">
            <v>0</v>
          </cell>
          <cell r="P618">
            <v>0</v>
          </cell>
          <cell r="Q618">
            <v>0</v>
          </cell>
          <cell r="R618">
            <v>0</v>
          </cell>
          <cell r="T618">
            <v>0</v>
          </cell>
        </row>
        <row r="619">
          <cell r="C619" t="str">
            <v>Data Storage</v>
          </cell>
          <cell r="D619">
            <v>58245000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L619">
            <v>0</v>
          </cell>
          <cell r="M619">
            <v>0</v>
          </cell>
          <cell r="N619">
            <v>0</v>
          </cell>
          <cell r="P619">
            <v>0</v>
          </cell>
          <cell r="Q619">
            <v>0</v>
          </cell>
          <cell r="R619">
            <v>0</v>
          </cell>
          <cell r="T619">
            <v>0</v>
          </cell>
        </row>
        <row r="620">
          <cell r="C620" t="str">
            <v>Development Costs - Operating</v>
          </cell>
          <cell r="D620">
            <v>58246000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L620">
            <v>0</v>
          </cell>
          <cell r="M620">
            <v>0</v>
          </cell>
          <cell r="N620">
            <v>0</v>
          </cell>
          <cell r="P620">
            <v>0</v>
          </cell>
          <cell r="Q620">
            <v>0</v>
          </cell>
          <cell r="R620">
            <v>0</v>
          </cell>
          <cell r="T620">
            <v>0</v>
          </cell>
        </row>
        <row r="621">
          <cell r="C621" t="str">
            <v>Employee Meetings</v>
          </cell>
          <cell r="D621">
            <v>58247000</v>
          </cell>
          <cell r="E621">
            <v>1688.97</v>
          </cell>
          <cell r="F621">
            <v>480</v>
          </cell>
          <cell r="G621">
            <v>600</v>
          </cell>
          <cell r="H621">
            <v>-1088.97</v>
          </cell>
          <cell r="I621">
            <v>-0.64475390326648785</v>
          </cell>
          <cell r="J621">
            <v>-0.64475390326648785</v>
          </cell>
          <cell r="L621">
            <v>2.8762721216332205E-3</v>
          </cell>
          <cell r="M621">
            <v>1.0217844443536192E-3</v>
          </cell>
          <cell r="N621">
            <v>-1.8544876772796013E-3</v>
          </cell>
          <cell r="P621">
            <v>2.8149500000000001</v>
          </cell>
          <cell r="Q621">
            <v>1</v>
          </cell>
          <cell r="R621">
            <v>-1.8149500000000001</v>
          </cell>
          <cell r="T621" t="str">
            <v>Employee meetings</v>
          </cell>
        </row>
        <row r="622">
          <cell r="C622" t="str">
            <v>Employee Recruitment</v>
          </cell>
          <cell r="D622">
            <v>58250000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L622">
            <v>0</v>
          </cell>
          <cell r="M622">
            <v>0</v>
          </cell>
          <cell r="N622">
            <v>0</v>
          </cell>
          <cell r="P622">
            <v>0</v>
          </cell>
          <cell r="Q622">
            <v>0</v>
          </cell>
          <cell r="R622">
            <v>0</v>
          </cell>
          <cell r="T622">
            <v>0</v>
          </cell>
        </row>
        <row r="623">
          <cell r="C623" t="str">
            <v>Employee Recognition</v>
          </cell>
          <cell r="D623">
            <v>58253000</v>
          </cell>
          <cell r="E623">
            <v>120.69</v>
          </cell>
          <cell r="F623">
            <v>1200</v>
          </cell>
          <cell r="G623">
            <v>1200</v>
          </cell>
          <cell r="H623">
            <v>1079.31</v>
          </cell>
          <cell r="I623">
            <v>8.942828734775043</v>
          </cell>
          <cell r="J623">
            <v>8.942828734775043</v>
          </cell>
          <cell r="L623">
            <v>2.0553194098173048E-4</v>
          </cell>
          <cell r="M623">
            <v>2.0435688887072384E-3</v>
          </cell>
          <cell r="N623">
            <v>1.8380369477255078E-3</v>
          </cell>
          <cell r="P623">
            <v>0.20115</v>
          </cell>
          <cell r="Q623">
            <v>2</v>
          </cell>
          <cell r="R623">
            <v>1.7988500000000001</v>
          </cell>
          <cell r="T623" t="str">
            <v>Annual awards ceremony</v>
          </cell>
        </row>
        <row r="624">
          <cell r="C624" t="str">
            <v>Entertainment Expense</v>
          </cell>
          <cell r="D624">
            <v>58255000</v>
          </cell>
          <cell r="E624">
            <v>212</v>
          </cell>
          <cell r="F624">
            <v>0</v>
          </cell>
          <cell r="G624">
            <v>0</v>
          </cell>
          <cell r="H624">
            <v>-212</v>
          </cell>
          <cell r="I624">
            <v>-1</v>
          </cell>
          <cell r="J624">
            <v>-1</v>
          </cell>
          <cell r="L624">
            <v>3.610305036716121E-4</v>
          </cell>
          <cell r="M624">
            <v>0</v>
          </cell>
          <cell r="N624">
            <v>-3.610305036716121E-4</v>
          </cell>
          <cell r="P624">
            <v>0.35333333333333333</v>
          </cell>
          <cell r="Q624">
            <v>0</v>
          </cell>
          <cell r="R624">
            <v>-0.35333333333333333</v>
          </cell>
          <cell r="T624">
            <v>0</v>
          </cell>
        </row>
        <row r="625">
          <cell r="C625" t="str">
            <v>Eviction Fees</v>
          </cell>
          <cell r="D625">
            <v>58260000</v>
          </cell>
          <cell r="E625">
            <v>6581.5</v>
          </cell>
          <cell r="F625">
            <v>2240</v>
          </cell>
          <cell r="G625">
            <v>5600</v>
          </cell>
          <cell r="H625">
            <v>-981.5</v>
          </cell>
          <cell r="I625">
            <v>-0.14913013750664741</v>
          </cell>
          <cell r="J625">
            <v>-0.14913013750664739</v>
          </cell>
          <cell r="L625">
            <v>1.120812386752224E-2</v>
          </cell>
          <cell r="M625">
            <v>9.5366548139671128E-3</v>
          </cell>
          <cell r="N625">
            <v>-1.6714690535551274E-3</v>
          </cell>
          <cell r="P625">
            <v>10.969166666666666</v>
          </cell>
          <cell r="Q625">
            <v>9.3333333333333339</v>
          </cell>
          <cell r="R625">
            <v>-1.6358333333333324</v>
          </cell>
          <cell r="T625" t="str">
            <v>Average eviction is $160</v>
          </cell>
        </row>
        <row r="626">
          <cell r="C626" t="str">
            <v>Fines/Violations</v>
          </cell>
          <cell r="D626">
            <v>58265000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L626">
            <v>0</v>
          </cell>
          <cell r="M626">
            <v>0</v>
          </cell>
          <cell r="N626">
            <v>0</v>
          </cell>
          <cell r="P626">
            <v>0</v>
          </cell>
          <cell r="Q626">
            <v>0</v>
          </cell>
          <cell r="R626">
            <v>0</v>
          </cell>
          <cell r="T626">
            <v>0</v>
          </cell>
        </row>
        <row r="627">
          <cell r="C627" t="str">
            <v>Green - Consulting Fees</v>
          </cell>
          <cell r="D627">
            <v>58266000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L627">
            <v>0</v>
          </cell>
          <cell r="M627">
            <v>0</v>
          </cell>
          <cell r="N627">
            <v>0</v>
          </cell>
          <cell r="P627">
            <v>0</v>
          </cell>
          <cell r="Q627">
            <v>0</v>
          </cell>
          <cell r="R627">
            <v>0</v>
          </cell>
          <cell r="T627">
            <v>0</v>
          </cell>
        </row>
        <row r="628">
          <cell r="C628" t="str">
            <v>Green - Consumption Track Costs</v>
          </cell>
          <cell r="D628">
            <v>58267000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L628">
            <v>0</v>
          </cell>
          <cell r="M628">
            <v>0</v>
          </cell>
          <cell r="N628">
            <v>0</v>
          </cell>
          <cell r="P628">
            <v>0</v>
          </cell>
          <cell r="Q628">
            <v>0</v>
          </cell>
          <cell r="R628">
            <v>0</v>
          </cell>
          <cell r="T628">
            <v>0</v>
          </cell>
        </row>
        <row r="629">
          <cell r="C629" t="str">
            <v>Green - Property Cert Costs</v>
          </cell>
          <cell r="D629">
            <v>58268000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L629">
            <v>0</v>
          </cell>
          <cell r="M629">
            <v>0</v>
          </cell>
          <cell r="N629">
            <v>0</v>
          </cell>
          <cell r="P629">
            <v>0</v>
          </cell>
          <cell r="Q629">
            <v>0</v>
          </cell>
          <cell r="R629">
            <v>0</v>
          </cell>
          <cell r="T629">
            <v>0</v>
          </cell>
        </row>
        <row r="630">
          <cell r="C630" t="str">
            <v>Green - Supplies &amp; Equipment</v>
          </cell>
          <cell r="D630">
            <v>58269000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L630">
            <v>0</v>
          </cell>
          <cell r="M630">
            <v>0</v>
          </cell>
          <cell r="N630">
            <v>0</v>
          </cell>
          <cell r="P630">
            <v>0</v>
          </cell>
          <cell r="Q630">
            <v>0</v>
          </cell>
          <cell r="R630">
            <v>0</v>
          </cell>
          <cell r="T630">
            <v>0</v>
          </cell>
        </row>
        <row r="631">
          <cell r="C631" t="str">
            <v>Internet Access</v>
          </cell>
          <cell r="D631">
            <v>58270000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L631">
            <v>0</v>
          </cell>
          <cell r="M631">
            <v>0</v>
          </cell>
          <cell r="N631">
            <v>0</v>
          </cell>
          <cell r="P631">
            <v>0</v>
          </cell>
          <cell r="Q631">
            <v>0</v>
          </cell>
          <cell r="R631">
            <v>0</v>
          </cell>
          <cell r="T631">
            <v>0</v>
          </cell>
        </row>
        <row r="632">
          <cell r="C632" t="str">
            <v>Interest Expense - Security Deposits</v>
          </cell>
          <cell r="D632">
            <v>58271000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L632">
            <v>0</v>
          </cell>
          <cell r="M632">
            <v>0</v>
          </cell>
          <cell r="N632">
            <v>0</v>
          </cell>
          <cell r="P632">
            <v>0</v>
          </cell>
          <cell r="Q632">
            <v>0</v>
          </cell>
          <cell r="R632">
            <v>0</v>
          </cell>
          <cell r="T632">
            <v>0</v>
          </cell>
        </row>
        <row r="633">
          <cell r="C633" t="str">
            <v>Late Charge Fees - Admin</v>
          </cell>
          <cell r="D633">
            <v>58272000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L633">
            <v>0</v>
          </cell>
          <cell r="M633">
            <v>0</v>
          </cell>
          <cell r="N633">
            <v>0</v>
          </cell>
          <cell r="P633">
            <v>0</v>
          </cell>
          <cell r="Q633">
            <v>0</v>
          </cell>
          <cell r="R633">
            <v>0</v>
          </cell>
          <cell r="T633">
            <v>0</v>
          </cell>
        </row>
        <row r="634">
          <cell r="C634" t="str">
            <v xml:space="preserve">Legal Fees  </v>
          </cell>
          <cell r="D634">
            <v>58275000</v>
          </cell>
          <cell r="E634">
            <v>357.5</v>
          </cell>
          <cell r="F634">
            <v>0</v>
          </cell>
          <cell r="G634">
            <v>0</v>
          </cell>
          <cell r="H634">
            <v>-357.5</v>
          </cell>
          <cell r="I634">
            <v>-1</v>
          </cell>
          <cell r="J634">
            <v>-1</v>
          </cell>
          <cell r="L634">
            <v>6.0881323142736473E-4</v>
          </cell>
          <cell r="M634">
            <v>0</v>
          </cell>
          <cell r="N634">
            <v>-6.0881323142736473E-4</v>
          </cell>
          <cell r="P634">
            <v>0.59583333333333333</v>
          </cell>
          <cell r="Q634">
            <v>0</v>
          </cell>
          <cell r="R634">
            <v>-0.59583333333333333</v>
          </cell>
          <cell r="T634">
            <v>0</v>
          </cell>
        </row>
        <row r="635">
          <cell r="C635" t="str">
            <v>Legal Fees-Parkmerced</v>
          </cell>
          <cell r="D635" t="str">
            <v>n/a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L635">
            <v>0</v>
          </cell>
          <cell r="M635">
            <v>0</v>
          </cell>
          <cell r="N635">
            <v>0</v>
          </cell>
          <cell r="P635">
            <v>0</v>
          </cell>
          <cell r="Q635">
            <v>0</v>
          </cell>
          <cell r="R635">
            <v>0</v>
          </cell>
          <cell r="T635">
            <v>0</v>
          </cell>
        </row>
        <row r="636">
          <cell r="C636" t="str">
            <v>Licenses/Fees/Permits</v>
          </cell>
          <cell r="D636">
            <v>58280000</v>
          </cell>
          <cell r="E636">
            <v>5915.18</v>
          </cell>
          <cell r="F636">
            <v>1865</v>
          </cell>
          <cell r="G636">
            <v>9785</v>
          </cell>
          <cell r="H636">
            <v>3869.8199999999997</v>
          </cell>
          <cell r="I636">
            <v>0.65421846841516229</v>
          </cell>
          <cell r="J636">
            <v>0.65421846841516218</v>
          </cell>
          <cell r="L636">
            <v>1.0073398182586069E-2</v>
          </cell>
          <cell r="M636">
            <v>1.6663601313333606E-2</v>
          </cell>
          <cell r="N636">
            <v>6.5902031307475371E-3</v>
          </cell>
          <cell r="P636">
            <v>9.8586333333333336</v>
          </cell>
          <cell r="Q636">
            <v>16.308333333333334</v>
          </cell>
          <cell r="R636">
            <v>6.4497</v>
          </cell>
          <cell r="T636" t="str">
            <v>Phase I &amp; II pool permits in April, business license fee in September</v>
          </cell>
        </row>
        <row r="637">
          <cell r="C637" t="str">
            <v>Mileage Expense</v>
          </cell>
          <cell r="D637">
            <v>58281000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L637">
            <v>0</v>
          </cell>
          <cell r="M637">
            <v>0</v>
          </cell>
          <cell r="N637">
            <v>0</v>
          </cell>
          <cell r="P637">
            <v>0</v>
          </cell>
          <cell r="Q637">
            <v>0</v>
          </cell>
          <cell r="R637">
            <v>0</v>
          </cell>
          <cell r="T637">
            <v>0</v>
          </cell>
        </row>
        <row r="638">
          <cell r="C638" t="str">
            <v>Parking, Tolls, and Fees</v>
          </cell>
          <cell r="D638">
            <v>58282000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L638">
            <v>0</v>
          </cell>
          <cell r="M638">
            <v>0</v>
          </cell>
          <cell r="N638">
            <v>0</v>
          </cell>
          <cell r="P638">
            <v>0</v>
          </cell>
          <cell r="Q638">
            <v>0</v>
          </cell>
          <cell r="R638">
            <v>0</v>
          </cell>
          <cell r="T638">
            <v>0</v>
          </cell>
        </row>
        <row r="639">
          <cell r="C639" t="str">
            <v>Payment Processing Charges (CC / ACH)</v>
          </cell>
          <cell r="D639">
            <v>58283000</v>
          </cell>
          <cell r="E639">
            <v>22112.54</v>
          </cell>
          <cell r="F639">
            <v>4920</v>
          </cell>
          <cell r="G639">
            <v>14400</v>
          </cell>
          <cell r="H639">
            <v>-7712.5400000000009</v>
          </cell>
          <cell r="I639">
            <v>-0.34878580208334276</v>
          </cell>
          <cell r="J639">
            <v>-0.34878580208334276</v>
          </cell>
          <cell r="L639">
            <v>3.7657082328578631E-2</v>
          </cell>
          <cell r="M639">
            <v>2.4522826664486859E-2</v>
          </cell>
          <cell r="N639">
            <v>-1.3134255664091772E-2</v>
          </cell>
          <cell r="P639">
            <v>36.854233333333333</v>
          </cell>
          <cell r="Q639">
            <v>24</v>
          </cell>
          <cell r="R639">
            <v>-12.854233333333333</v>
          </cell>
          <cell r="T639" t="str">
            <v>Payment processing fees based on Jan - Jul actuals- fewer residents using credit cards due to cost.</v>
          </cell>
        </row>
        <row r="640">
          <cell r="C640" t="str">
            <v>Ops Technology Fee</v>
          </cell>
          <cell r="D640">
            <v>58284000</v>
          </cell>
          <cell r="E640">
            <v>1612.3600000000001</v>
          </cell>
          <cell r="F640">
            <v>2220</v>
          </cell>
          <cell r="G640">
            <v>1200</v>
          </cell>
          <cell r="H640">
            <v>-412.36000000000013</v>
          </cell>
          <cell r="I640">
            <v>-0.25574933637649166</v>
          </cell>
          <cell r="J640">
            <v>-0.25574933637649166</v>
          </cell>
          <cell r="L640">
            <v>2.7458072778300023E-3</v>
          </cell>
          <cell r="M640">
            <v>2.0435688887072384E-3</v>
          </cell>
          <cell r="N640">
            <v>-7.0223838912276395E-4</v>
          </cell>
          <cell r="P640">
            <v>2.6872666666666669</v>
          </cell>
          <cell r="Q640">
            <v>2</v>
          </cell>
          <cell r="R640">
            <v>-0.68726666666666691</v>
          </cell>
          <cell r="T640" t="str">
            <v>Ops Technology monthly fee</v>
          </cell>
        </row>
        <row r="641">
          <cell r="C641" t="str">
            <v>Publications &amp; Subscriptions</v>
          </cell>
          <cell r="D641">
            <v>58285000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L641">
            <v>0</v>
          </cell>
          <cell r="M641">
            <v>0</v>
          </cell>
          <cell r="N641">
            <v>0</v>
          </cell>
          <cell r="P641">
            <v>0</v>
          </cell>
          <cell r="Q641">
            <v>0</v>
          </cell>
          <cell r="R641">
            <v>0</v>
          </cell>
          <cell r="T641">
            <v>0</v>
          </cell>
        </row>
        <row r="642">
          <cell r="C642" t="str">
            <v>Rent - Land Lease</v>
          </cell>
          <cell r="D642">
            <v>58287000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L642">
            <v>0</v>
          </cell>
          <cell r="M642">
            <v>0</v>
          </cell>
          <cell r="N642">
            <v>0</v>
          </cell>
          <cell r="P642">
            <v>0</v>
          </cell>
          <cell r="Q642">
            <v>0</v>
          </cell>
          <cell r="R642">
            <v>0</v>
          </cell>
          <cell r="T642">
            <v>0</v>
          </cell>
        </row>
        <row r="643">
          <cell r="C643" t="str">
            <v>Training/Seminars</v>
          </cell>
          <cell r="D643">
            <v>58290000</v>
          </cell>
          <cell r="E643">
            <v>4731.24</v>
          </cell>
          <cell r="F643">
            <v>4900</v>
          </cell>
          <cell r="G643">
            <v>4870</v>
          </cell>
          <cell r="H643">
            <v>138.76000000000022</v>
          </cell>
          <cell r="I643">
            <v>2.9328463574031381E-2</v>
          </cell>
          <cell r="J643">
            <v>2.9328463574031405E-2</v>
          </cell>
          <cell r="L643">
            <v>8.0571790575060288E-3</v>
          </cell>
          <cell r="M643">
            <v>8.2934837400035419E-3</v>
          </cell>
          <cell r="N643">
            <v>2.3630468249751305E-4</v>
          </cell>
          <cell r="P643">
            <v>7.8853999999999997</v>
          </cell>
          <cell r="Q643">
            <v>8.1166666666666671</v>
          </cell>
          <cell r="R643">
            <v>0.2312666666666674</v>
          </cell>
          <cell r="T643" t="str">
            <v>Ongoing training, both in person and via webex.  Training data Realpage $200 in May.</v>
          </cell>
        </row>
        <row r="644">
          <cell r="C644" t="str">
            <v>Tax Preparation Fees</v>
          </cell>
          <cell r="D644">
            <v>58295000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L644">
            <v>0</v>
          </cell>
          <cell r="M644">
            <v>0</v>
          </cell>
          <cell r="N644">
            <v>0</v>
          </cell>
          <cell r="P644">
            <v>0</v>
          </cell>
          <cell r="Q644">
            <v>0</v>
          </cell>
          <cell r="R644">
            <v>0</v>
          </cell>
          <cell r="T644">
            <v>0</v>
          </cell>
        </row>
        <row r="645">
          <cell r="C645" t="str">
            <v>Travel Expense</v>
          </cell>
          <cell r="D645">
            <v>58300000</v>
          </cell>
          <cell r="E645">
            <v>36.799999999999997</v>
          </cell>
          <cell r="F645">
            <v>960</v>
          </cell>
          <cell r="G645">
            <v>0</v>
          </cell>
          <cell r="H645">
            <v>-36.799999999999997</v>
          </cell>
          <cell r="I645">
            <v>-1</v>
          </cell>
          <cell r="J645">
            <v>-1</v>
          </cell>
          <cell r="L645">
            <v>6.2669445920355307E-5</v>
          </cell>
          <cell r="M645">
            <v>0</v>
          </cell>
          <cell r="N645">
            <v>-6.2669445920355307E-5</v>
          </cell>
          <cell r="P645">
            <v>6.133333333333333E-2</v>
          </cell>
          <cell r="Q645">
            <v>0</v>
          </cell>
          <cell r="R645">
            <v>-6.133333333333333E-2</v>
          </cell>
          <cell r="T645">
            <v>0</v>
          </cell>
        </row>
        <row r="646">
          <cell r="C646" t="str">
            <v>Travel - Airfare</v>
          </cell>
          <cell r="D646">
            <v>58300001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L646">
            <v>0</v>
          </cell>
          <cell r="M646">
            <v>0</v>
          </cell>
          <cell r="N646">
            <v>0</v>
          </cell>
          <cell r="P646">
            <v>0</v>
          </cell>
          <cell r="Q646">
            <v>0</v>
          </cell>
          <cell r="R646">
            <v>0</v>
          </cell>
          <cell r="T646">
            <v>0</v>
          </cell>
        </row>
        <row r="647">
          <cell r="C647" t="str">
            <v>Travel - Auto Rental / Gas</v>
          </cell>
          <cell r="D647">
            <v>58300002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L647">
            <v>0</v>
          </cell>
          <cell r="M647">
            <v>0</v>
          </cell>
          <cell r="N647">
            <v>0</v>
          </cell>
          <cell r="P647">
            <v>0</v>
          </cell>
          <cell r="Q647">
            <v>0</v>
          </cell>
          <cell r="R647">
            <v>0</v>
          </cell>
          <cell r="T647">
            <v>0</v>
          </cell>
        </row>
        <row r="648">
          <cell r="C648" t="str">
            <v>Travel - Lodging</v>
          </cell>
          <cell r="D648">
            <v>58300003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L648">
            <v>0</v>
          </cell>
          <cell r="M648">
            <v>0</v>
          </cell>
          <cell r="N648">
            <v>0</v>
          </cell>
          <cell r="P648">
            <v>0</v>
          </cell>
          <cell r="Q648">
            <v>0</v>
          </cell>
          <cell r="R648">
            <v>0</v>
          </cell>
          <cell r="T648">
            <v>0</v>
          </cell>
        </row>
        <row r="649">
          <cell r="C649" t="str">
            <v>Travel - Meals</v>
          </cell>
          <cell r="D649">
            <v>58300004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L649">
            <v>0</v>
          </cell>
          <cell r="M649">
            <v>0</v>
          </cell>
          <cell r="N649">
            <v>0</v>
          </cell>
          <cell r="P649">
            <v>0</v>
          </cell>
          <cell r="Q649">
            <v>0</v>
          </cell>
          <cell r="R649">
            <v>0</v>
          </cell>
          <cell r="T649">
            <v>0</v>
          </cell>
        </row>
        <row r="650">
          <cell r="C650" t="str">
            <v>Uniform Rental/Purchase</v>
          </cell>
          <cell r="D650">
            <v>58305000</v>
          </cell>
          <cell r="E650">
            <v>2055.2399999999998</v>
          </cell>
          <cell r="F650">
            <v>2100</v>
          </cell>
          <cell r="G650">
            <v>5400</v>
          </cell>
          <cell r="H650">
            <v>3344.76</v>
          </cell>
          <cell r="I650">
            <v>1.6274303730951132</v>
          </cell>
          <cell r="J650">
            <v>1.6274303730951134</v>
          </cell>
          <cell r="L650">
            <v>3.5000204356888868E-3</v>
          </cell>
          <cell r="M650">
            <v>9.196059999182573E-3</v>
          </cell>
          <cell r="N650">
            <v>5.6960395634936857E-3</v>
          </cell>
          <cell r="P650">
            <v>3.4253999999999998</v>
          </cell>
          <cell r="Q650">
            <v>9</v>
          </cell>
          <cell r="R650">
            <v>5.5746000000000002</v>
          </cell>
          <cell r="T650" t="str">
            <v>Spring and fall uniform purchases for staff</v>
          </cell>
        </row>
        <row r="651">
          <cell r="C651" t="str">
            <v>Miscellaneous General/Admin</v>
          </cell>
          <cell r="D651">
            <v>58320000</v>
          </cell>
          <cell r="E651">
            <v>8375.52</v>
          </cell>
          <cell r="F651">
            <v>9120</v>
          </cell>
          <cell r="G651">
            <v>7620</v>
          </cell>
          <cell r="H651">
            <v>-755.52000000000044</v>
          </cell>
          <cell r="I651">
            <v>-9.0205742449424087E-2</v>
          </cell>
          <cell r="J651">
            <v>-9.0205742449424031E-2</v>
          </cell>
          <cell r="L651">
            <v>1.4263293415621041E-2</v>
          </cell>
          <cell r="M651">
            <v>1.2976662443290963E-2</v>
          </cell>
          <cell r="N651">
            <v>-1.286630972330078E-3</v>
          </cell>
          <cell r="P651">
            <v>13.959200000000001</v>
          </cell>
          <cell r="Q651">
            <v>12.7</v>
          </cell>
          <cell r="R651">
            <v>-1.2592000000000017</v>
          </cell>
          <cell r="T651" t="str">
            <v>Other assumes laundry service per month - offset in laundry collections - Other Income</v>
          </cell>
        </row>
        <row r="652">
          <cell r="C652" t="str">
            <v>Total Other General &amp; Admin</v>
          </cell>
          <cell r="E652">
            <v>60382.540000000008</v>
          </cell>
          <cell r="F652">
            <v>36435</v>
          </cell>
          <cell r="G652">
            <v>57405</v>
          </cell>
          <cell r="H652">
            <v>-2977.5400000000081</v>
          </cell>
          <cell r="I652">
            <v>-4.9311274418068665E-2</v>
          </cell>
          <cell r="J652">
            <v>-4.9311274418068707E-2</v>
          </cell>
          <cell r="L652">
            <v>0.10282990013760032</v>
          </cell>
          <cell r="M652">
            <v>9.7759226713532515E-2</v>
          </cell>
          <cell r="N652">
            <v>-5.0706734240678064E-3</v>
          </cell>
          <cell r="P652">
            <v>100.63756666666669</v>
          </cell>
          <cell r="Q652">
            <v>95.674999999999997</v>
          </cell>
          <cell r="R652">
            <v>-4.9625666666666888</v>
          </cell>
        </row>
        <row r="653">
          <cell r="C653">
            <v>0</v>
          </cell>
        </row>
        <row r="654">
          <cell r="C654" t="str">
            <v>TOTAL GENERAL &amp; ADMINISTRATIVE</v>
          </cell>
          <cell r="E654">
            <v>98928.63</v>
          </cell>
          <cell r="F654">
            <v>80249</v>
          </cell>
          <cell r="G654">
            <v>96886</v>
          </cell>
          <cell r="H654">
            <v>-2042.6300000000047</v>
          </cell>
          <cell r="I654">
            <v>-2.0647511241184725E-2</v>
          </cell>
          <cell r="J654">
            <v>-2.0647511241184691E-2</v>
          </cell>
          <cell r="L654">
            <v>0.16847289205869131</v>
          </cell>
          <cell r="M654">
            <v>0.16499434612607458</v>
          </cell>
          <cell r="N654">
            <v>-3.4785459326167334E-3</v>
          </cell>
          <cell r="P654">
            <v>164.88105000000002</v>
          </cell>
          <cell r="Q654">
            <v>161.47666666666666</v>
          </cell>
          <cell r="R654">
            <v>-3.4043833333333566</v>
          </cell>
        </row>
        <row r="655">
          <cell r="C655">
            <v>0</v>
          </cell>
        </row>
        <row r="656">
          <cell r="C656" t="str">
            <v>Utilities</v>
          </cell>
        </row>
        <row r="657">
          <cell r="C657" t="str">
            <v>Electric - Clubhouse</v>
          </cell>
          <cell r="D657">
            <v>59010000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L657">
            <v>0</v>
          </cell>
          <cell r="M657">
            <v>0</v>
          </cell>
          <cell r="N657">
            <v>0</v>
          </cell>
          <cell r="P657">
            <v>0</v>
          </cell>
          <cell r="Q657">
            <v>0</v>
          </cell>
          <cell r="R657">
            <v>0</v>
          </cell>
          <cell r="T657">
            <v>0</v>
          </cell>
        </row>
        <row r="658">
          <cell r="C658" t="str">
            <v>Electric - Common Areas</v>
          </cell>
          <cell r="D658">
            <v>59020000</v>
          </cell>
          <cell r="E658">
            <v>63043.729999999996</v>
          </cell>
          <cell r="F658">
            <v>67240</v>
          </cell>
          <cell r="G658">
            <v>66220</v>
          </cell>
          <cell r="H658">
            <v>3176.2700000000041</v>
          </cell>
          <cell r="I658">
            <v>5.0382012612515223E-2</v>
          </cell>
          <cell r="J658">
            <v>5.0382012612515181E-2</v>
          </cell>
          <cell r="L658">
            <v>0.10736183771338265</v>
          </cell>
          <cell r="M658">
            <v>0.11277094317516112</v>
          </cell>
          <cell r="N658">
            <v>5.409105461778474E-3</v>
          </cell>
          <cell r="P658">
            <v>105.07288333333332</v>
          </cell>
          <cell r="Q658">
            <v>110.36666666666665</v>
          </cell>
          <cell r="R658">
            <v>5.2937833333333231</v>
          </cell>
          <cell r="T658" t="str">
            <v>Assumes a 5% increase from actuals thru July.</v>
          </cell>
        </row>
        <row r="659">
          <cell r="C659" t="str">
            <v>Electric - Models</v>
          </cell>
          <cell r="D659">
            <v>59030000</v>
          </cell>
          <cell r="E659">
            <v>1982.1699999999998</v>
          </cell>
          <cell r="F659">
            <v>1200</v>
          </cell>
          <cell r="G659">
            <v>2081</v>
          </cell>
          <cell r="H659">
            <v>98.830000000000155</v>
          </cell>
          <cell r="I659">
            <v>4.9859497419494879E-2</v>
          </cell>
          <cell r="J659">
            <v>4.9859497419494803E-2</v>
          </cell>
          <cell r="L659">
            <v>3.3755841201073551E-3</v>
          </cell>
          <cell r="M659">
            <v>3.5438890478331356E-3</v>
          </cell>
          <cell r="N659">
            <v>1.6830492772578051E-4</v>
          </cell>
          <cell r="P659">
            <v>3.3036166666666662</v>
          </cell>
          <cell r="Q659">
            <v>3.4683333333333333</v>
          </cell>
          <cell r="R659">
            <v>0.16471666666666707</v>
          </cell>
          <cell r="T659" t="str">
            <v>Assumes 5% increase from actuals thru July.</v>
          </cell>
        </row>
        <row r="660">
          <cell r="C660" t="str">
            <v>Electric - Occupied Units</v>
          </cell>
          <cell r="D660">
            <v>59035000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L660">
            <v>0</v>
          </cell>
          <cell r="M660">
            <v>0</v>
          </cell>
          <cell r="N660">
            <v>0</v>
          </cell>
          <cell r="P660">
            <v>0</v>
          </cell>
          <cell r="Q660">
            <v>0</v>
          </cell>
          <cell r="R660">
            <v>0</v>
          </cell>
          <cell r="T660">
            <v>0</v>
          </cell>
        </row>
        <row r="661">
          <cell r="C661" t="str">
            <v>Electric - Retail</v>
          </cell>
          <cell r="D661">
            <v>59037000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L661">
            <v>0</v>
          </cell>
          <cell r="M661">
            <v>0</v>
          </cell>
          <cell r="N661">
            <v>0</v>
          </cell>
          <cell r="P661">
            <v>0</v>
          </cell>
          <cell r="Q661">
            <v>0</v>
          </cell>
          <cell r="R661">
            <v>0</v>
          </cell>
          <cell r="T661">
            <v>0</v>
          </cell>
        </row>
        <row r="662">
          <cell r="C662" t="str">
            <v>Electric - Vacant Units</v>
          </cell>
          <cell r="D662">
            <v>59040000</v>
          </cell>
          <cell r="E662">
            <v>19258.969999999998</v>
          </cell>
          <cell r="F662">
            <v>22742.799999999999</v>
          </cell>
          <cell r="G662">
            <v>20350</v>
          </cell>
          <cell r="H662">
            <v>1091.0300000000025</v>
          </cell>
          <cell r="I662">
            <v>5.6650485462099096E-2</v>
          </cell>
          <cell r="J662">
            <v>5.6650485462099054E-2</v>
          </cell>
          <cell r="L662">
            <v>3.2797526600455033E-2</v>
          </cell>
          <cell r="M662">
            <v>3.4655522404326913E-2</v>
          </cell>
          <cell r="N662">
            <v>1.85799580387188E-3</v>
          </cell>
          <cell r="P662">
            <v>32.098283333333328</v>
          </cell>
          <cell r="Q662">
            <v>33.916666666666664</v>
          </cell>
          <cell r="R662">
            <v>1.8183833333333368</v>
          </cell>
          <cell r="T662" t="str">
            <v>Assumes $30 average vacant electric bill.</v>
          </cell>
        </row>
        <row r="663">
          <cell r="C663" t="str">
            <v>Electric - Well</v>
          </cell>
          <cell r="D663">
            <v>59045000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L663">
            <v>0</v>
          </cell>
          <cell r="M663">
            <v>0</v>
          </cell>
          <cell r="N663">
            <v>0</v>
          </cell>
          <cell r="P663">
            <v>0</v>
          </cell>
          <cell r="Q663">
            <v>0</v>
          </cell>
          <cell r="R663">
            <v>0</v>
          </cell>
          <cell r="T663">
            <v>0</v>
          </cell>
        </row>
        <row r="664">
          <cell r="C664" t="str">
            <v>Electric - Unit Refunds</v>
          </cell>
          <cell r="D664">
            <v>59048000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L664">
            <v>0</v>
          </cell>
          <cell r="M664">
            <v>0</v>
          </cell>
          <cell r="N664">
            <v>0</v>
          </cell>
          <cell r="P664">
            <v>0</v>
          </cell>
          <cell r="Q664">
            <v>0</v>
          </cell>
          <cell r="R664">
            <v>0</v>
          </cell>
          <cell r="T664">
            <v>0</v>
          </cell>
        </row>
        <row r="665">
          <cell r="C665" t="str">
            <v>Electric Rebill</v>
          </cell>
          <cell r="D665">
            <v>59050000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L665">
            <v>0</v>
          </cell>
          <cell r="M665">
            <v>0</v>
          </cell>
          <cell r="N665">
            <v>0</v>
          </cell>
          <cell r="P665">
            <v>0</v>
          </cell>
          <cell r="Q665">
            <v>0</v>
          </cell>
          <cell r="R665">
            <v>0</v>
          </cell>
          <cell r="T665">
            <v>0</v>
          </cell>
        </row>
        <row r="666">
          <cell r="C666" t="str">
            <v>Electric Rebill - NC</v>
          </cell>
          <cell r="D666">
            <v>59060000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L666">
            <v>0</v>
          </cell>
          <cell r="M666">
            <v>0</v>
          </cell>
          <cell r="N666">
            <v>0</v>
          </cell>
          <cell r="P666">
            <v>0</v>
          </cell>
          <cell r="Q666">
            <v>0</v>
          </cell>
          <cell r="R666">
            <v>0</v>
          </cell>
          <cell r="T666">
            <v>0</v>
          </cell>
        </row>
        <row r="667">
          <cell r="C667" t="str">
            <v>Gas - Common Areas</v>
          </cell>
          <cell r="D667">
            <v>59070000</v>
          </cell>
          <cell r="E667">
            <v>5125.91</v>
          </cell>
          <cell r="F667">
            <v>4985</v>
          </cell>
          <cell r="G667">
            <v>5426</v>
          </cell>
          <cell r="H667">
            <v>300.09000000000015</v>
          </cell>
          <cell r="I667">
            <v>5.8543751255874597E-2</v>
          </cell>
          <cell r="J667">
            <v>5.8543751255874632E-2</v>
          </cell>
          <cell r="L667">
            <v>8.7292918352611E-3</v>
          </cell>
          <cell r="M667">
            <v>9.2403373251045626E-3</v>
          </cell>
          <cell r="N667">
            <v>5.1104548984346257E-4</v>
          </cell>
          <cell r="P667">
            <v>8.5431833333333334</v>
          </cell>
          <cell r="Q667">
            <v>9.043333333333333</v>
          </cell>
          <cell r="R667">
            <v>0.50014999999999965</v>
          </cell>
          <cell r="T667" t="str">
            <v>Assumes 6% increase on actuals thru July.</v>
          </cell>
        </row>
        <row r="668">
          <cell r="C668" t="str">
            <v>Gas - Laundry Rooms</v>
          </cell>
          <cell r="D668">
            <v>59073000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L668">
            <v>0</v>
          </cell>
          <cell r="M668">
            <v>0</v>
          </cell>
          <cell r="N668">
            <v>0</v>
          </cell>
          <cell r="P668">
            <v>0</v>
          </cell>
          <cell r="Q668">
            <v>0</v>
          </cell>
          <cell r="R668">
            <v>0</v>
          </cell>
          <cell r="T668">
            <v>0</v>
          </cell>
        </row>
        <row r="669">
          <cell r="C669" t="str">
            <v>Gas - Models</v>
          </cell>
          <cell r="D669">
            <v>59075000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L669">
            <v>0</v>
          </cell>
          <cell r="M669">
            <v>0</v>
          </cell>
          <cell r="N669">
            <v>0</v>
          </cell>
          <cell r="P669">
            <v>0</v>
          </cell>
          <cell r="Q669">
            <v>0</v>
          </cell>
          <cell r="R669">
            <v>0</v>
          </cell>
          <cell r="T669">
            <v>0</v>
          </cell>
        </row>
        <row r="670">
          <cell r="C670" t="str">
            <v>Gas - Occupied Units</v>
          </cell>
          <cell r="D670">
            <v>59078000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L670">
            <v>0</v>
          </cell>
          <cell r="M670">
            <v>0</v>
          </cell>
          <cell r="N670">
            <v>0</v>
          </cell>
          <cell r="P670">
            <v>0</v>
          </cell>
          <cell r="Q670">
            <v>0</v>
          </cell>
          <cell r="R670">
            <v>0</v>
          </cell>
          <cell r="T670">
            <v>0</v>
          </cell>
        </row>
        <row r="671">
          <cell r="C671" t="str">
            <v>Gas - Pool</v>
          </cell>
          <cell r="D671">
            <v>59079000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L671">
            <v>0</v>
          </cell>
          <cell r="M671">
            <v>0</v>
          </cell>
          <cell r="N671">
            <v>0</v>
          </cell>
          <cell r="P671">
            <v>0</v>
          </cell>
          <cell r="Q671">
            <v>0</v>
          </cell>
          <cell r="R671">
            <v>0</v>
          </cell>
          <cell r="T671">
            <v>0</v>
          </cell>
        </row>
        <row r="672">
          <cell r="C672" t="str">
            <v>Gas - Vacant Units</v>
          </cell>
          <cell r="D672">
            <v>59080000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L672">
            <v>0</v>
          </cell>
          <cell r="M672">
            <v>0</v>
          </cell>
          <cell r="N672">
            <v>0</v>
          </cell>
          <cell r="P672">
            <v>0</v>
          </cell>
          <cell r="Q672">
            <v>0</v>
          </cell>
          <cell r="R672">
            <v>0</v>
          </cell>
          <cell r="T672">
            <v>0</v>
          </cell>
        </row>
        <row r="673">
          <cell r="C673" t="str">
            <v>Gas Rebill</v>
          </cell>
          <cell r="D673">
            <v>59085000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L673">
            <v>0</v>
          </cell>
          <cell r="M673">
            <v>0</v>
          </cell>
          <cell r="N673">
            <v>0</v>
          </cell>
          <cell r="P673">
            <v>0</v>
          </cell>
          <cell r="Q673">
            <v>0</v>
          </cell>
          <cell r="R673">
            <v>0</v>
          </cell>
          <cell r="T673">
            <v>0</v>
          </cell>
        </row>
        <row r="674">
          <cell r="C674" t="str">
            <v>Gas Rebill - NC</v>
          </cell>
          <cell r="D674">
            <v>59087000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L674">
            <v>0</v>
          </cell>
          <cell r="M674">
            <v>0</v>
          </cell>
          <cell r="N674">
            <v>0</v>
          </cell>
          <cell r="P674">
            <v>0</v>
          </cell>
          <cell r="Q674">
            <v>0</v>
          </cell>
          <cell r="R674">
            <v>0</v>
          </cell>
          <cell r="T674">
            <v>0</v>
          </cell>
        </row>
        <row r="675">
          <cell r="C675" t="str">
            <v>Heating Oil</v>
          </cell>
          <cell r="D675">
            <v>59090000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L675">
            <v>0</v>
          </cell>
          <cell r="M675">
            <v>0</v>
          </cell>
          <cell r="N675">
            <v>0</v>
          </cell>
          <cell r="P675">
            <v>0</v>
          </cell>
          <cell r="Q675">
            <v>0</v>
          </cell>
          <cell r="R675">
            <v>0</v>
          </cell>
          <cell r="T675">
            <v>0</v>
          </cell>
        </row>
        <row r="676">
          <cell r="C676" t="str">
            <v>Internet Reimbursements</v>
          </cell>
          <cell r="D676">
            <v>59093000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L676">
            <v>0</v>
          </cell>
          <cell r="M676">
            <v>0</v>
          </cell>
          <cell r="N676">
            <v>0</v>
          </cell>
          <cell r="P676">
            <v>0</v>
          </cell>
          <cell r="Q676">
            <v>0</v>
          </cell>
          <cell r="R676">
            <v>0</v>
          </cell>
          <cell r="T676">
            <v>0</v>
          </cell>
        </row>
        <row r="677">
          <cell r="C677" t="str">
            <v>Resident Telephone</v>
          </cell>
          <cell r="D677">
            <v>59095000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L677">
            <v>0</v>
          </cell>
          <cell r="M677">
            <v>0</v>
          </cell>
          <cell r="N677">
            <v>0</v>
          </cell>
          <cell r="P677">
            <v>0</v>
          </cell>
          <cell r="Q677">
            <v>0</v>
          </cell>
          <cell r="R677">
            <v>0</v>
          </cell>
          <cell r="T677">
            <v>0</v>
          </cell>
        </row>
        <row r="678">
          <cell r="C678" t="str">
            <v>Utility Rebill Service Fees</v>
          </cell>
          <cell r="D678">
            <v>59100000</v>
          </cell>
          <cell r="E678">
            <v>32337.300000000003</v>
          </cell>
          <cell r="F678">
            <v>0</v>
          </cell>
          <cell r="G678">
            <v>32251</v>
          </cell>
          <cell r="H678">
            <v>-86.30000000000291</v>
          </cell>
          <cell r="I678">
            <v>-2.6687447622405986E-3</v>
          </cell>
          <cell r="J678">
            <v>-2.6687447622405491E-3</v>
          </cell>
          <cell r="L678">
            <v>5.5069583520660485E-2</v>
          </cell>
          <cell r="M678">
            <v>5.4922616858080954E-2</v>
          </cell>
          <cell r="N678">
            <v>-1.4696666257953128E-4</v>
          </cell>
          <cell r="P678">
            <v>53.895500000000006</v>
          </cell>
          <cell r="Q678">
            <v>53.751666666666665</v>
          </cell>
          <cell r="R678">
            <v>-0.14383333333334036</v>
          </cell>
          <cell r="T678" t="str">
            <v>Monthly rebill fee is $3 and new move in setup fee is $10.</v>
          </cell>
        </row>
        <row r="679">
          <cell r="C679" t="str">
            <v>Utility Rebill Serv Fee Reimb</v>
          </cell>
          <cell r="D679">
            <v>59105000</v>
          </cell>
          <cell r="E679">
            <v>-19132.59</v>
          </cell>
          <cell r="F679">
            <v>-3370</v>
          </cell>
          <cell r="G679">
            <v>-20241</v>
          </cell>
          <cell r="H679">
            <v>-1108.4099999999999</v>
          </cell>
          <cell r="I679">
            <v>-5.7933086947454568E-2</v>
          </cell>
          <cell r="J679">
            <v>5.7933086947454582E-2</v>
          </cell>
          <cell r="L679">
            <v>-3.2582304736992682E-2</v>
          </cell>
          <cell r="M679">
            <v>-3.4469898230269344E-2</v>
          </cell>
          <cell r="N679">
            <v>-1.8875934932766625E-3</v>
          </cell>
          <cell r="P679">
            <v>-31.887650000000001</v>
          </cell>
          <cell r="Q679">
            <v>-33.734999999999999</v>
          </cell>
          <cell r="R679">
            <v>-1.8473499999999987</v>
          </cell>
          <cell r="T679" t="str">
            <v>Service fees charged to resident per month $3.</v>
          </cell>
        </row>
        <row r="680">
          <cell r="C680" t="str">
            <v>Water/Sewer</v>
          </cell>
          <cell r="D680">
            <v>59110000</v>
          </cell>
          <cell r="E680">
            <v>206141.95</v>
          </cell>
          <cell r="F680">
            <v>213373.44</v>
          </cell>
          <cell r="G680">
            <v>216241.34999999995</v>
          </cell>
          <cell r="H680">
            <v>10099.399999999936</v>
          </cell>
          <cell r="I680">
            <v>4.899245398619706E-2</v>
          </cell>
          <cell r="J680">
            <v>4.8992453986197004E-2</v>
          </cell>
          <cell r="L680">
            <v>0.35105439639786928</v>
          </cell>
          <cell r="M680">
            <v>0.36825341276004403</v>
          </cell>
          <cell r="N680">
            <v>1.7199016362174746E-2</v>
          </cell>
          <cell r="P680">
            <v>343.5699166666667</v>
          </cell>
          <cell r="Q680">
            <v>360.40224999999992</v>
          </cell>
          <cell r="R680">
            <v>16.832333333333224</v>
          </cell>
          <cell r="T680" t="str">
            <v>Average monthly based on averages of all floor plans with at 6% increase.</v>
          </cell>
        </row>
        <row r="681">
          <cell r="C681" t="str">
            <v>Water - Irrigation</v>
          </cell>
          <cell r="D681">
            <v>59112000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L681">
            <v>0</v>
          </cell>
          <cell r="M681">
            <v>0</v>
          </cell>
          <cell r="N681">
            <v>0</v>
          </cell>
          <cell r="P681">
            <v>0</v>
          </cell>
          <cell r="Q681">
            <v>0</v>
          </cell>
          <cell r="R681">
            <v>0</v>
          </cell>
          <cell r="T681">
            <v>0</v>
          </cell>
        </row>
        <row r="682">
          <cell r="C682" t="str">
            <v>Water-Drainage/Street Svc Fee</v>
          </cell>
          <cell r="D682">
            <v>59114000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L682">
            <v>0</v>
          </cell>
          <cell r="M682">
            <v>0</v>
          </cell>
          <cell r="N682">
            <v>0</v>
          </cell>
          <cell r="P682">
            <v>0</v>
          </cell>
          <cell r="Q682">
            <v>0</v>
          </cell>
          <cell r="R682">
            <v>0</v>
          </cell>
          <cell r="T682">
            <v>0</v>
          </cell>
        </row>
        <row r="683">
          <cell r="C683" t="str">
            <v>Water/Sewer Rebill</v>
          </cell>
          <cell r="D683">
            <v>59115000</v>
          </cell>
          <cell r="E683">
            <v>-183746.07</v>
          </cell>
          <cell r="F683">
            <v>-198715.2</v>
          </cell>
          <cell r="G683">
            <v>-194650.94999999995</v>
          </cell>
          <cell r="H683">
            <v>-10904.879999999946</v>
          </cell>
          <cell r="I683">
            <v>-5.9347555025258208E-2</v>
          </cell>
          <cell r="J683">
            <v>5.9347555025258236E-2</v>
          </cell>
          <cell r="L683">
            <v>-0.31291479339518535</v>
          </cell>
          <cell r="M683">
            <v>-0.33148552131442344</v>
          </cell>
          <cell r="N683">
            <v>-1.8570727919238084E-2</v>
          </cell>
          <cell r="P683">
            <v>-306.24345</v>
          </cell>
          <cell r="Q683">
            <v>-324.41824999999994</v>
          </cell>
          <cell r="R683">
            <v>-18.174799999999948</v>
          </cell>
          <cell r="T683" t="str">
            <v>$31.10 average per occupied unit includes 6% increase.</v>
          </cell>
        </row>
        <row r="684">
          <cell r="C684" t="str">
            <v>Water / Sewer Rebill-Parkmerced</v>
          </cell>
          <cell r="D684" t="str">
            <v>n/a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L684">
            <v>0</v>
          </cell>
          <cell r="M684">
            <v>0</v>
          </cell>
          <cell r="N684">
            <v>0</v>
          </cell>
          <cell r="P684">
            <v>0</v>
          </cell>
          <cell r="Q684">
            <v>0</v>
          </cell>
          <cell r="R684">
            <v>0</v>
          </cell>
          <cell r="T684">
            <v>0</v>
          </cell>
        </row>
        <row r="685">
          <cell r="C685" t="str">
            <v>Water/Sewer Rebill - NC</v>
          </cell>
          <cell r="D685">
            <v>59116000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L685">
            <v>0</v>
          </cell>
          <cell r="M685">
            <v>0</v>
          </cell>
          <cell r="N685">
            <v>0</v>
          </cell>
          <cell r="P685">
            <v>0</v>
          </cell>
          <cell r="Q685">
            <v>0</v>
          </cell>
          <cell r="R685">
            <v>0</v>
          </cell>
          <cell r="T685">
            <v>0</v>
          </cell>
        </row>
        <row r="686">
          <cell r="C686" t="str">
            <v>Water (only)</v>
          </cell>
          <cell r="D686">
            <v>59120000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L686">
            <v>0</v>
          </cell>
          <cell r="M686">
            <v>0</v>
          </cell>
          <cell r="N686">
            <v>0</v>
          </cell>
          <cell r="P686">
            <v>0</v>
          </cell>
          <cell r="Q686">
            <v>0</v>
          </cell>
          <cell r="R686">
            <v>0</v>
          </cell>
          <cell r="T686">
            <v>0</v>
          </cell>
        </row>
        <row r="687">
          <cell r="C687" t="str">
            <v>Sewer (only)</v>
          </cell>
          <cell r="D687">
            <v>59122000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L687">
            <v>0</v>
          </cell>
          <cell r="M687">
            <v>0</v>
          </cell>
          <cell r="N687">
            <v>0</v>
          </cell>
          <cell r="P687">
            <v>0</v>
          </cell>
          <cell r="Q687">
            <v>0</v>
          </cell>
          <cell r="R687">
            <v>0</v>
          </cell>
          <cell r="T687">
            <v>0</v>
          </cell>
        </row>
        <row r="688">
          <cell r="C688" t="str">
            <v>Total Utilities</v>
          </cell>
          <cell r="E688">
            <v>125011.37</v>
          </cell>
          <cell r="F688">
            <v>107456.03999999998</v>
          </cell>
          <cell r="G688">
            <v>127677.40000000002</v>
          </cell>
          <cell r="H688">
            <v>2666.0300000000279</v>
          </cell>
          <cell r="I688">
            <v>2.1326300159737695E-2</v>
          </cell>
          <cell r="J688">
            <v>2.1326300159737688E-2</v>
          </cell>
          <cell r="L688">
            <v>0.21289112205555782</v>
          </cell>
          <cell r="M688">
            <v>0.21743130202585798</v>
          </cell>
          <cell r="N688">
            <v>4.5401799703001511E-3</v>
          </cell>
          <cell r="P688">
            <v>208.35228333333333</v>
          </cell>
          <cell r="Q688">
            <v>212.7956666666667</v>
          </cell>
          <cell r="R688">
            <v>4.4433833333333723</v>
          </cell>
        </row>
        <row r="689">
          <cell r="C689">
            <v>0</v>
          </cell>
        </row>
        <row r="690">
          <cell r="C690" t="str">
            <v>Management Fees</v>
          </cell>
        </row>
        <row r="691">
          <cell r="C691" t="str">
            <v>Asset Management Fees</v>
          </cell>
          <cell r="D691">
            <v>61010000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L691">
            <v>0</v>
          </cell>
          <cell r="M691">
            <v>0</v>
          </cell>
          <cell r="N691">
            <v>0</v>
          </cell>
          <cell r="P691">
            <v>0</v>
          </cell>
          <cell r="Q691">
            <v>0</v>
          </cell>
          <cell r="R691">
            <v>0</v>
          </cell>
          <cell r="T691">
            <v>0</v>
          </cell>
        </row>
        <row r="692">
          <cell r="C692" t="str">
            <v>Sponsor Fees</v>
          </cell>
          <cell r="D692">
            <v>61011000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L692">
            <v>0</v>
          </cell>
          <cell r="M692">
            <v>0</v>
          </cell>
          <cell r="N692">
            <v>0</v>
          </cell>
          <cell r="P692">
            <v>0</v>
          </cell>
          <cell r="Q692">
            <v>0</v>
          </cell>
          <cell r="R692">
            <v>0</v>
          </cell>
          <cell r="T692">
            <v>0</v>
          </cell>
        </row>
        <row r="693">
          <cell r="C693" t="str">
            <v>Receiver Fees</v>
          </cell>
          <cell r="D693">
            <v>61015000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L693">
            <v>0</v>
          </cell>
          <cell r="M693">
            <v>0</v>
          </cell>
          <cell r="N693">
            <v>0</v>
          </cell>
          <cell r="P693">
            <v>0</v>
          </cell>
          <cell r="Q693">
            <v>0</v>
          </cell>
          <cell r="R693">
            <v>0</v>
          </cell>
          <cell r="T693">
            <v>0</v>
          </cell>
        </row>
        <row r="694">
          <cell r="C694" t="str">
            <v>Lease-Up Fees</v>
          </cell>
          <cell r="D694">
            <v>61020000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L694">
            <v>0</v>
          </cell>
          <cell r="M694">
            <v>0</v>
          </cell>
          <cell r="N694">
            <v>0</v>
          </cell>
          <cell r="P694">
            <v>0</v>
          </cell>
          <cell r="Q694">
            <v>0</v>
          </cell>
          <cell r="R694">
            <v>0</v>
          </cell>
          <cell r="T694">
            <v>0</v>
          </cell>
        </row>
        <row r="695">
          <cell r="C695" t="str">
            <v>Incentive Management Fees</v>
          </cell>
          <cell r="D695">
            <v>61025000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L695">
            <v>0</v>
          </cell>
          <cell r="M695">
            <v>0</v>
          </cell>
          <cell r="N695">
            <v>0</v>
          </cell>
          <cell r="P695">
            <v>0</v>
          </cell>
          <cell r="Q695">
            <v>0</v>
          </cell>
          <cell r="R695">
            <v>0</v>
          </cell>
          <cell r="T695">
            <v>0</v>
          </cell>
        </row>
        <row r="696">
          <cell r="C696" t="str">
            <v>Management Fees</v>
          </cell>
          <cell r="D696">
            <v>61030000</v>
          </cell>
          <cell r="E696">
            <v>208217.19999999998</v>
          </cell>
          <cell r="F696">
            <v>200610.11999999997</v>
          </cell>
          <cell r="G696">
            <v>220665.18368856382</v>
          </cell>
          <cell r="H696">
            <v>12447.983688563836</v>
          </cell>
          <cell r="I696">
            <v>5.9783647501569691E-2</v>
          </cell>
          <cell r="J696">
            <v>5.9783647501569614E-2</v>
          </cell>
          <cell r="L696">
            <v>0.35458849334477727</v>
          </cell>
          <cell r="M696">
            <v>0.37578708683901418</v>
          </cell>
          <cell r="N696">
            <v>2.1198593494236917E-2</v>
          </cell>
          <cell r="P696">
            <v>347.02866666666665</v>
          </cell>
          <cell r="Q696">
            <v>367.77530614760639</v>
          </cell>
          <cell r="R696">
            <v>20.746639480939734</v>
          </cell>
          <cell r="T696" t="str">
            <v>2.75% management fee</v>
          </cell>
        </row>
        <row r="697">
          <cell r="C697" t="str">
            <v>Partnership Management Fees (Do Not Use)</v>
          </cell>
          <cell r="D697" t="str">
            <v>n/a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L697">
            <v>0</v>
          </cell>
          <cell r="M697">
            <v>0</v>
          </cell>
          <cell r="N697">
            <v>0</v>
          </cell>
          <cell r="P697">
            <v>0</v>
          </cell>
          <cell r="Q697">
            <v>0</v>
          </cell>
          <cell r="R697">
            <v>0</v>
          </cell>
          <cell r="T697">
            <v>0</v>
          </cell>
        </row>
        <row r="698">
          <cell r="C698" t="str">
            <v>Subordinate Management Fees (Do Not Use)</v>
          </cell>
          <cell r="D698" t="str">
            <v>n/a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L698">
            <v>0</v>
          </cell>
          <cell r="M698">
            <v>0</v>
          </cell>
          <cell r="N698">
            <v>0</v>
          </cell>
          <cell r="P698">
            <v>0</v>
          </cell>
          <cell r="Q698">
            <v>0</v>
          </cell>
          <cell r="R698">
            <v>0</v>
          </cell>
          <cell r="T698">
            <v>0</v>
          </cell>
        </row>
        <row r="699">
          <cell r="C699" t="str">
            <v>Security Deposits (Lofts)</v>
          </cell>
          <cell r="D699">
            <v>61045000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L699">
            <v>0</v>
          </cell>
          <cell r="M699">
            <v>0</v>
          </cell>
          <cell r="N699">
            <v>0</v>
          </cell>
          <cell r="P699">
            <v>0</v>
          </cell>
          <cell r="Q699">
            <v>0</v>
          </cell>
          <cell r="R699">
            <v>0</v>
          </cell>
          <cell r="T699">
            <v>0</v>
          </cell>
        </row>
        <row r="700">
          <cell r="C700" t="str">
            <v>Total Management Fees</v>
          </cell>
          <cell r="E700">
            <v>208217.19999999998</v>
          </cell>
          <cell r="F700">
            <v>200610.11999999997</v>
          </cell>
          <cell r="G700">
            <v>220665.18368856382</v>
          </cell>
          <cell r="H700">
            <v>12447.983688563836</v>
          </cell>
          <cell r="I700">
            <v>5.9783647501569691E-2</v>
          </cell>
          <cell r="J700">
            <v>5.9783647501569614E-2</v>
          </cell>
          <cell r="L700">
            <v>0.35458849334477727</v>
          </cell>
          <cell r="M700">
            <v>0.37578708683901418</v>
          </cell>
          <cell r="N700">
            <v>2.1198593494236917E-2</v>
          </cell>
          <cell r="P700">
            <v>347.02866666666665</v>
          </cell>
          <cell r="Q700">
            <v>367.77530614760639</v>
          </cell>
          <cell r="R700">
            <v>20.746639480939734</v>
          </cell>
        </row>
        <row r="701">
          <cell r="C701">
            <v>0</v>
          </cell>
        </row>
        <row r="702">
          <cell r="C702" t="str">
            <v>Taxes</v>
          </cell>
        </row>
        <row r="703">
          <cell r="C703" t="str">
            <v>Ad Valorem Property Taxes</v>
          </cell>
          <cell r="D703">
            <v>62010000</v>
          </cell>
          <cell r="E703">
            <v>629782.68000000005</v>
          </cell>
          <cell r="F703">
            <v>629782.68000000005</v>
          </cell>
          <cell r="G703">
            <v>642384</v>
          </cell>
          <cell r="H703">
            <v>12601.319999999949</v>
          </cell>
          <cell r="I703">
            <v>2.0008997389385094E-2</v>
          </cell>
          <cell r="J703">
            <v>2.0008997389385108E-2</v>
          </cell>
          <cell r="L703">
            <v>1.0725035762455553</v>
          </cell>
          <cell r="M703">
            <v>1.0939632975027589</v>
          </cell>
          <cell r="N703">
            <v>2.1459721257203634E-2</v>
          </cell>
          <cell r="P703">
            <v>1049.6378000000002</v>
          </cell>
          <cell r="Q703">
            <v>1070.6400000000001</v>
          </cell>
          <cell r="R703">
            <v>21.002199999999903</v>
          </cell>
          <cell r="T703" t="str">
            <v>taxes per Clay Wolford</v>
          </cell>
        </row>
        <row r="704">
          <cell r="C704" t="str">
            <v>Ad Valorem Prop Taxes - Prior Year</v>
          </cell>
          <cell r="D704">
            <v>62010001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L704">
            <v>0</v>
          </cell>
          <cell r="M704">
            <v>0</v>
          </cell>
          <cell r="N704">
            <v>0</v>
          </cell>
          <cell r="P704">
            <v>0</v>
          </cell>
          <cell r="Q704">
            <v>0</v>
          </cell>
          <cell r="R704">
            <v>0</v>
          </cell>
          <cell r="T704">
            <v>0</v>
          </cell>
        </row>
        <row r="705">
          <cell r="C705" t="str">
            <v>Franchise Taxes</v>
          </cell>
          <cell r="D705">
            <v>62020000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L705">
            <v>0</v>
          </cell>
          <cell r="M705">
            <v>0</v>
          </cell>
          <cell r="N705">
            <v>0</v>
          </cell>
          <cell r="P705">
            <v>0</v>
          </cell>
          <cell r="Q705">
            <v>0</v>
          </cell>
          <cell r="R705">
            <v>0</v>
          </cell>
          <cell r="T705">
            <v>0</v>
          </cell>
        </row>
        <row r="706">
          <cell r="C706" t="str">
            <v>Ground Lease</v>
          </cell>
          <cell r="D706">
            <v>62022000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L706">
            <v>0</v>
          </cell>
          <cell r="M706">
            <v>0</v>
          </cell>
          <cell r="N706">
            <v>0</v>
          </cell>
          <cell r="P706">
            <v>0</v>
          </cell>
          <cell r="Q706">
            <v>0</v>
          </cell>
          <cell r="R706">
            <v>0</v>
          </cell>
          <cell r="T706">
            <v>0</v>
          </cell>
        </row>
        <row r="707">
          <cell r="C707" t="str">
            <v>Income Taxes</v>
          </cell>
          <cell r="D707">
            <v>62025000</v>
          </cell>
          <cell r="E707">
            <v>250</v>
          </cell>
          <cell r="F707">
            <v>0</v>
          </cell>
          <cell r="G707">
            <v>0</v>
          </cell>
          <cell r="H707">
            <v>-250</v>
          </cell>
          <cell r="I707">
            <v>-1</v>
          </cell>
          <cell r="J707">
            <v>-1</v>
          </cell>
          <cell r="L707">
            <v>4.2574351848067465E-4</v>
          </cell>
          <cell r="M707">
            <v>0</v>
          </cell>
          <cell r="N707">
            <v>-4.2574351848067465E-4</v>
          </cell>
          <cell r="P707">
            <v>0.41666666666666669</v>
          </cell>
          <cell r="Q707">
            <v>0</v>
          </cell>
          <cell r="R707">
            <v>-0.41666666666666669</v>
          </cell>
          <cell r="T707">
            <v>0</v>
          </cell>
        </row>
        <row r="708">
          <cell r="C708" t="str">
            <v>Other Taxes</v>
          </cell>
          <cell r="D708">
            <v>62028000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L708">
            <v>0</v>
          </cell>
          <cell r="M708">
            <v>0</v>
          </cell>
          <cell r="N708">
            <v>0</v>
          </cell>
          <cell r="P708">
            <v>0</v>
          </cell>
          <cell r="Q708">
            <v>0</v>
          </cell>
          <cell r="R708">
            <v>0</v>
          </cell>
          <cell r="T708">
            <v>0</v>
          </cell>
        </row>
        <row r="709">
          <cell r="C709" t="str">
            <v>Personal Property Taxes</v>
          </cell>
          <cell r="D709">
            <v>62030000</v>
          </cell>
          <cell r="E709">
            <v>4333.119999999999</v>
          </cell>
          <cell r="F709">
            <v>0</v>
          </cell>
          <cell r="G709">
            <v>4332</v>
          </cell>
          <cell r="H709">
            <v>-1.1199999999989814</v>
          </cell>
          <cell r="I709">
            <v>-2.5847426334811444E-4</v>
          </cell>
          <cell r="J709">
            <v>-2.5847426334812962E-4</v>
          </cell>
          <cell r="L709">
            <v>7.379191019195922E-3</v>
          </cell>
          <cell r="M709">
            <v>7.3772836882331303E-3</v>
          </cell>
          <cell r="N709">
            <v>-1.9073309627916715E-6</v>
          </cell>
          <cell r="P709">
            <v>7.2218666666666653</v>
          </cell>
          <cell r="Q709">
            <v>7.2200000000000006</v>
          </cell>
          <cell r="R709">
            <v>-1.8666666666646847E-3</v>
          </cell>
          <cell r="T709" t="str">
            <v>taxes</v>
          </cell>
        </row>
        <row r="710">
          <cell r="C710" t="str">
            <v>Real Estate Tax - Development</v>
          </cell>
          <cell r="D710">
            <v>62035000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L710">
            <v>0</v>
          </cell>
          <cell r="M710">
            <v>0</v>
          </cell>
          <cell r="N710">
            <v>0</v>
          </cell>
          <cell r="P710">
            <v>0</v>
          </cell>
          <cell r="Q710">
            <v>0</v>
          </cell>
          <cell r="R710">
            <v>0</v>
          </cell>
          <cell r="T710">
            <v>0</v>
          </cell>
        </row>
        <row r="711">
          <cell r="C711" t="str">
            <v>Sales Taxes</v>
          </cell>
          <cell r="D711">
            <v>62040000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L711">
            <v>0</v>
          </cell>
          <cell r="M711">
            <v>0</v>
          </cell>
          <cell r="N711">
            <v>0</v>
          </cell>
          <cell r="P711">
            <v>0</v>
          </cell>
          <cell r="Q711">
            <v>0</v>
          </cell>
          <cell r="R711">
            <v>0</v>
          </cell>
          <cell r="T711">
            <v>0</v>
          </cell>
        </row>
        <row r="712">
          <cell r="C712" t="str">
            <v>Tax Consultant Fees</v>
          </cell>
          <cell r="D712">
            <v>62060000</v>
          </cell>
          <cell r="E712">
            <v>0</v>
          </cell>
          <cell r="F712">
            <v>265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L712">
            <v>0</v>
          </cell>
          <cell r="M712">
            <v>0</v>
          </cell>
          <cell r="N712">
            <v>0</v>
          </cell>
          <cell r="P712">
            <v>0</v>
          </cell>
          <cell r="Q712">
            <v>0</v>
          </cell>
          <cell r="R712">
            <v>0</v>
          </cell>
          <cell r="T712">
            <v>0</v>
          </cell>
        </row>
        <row r="713">
          <cell r="C713" t="str">
            <v>Total Taxes</v>
          </cell>
          <cell r="E713">
            <v>634365.80000000005</v>
          </cell>
          <cell r="F713">
            <v>630047.68000000005</v>
          </cell>
          <cell r="G713">
            <v>646716</v>
          </cell>
          <cell r="H713">
            <v>12350.199999999953</v>
          </cell>
          <cell r="I713">
            <v>1.9468577908834227E-2</v>
          </cell>
          <cell r="J713">
            <v>1.9468577908834162E-2</v>
          </cell>
          <cell r="L713">
            <v>1.080308510783232</v>
          </cell>
          <cell r="M713">
            <v>1.101340581190992</v>
          </cell>
          <cell r="N713">
            <v>2.1032070407760006E-2</v>
          </cell>
          <cell r="P713">
            <v>1057.2763333333335</v>
          </cell>
          <cell r="Q713">
            <v>1077.8599999999999</v>
          </cell>
          <cell r="R713">
            <v>20.583666666666431</v>
          </cell>
        </row>
        <row r="714">
          <cell r="C714">
            <v>0</v>
          </cell>
        </row>
        <row r="715">
          <cell r="C715" t="str">
            <v>Insurance</v>
          </cell>
        </row>
        <row r="716">
          <cell r="C716" t="str">
            <v>Property Insurance</v>
          </cell>
          <cell r="D716">
            <v>63010000</v>
          </cell>
          <cell r="E716">
            <v>128182.24</v>
          </cell>
          <cell r="F716">
            <v>147563.15999999997</v>
          </cell>
          <cell r="G716">
            <v>132024</v>
          </cell>
          <cell r="H716">
            <v>3841.7599999999948</v>
          </cell>
          <cell r="I716">
            <v>2.9971078676733959E-2</v>
          </cell>
          <cell r="J716">
            <v>2.9971078676733987E-2</v>
          </cell>
          <cell r="L716">
            <v>0.21829103145733711</v>
          </cell>
          <cell r="M716">
            <v>0.22483344913557035</v>
          </cell>
          <cell r="N716">
            <v>6.5424176782332422E-3</v>
          </cell>
          <cell r="P716">
            <v>213.63706666666667</v>
          </cell>
          <cell r="Q716">
            <v>220.04</v>
          </cell>
          <cell r="R716">
            <v>6.4029333333333227</v>
          </cell>
          <cell r="T716" t="str">
            <v>insurance - 3% increase per Clay Wolford</v>
          </cell>
        </row>
        <row r="717">
          <cell r="C717" t="str">
            <v>General Liability Insurance</v>
          </cell>
          <cell r="D717">
            <v>63020000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L717">
            <v>0</v>
          </cell>
          <cell r="M717">
            <v>0</v>
          </cell>
          <cell r="N717">
            <v>0</v>
          </cell>
          <cell r="P717">
            <v>0</v>
          </cell>
          <cell r="Q717">
            <v>0</v>
          </cell>
          <cell r="R717">
            <v>0</v>
          </cell>
          <cell r="T717">
            <v>0</v>
          </cell>
        </row>
        <row r="718">
          <cell r="C718" t="str">
            <v>Umbrella Liability Insurance</v>
          </cell>
          <cell r="D718">
            <v>63030000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L718">
            <v>0</v>
          </cell>
          <cell r="M718">
            <v>0</v>
          </cell>
          <cell r="N718">
            <v>0</v>
          </cell>
          <cell r="P718">
            <v>0</v>
          </cell>
          <cell r="Q718">
            <v>0</v>
          </cell>
          <cell r="R718">
            <v>0</v>
          </cell>
          <cell r="T718">
            <v>0</v>
          </cell>
        </row>
        <row r="719">
          <cell r="C719" t="str">
            <v>Boiler Insurance</v>
          </cell>
          <cell r="D719">
            <v>63040000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L719">
            <v>0</v>
          </cell>
          <cell r="M719">
            <v>0</v>
          </cell>
          <cell r="N719">
            <v>0</v>
          </cell>
          <cell r="P719">
            <v>0</v>
          </cell>
          <cell r="Q719">
            <v>0</v>
          </cell>
          <cell r="R719">
            <v>0</v>
          </cell>
          <cell r="T719">
            <v>0</v>
          </cell>
        </row>
        <row r="720">
          <cell r="C720" t="str">
            <v>Builder's Risk Insurance</v>
          </cell>
          <cell r="D720">
            <v>63050000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L720">
            <v>0</v>
          </cell>
          <cell r="M720">
            <v>0</v>
          </cell>
          <cell r="N720">
            <v>0</v>
          </cell>
          <cell r="P720">
            <v>0</v>
          </cell>
          <cell r="Q720">
            <v>0</v>
          </cell>
          <cell r="R720">
            <v>0</v>
          </cell>
          <cell r="T720">
            <v>0</v>
          </cell>
        </row>
        <row r="721">
          <cell r="C721" t="str">
            <v>Directors &amp; Officers Insurance</v>
          </cell>
          <cell r="D721">
            <v>63055000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L721">
            <v>0</v>
          </cell>
          <cell r="M721">
            <v>0</v>
          </cell>
          <cell r="N721">
            <v>0</v>
          </cell>
          <cell r="P721">
            <v>0</v>
          </cell>
          <cell r="Q721">
            <v>0</v>
          </cell>
          <cell r="R721">
            <v>0</v>
          </cell>
          <cell r="T721">
            <v>0</v>
          </cell>
        </row>
        <row r="722">
          <cell r="C722" t="str">
            <v>Earthquake Insurance</v>
          </cell>
          <cell r="D722">
            <v>63060000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L722">
            <v>0</v>
          </cell>
          <cell r="M722">
            <v>0</v>
          </cell>
          <cell r="N722">
            <v>0</v>
          </cell>
          <cell r="P722">
            <v>0</v>
          </cell>
          <cell r="Q722">
            <v>0</v>
          </cell>
          <cell r="R722">
            <v>0</v>
          </cell>
          <cell r="T722">
            <v>0</v>
          </cell>
        </row>
        <row r="723">
          <cell r="C723" t="str">
            <v>Flood Insurance</v>
          </cell>
          <cell r="D723">
            <v>63070000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L723">
            <v>0</v>
          </cell>
          <cell r="M723">
            <v>0</v>
          </cell>
          <cell r="N723">
            <v>0</v>
          </cell>
          <cell r="P723">
            <v>0</v>
          </cell>
          <cell r="Q723">
            <v>0</v>
          </cell>
          <cell r="R723">
            <v>0</v>
          </cell>
          <cell r="T723">
            <v>0</v>
          </cell>
        </row>
        <row r="724">
          <cell r="C724" t="str">
            <v>Renter's Insurance</v>
          </cell>
          <cell r="D724">
            <v>63085000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L724">
            <v>0</v>
          </cell>
          <cell r="M724">
            <v>0</v>
          </cell>
          <cell r="N724">
            <v>0</v>
          </cell>
          <cell r="P724">
            <v>0</v>
          </cell>
          <cell r="Q724">
            <v>0</v>
          </cell>
          <cell r="R724">
            <v>0</v>
          </cell>
          <cell r="T724">
            <v>0</v>
          </cell>
        </row>
        <row r="725">
          <cell r="C725" t="str">
            <v>Other Insurance</v>
          </cell>
          <cell r="D725">
            <v>63090000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L725">
            <v>0</v>
          </cell>
          <cell r="M725">
            <v>0</v>
          </cell>
          <cell r="N725">
            <v>0</v>
          </cell>
          <cell r="P725">
            <v>0</v>
          </cell>
          <cell r="Q725">
            <v>0</v>
          </cell>
          <cell r="R725">
            <v>0</v>
          </cell>
          <cell r="T725">
            <v>0</v>
          </cell>
        </row>
        <row r="726">
          <cell r="C726" t="str">
            <v>Total Property Insurance</v>
          </cell>
          <cell r="E726">
            <v>128182.24</v>
          </cell>
          <cell r="F726">
            <v>147563.15999999997</v>
          </cell>
          <cell r="G726">
            <v>132024</v>
          </cell>
          <cell r="H726">
            <v>3841.7599999999948</v>
          </cell>
          <cell r="I726">
            <v>2.9971078676733959E-2</v>
          </cell>
          <cell r="J726">
            <v>2.9971078676733987E-2</v>
          </cell>
          <cell r="L726">
            <v>0.21829103145733711</v>
          </cell>
          <cell r="M726">
            <v>0.22483344913557035</v>
          </cell>
          <cell r="N726">
            <v>6.5424176782332422E-3</v>
          </cell>
          <cell r="P726">
            <v>213.63706666666667</v>
          </cell>
          <cell r="Q726">
            <v>220.04</v>
          </cell>
          <cell r="R726">
            <v>6.4029333333333227</v>
          </cell>
        </row>
        <row r="727">
          <cell r="C727">
            <v>0</v>
          </cell>
        </row>
        <row r="728">
          <cell r="C728" t="str">
            <v>Recoverable Operating Expenses</v>
          </cell>
          <cell r="D728" t="str">
            <v>n/a</v>
          </cell>
        </row>
        <row r="729">
          <cell r="C729" t="str">
            <v>Recoverable Payroll</v>
          </cell>
          <cell r="D729" t="str">
            <v>n/a</v>
          </cell>
        </row>
        <row r="730">
          <cell r="C730" t="str">
            <v>REC Administrative - Salary</v>
          </cell>
          <cell r="D730" t="str">
            <v>n/a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L730">
            <v>0</v>
          </cell>
          <cell r="M730">
            <v>0</v>
          </cell>
          <cell r="N730">
            <v>0</v>
          </cell>
          <cell r="P730">
            <v>0</v>
          </cell>
          <cell r="Q730">
            <v>0</v>
          </cell>
          <cell r="R730">
            <v>0</v>
          </cell>
          <cell r="T730">
            <v>0</v>
          </cell>
        </row>
        <row r="731">
          <cell r="C731" t="str">
            <v>REC Administrative - Benefits</v>
          </cell>
          <cell r="D731" t="str">
            <v>n/a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L731">
            <v>0</v>
          </cell>
          <cell r="M731">
            <v>0</v>
          </cell>
          <cell r="N731">
            <v>0</v>
          </cell>
          <cell r="P731">
            <v>0</v>
          </cell>
          <cell r="Q731">
            <v>0</v>
          </cell>
          <cell r="R731">
            <v>0</v>
          </cell>
          <cell r="T731">
            <v>0</v>
          </cell>
        </row>
        <row r="732">
          <cell r="C732" t="str">
            <v>REC Administrative - Taxes</v>
          </cell>
          <cell r="D732" t="str">
            <v>n/a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L732">
            <v>0</v>
          </cell>
          <cell r="M732">
            <v>0</v>
          </cell>
          <cell r="N732">
            <v>0</v>
          </cell>
          <cell r="P732">
            <v>0</v>
          </cell>
          <cell r="Q732">
            <v>0</v>
          </cell>
          <cell r="R732">
            <v>0</v>
          </cell>
          <cell r="T732">
            <v>0</v>
          </cell>
        </row>
        <row r="733">
          <cell r="C733" t="str">
            <v>REC Administrative - Rent</v>
          </cell>
          <cell r="D733" t="str">
            <v>n/a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L733">
            <v>0</v>
          </cell>
          <cell r="M733">
            <v>0</v>
          </cell>
          <cell r="N733">
            <v>0</v>
          </cell>
          <cell r="P733">
            <v>0</v>
          </cell>
          <cell r="Q733">
            <v>0</v>
          </cell>
          <cell r="R733">
            <v>0</v>
          </cell>
          <cell r="T733">
            <v>0</v>
          </cell>
        </row>
        <row r="734">
          <cell r="C734" t="str">
            <v>REC Administrative - Bonus</v>
          </cell>
          <cell r="D734" t="str">
            <v>n/a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L734">
            <v>0</v>
          </cell>
          <cell r="M734">
            <v>0</v>
          </cell>
          <cell r="N734">
            <v>0</v>
          </cell>
          <cell r="P734">
            <v>0</v>
          </cell>
          <cell r="Q734">
            <v>0</v>
          </cell>
          <cell r="R734">
            <v>0</v>
          </cell>
          <cell r="T734">
            <v>0</v>
          </cell>
        </row>
        <row r="735">
          <cell r="C735" t="str">
            <v>REC Maintenance - Salary</v>
          </cell>
          <cell r="D735" t="str">
            <v>n/a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L735">
            <v>0</v>
          </cell>
          <cell r="M735">
            <v>0</v>
          </cell>
          <cell r="N735">
            <v>0</v>
          </cell>
          <cell r="P735">
            <v>0</v>
          </cell>
          <cell r="Q735">
            <v>0</v>
          </cell>
          <cell r="R735">
            <v>0</v>
          </cell>
          <cell r="T735">
            <v>0</v>
          </cell>
        </row>
        <row r="736">
          <cell r="C736" t="str">
            <v>REC Maintenance - Benefits</v>
          </cell>
          <cell r="D736" t="str">
            <v>n/a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L736">
            <v>0</v>
          </cell>
          <cell r="M736">
            <v>0</v>
          </cell>
          <cell r="N736">
            <v>0</v>
          </cell>
          <cell r="P736">
            <v>0</v>
          </cell>
          <cell r="Q736">
            <v>0</v>
          </cell>
          <cell r="R736">
            <v>0</v>
          </cell>
          <cell r="T736">
            <v>0</v>
          </cell>
        </row>
        <row r="737">
          <cell r="C737" t="str">
            <v>REC Maintenance - Taxes</v>
          </cell>
          <cell r="D737" t="str">
            <v>n/a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L737">
            <v>0</v>
          </cell>
          <cell r="M737">
            <v>0</v>
          </cell>
          <cell r="N737">
            <v>0</v>
          </cell>
          <cell r="P737">
            <v>0</v>
          </cell>
          <cell r="Q737">
            <v>0</v>
          </cell>
          <cell r="R737">
            <v>0</v>
          </cell>
          <cell r="T737">
            <v>0</v>
          </cell>
        </row>
        <row r="738">
          <cell r="C738" t="str">
            <v>REC Maintenance - Rent</v>
          </cell>
          <cell r="D738" t="str">
            <v>n/a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L738">
            <v>0</v>
          </cell>
          <cell r="M738">
            <v>0</v>
          </cell>
          <cell r="N738">
            <v>0</v>
          </cell>
          <cell r="P738">
            <v>0</v>
          </cell>
          <cell r="Q738">
            <v>0</v>
          </cell>
          <cell r="R738">
            <v>0</v>
          </cell>
          <cell r="T738">
            <v>0</v>
          </cell>
        </row>
        <row r="739">
          <cell r="C739" t="str">
            <v>REC Maintenance - Bonus</v>
          </cell>
          <cell r="D739" t="str">
            <v>n/a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L739">
            <v>0</v>
          </cell>
          <cell r="M739">
            <v>0</v>
          </cell>
          <cell r="N739">
            <v>0</v>
          </cell>
          <cell r="P739">
            <v>0</v>
          </cell>
          <cell r="Q739">
            <v>0</v>
          </cell>
          <cell r="R739">
            <v>0</v>
          </cell>
          <cell r="T739">
            <v>0</v>
          </cell>
        </row>
        <row r="740">
          <cell r="C740" t="str">
            <v>REC Training &amp; Education</v>
          </cell>
          <cell r="D740" t="str">
            <v>n/a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L740">
            <v>0</v>
          </cell>
          <cell r="M740">
            <v>0</v>
          </cell>
          <cell r="N740">
            <v>0</v>
          </cell>
          <cell r="P740">
            <v>0</v>
          </cell>
          <cell r="Q740">
            <v>0</v>
          </cell>
          <cell r="R740">
            <v>0</v>
          </cell>
          <cell r="T740">
            <v>0</v>
          </cell>
        </row>
        <row r="741">
          <cell r="C741" t="str">
            <v>REC Other Bonus</v>
          </cell>
          <cell r="D741" t="str">
            <v>n/a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L741">
            <v>0</v>
          </cell>
          <cell r="M741">
            <v>0</v>
          </cell>
          <cell r="N741">
            <v>0</v>
          </cell>
          <cell r="P741">
            <v>0</v>
          </cell>
          <cell r="Q741">
            <v>0</v>
          </cell>
          <cell r="R741">
            <v>0</v>
          </cell>
          <cell r="T741">
            <v>0</v>
          </cell>
        </row>
        <row r="742">
          <cell r="C742" t="str">
            <v>REC Leasing Commissions</v>
          </cell>
          <cell r="D742" t="str">
            <v>n/a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L742">
            <v>0</v>
          </cell>
          <cell r="M742">
            <v>0</v>
          </cell>
          <cell r="N742">
            <v>0</v>
          </cell>
          <cell r="P742">
            <v>0</v>
          </cell>
          <cell r="Q742">
            <v>0</v>
          </cell>
          <cell r="R742">
            <v>0</v>
          </cell>
          <cell r="T742">
            <v>0</v>
          </cell>
        </row>
        <row r="743">
          <cell r="C743" t="str">
            <v>REC Other Commissions</v>
          </cell>
          <cell r="D743" t="str">
            <v>n/a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L743">
            <v>0</v>
          </cell>
          <cell r="M743">
            <v>0</v>
          </cell>
          <cell r="N743">
            <v>0</v>
          </cell>
          <cell r="P743">
            <v>0</v>
          </cell>
          <cell r="Q743">
            <v>0</v>
          </cell>
          <cell r="R743">
            <v>0</v>
          </cell>
          <cell r="T743">
            <v>0</v>
          </cell>
        </row>
        <row r="744">
          <cell r="C744" t="str">
            <v>REC 401K Contributions</v>
          </cell>
          <cell r="D744" t="str">
            <v>n/a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L744">
            <v>0</v>
          </cell>
          <cell r="M744">
            <v>0</v>
          </cell>
          <cell r="N744">
            <v>0</v>
          </cell>
          <cell r="P744">
            <v>0</v>
          </cell>
          <cell r="Q744">
            <v>0</v>
          </cell>
          <cell r="R744">
            <v>0</v>
          </cell>
          <cell r="T744">
            <v>0</v>
          </cell>
        </row>
        <row r="745">
          <cell r="C745" t="str">
            <v>REC Workers Compensation</v>
          </cell>
          <cell r="D745" t="str">
            <v>n/a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L745">
            <v>0</v>
          </cell>
          <cell r="M745">
            <v>0</v>
          </cell>
          <cell r="N745">
            <v>0</v>
          </cell>
          <cell r="P745">
            <v>0</v>
          </cell>
          <cell r="Q745">
            <v>0</v>
          </cell>
          <cell r="R745">
            <v>0</v>
          </cell>
          <cell r="T745">
            <v>0</v>
          </cell>
        </row>
        <row r="746">
          <cell r="C746" t="str">
            <v>REC Short Term Disability</v>
          </cell>
          <cell r="D746" t="str">
            <v>n/a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L746">
            <v>0</v>
          </cell>
          <cell r="M746">
            <v>0</v>
          </cell>
          <cell r="N746">
            <v>0</v>
          </cell>
          <cell r="P746">
            <v>0</v>
          </cell>
          <cell r="Q746">
            <v>0</v>
          </cell>
          <cell r="R746">
            <v>0</v>
          </cell>
          <cell r="T746">
            <v>0</v>
          </cell>
        </row>
        <row r="747">
          <cell r="C747" t="str">
            <v>REC Temporary Help</v>
          </cell>
          <cell r="D747" t="str">
            <v>n/a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L747">
            <v>0</v>
          </cell>
          <cell r="M747">
            <v>0</v>
          </cell>
          <cell r="N747">
            <v>0</v>
          </cell>
          <cell r="P747">
            <v>0</v>
          </cell>
          <cell r="Q747">
            <v>0</v>
          </cell>
          <cell r="R747">
            <v>0</v>
          </cell>
          <cell r="T747">
            <v>0</v>
          </cell>
        </row>
        <row r="748">
          <cell r="C748" t="str">
            <v>REC Payroll Reimbursements</v>
          </cell>
          <cell r="D748" t="str">
            <v>n/a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L748">
            <v>0</v>
          </cell>
          <cell r="M748">
            <v>0</v>
          </cell>
          <cell r="N748">
            <v>0</v>
          </cell>
          <cell r="P748">
            <v>0</v>
          </cell>
          <cell r="Q748">
            <v>0</v>
          </cell>
          <cell r="R748">
            <v>0</v>
          </cell>
          <cell r="T748">
            <v>0</v>
          </cell>
        </row>
        <row r="749">
          <cell r="C749" t="str">
            <v>REC Payroll Services</v>
          </cell>
          <cell r="D749" t="str">
            <v>n/a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L749">
            <v>0</v>
          </cell>
          <cell r="M749">
            <v>0</v>
          </cell>
          <cell r="N749">
            <v>0</v>
          </cell>
          <cell r="P749">
            <v>0</v>
          </cell>
          <cell r="Q749">
            <v>0</v>
          </cell>
          <cell r="R749">
            <v>0</v>
          </cell>
          <cell r="T749">
            <v>0</v>
          </cell>
        </row>
        <row r="750">
          <cell r="C750" t="str">
            <v>REC Other Payroll</v>
          </cell>
          <cell r="D750" t="str">
            <v>n/a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L750">
            <v>0</v>
          </cell>
          <cell r="M750">
            <v>0</v>
          </cell>
          <cell r="N750">
            <v>0</v>
          </cell>
          <cell r="P750">
            <v>0</v>
          </cell>
          <cell r="Q750">
            <v>0</v>
          </cell>
          <cell r="R750">
            <v>0</v>
          </cell>
          <cell r="T750">
            <v>0</v>
          </cell>
        </row>
        <row r="751">
          <cell r="C751" t="str">
            <v>Total Recoverable Payroll</v>
          </cell>
          <cell r="D751" t="str">
            <v>n/a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L751">
            <v>0</v>
          </cell>
          <cell r="M751">
            <v>0</v>
          </cell>
          <cell r="N751">
            <v>0</v>
          </cell>
          <cell r="P751">
            <v>0</v>
          </cell>
          <cell r="Q751">
            <v>0</v>
          </cell>
          <cell r="R751">
            <v>0</v>
          </cell>
        </row>
        <row r="752">
          <cell r="C752">
            <v>0</v>
          </cell>
          <cell r="D752" t="str">
            <v>n/a</v>
          </cell>
        </row>
        <row r="753">
          <cell r="C753" t="str">
            <v>Recoverable Marketing</v>
          </cell>
          <cell r="D753" t="str">
            <v>n/a</v>
          </cell>
        </row>
        <row r="754">
          <cell r="C754" t="str">
            <v>REC Advertising</v>
          </cell>
          <cell r="D754" t="str">
            <v>n/a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L754">
            <v>0</v>
          </cell>
          <cell r="M754">
            <v>0</v>
          </cell>
          <cell r="N754">
            <v>0</v>
          </cell>
          <cell r="P754">
            <v>0</v>
          </cell>
          <cell r="Q754">
            <v>0</v>
          </cell>
          <cell r="R754">
            <v>0</v>
          </cell>
          <cell r="T754">
            <v>0</v>
          </cell>
        </row>
        <row r="755">
          <cell r="C755" t="str">
            <v>REC Ad Production/Artwork</v>
          </cell>
          <cell r="D755" t="str">
            <v>n/a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L755">
            <v>0</v>
          </cell>
          <cell r="M755">
            <v>0</v>
          </cell>
          <cell r="N755">
            <v>0</v>
          </cell>
          <cell r="P755">
            <v>0</v>
          </cell>
          <cell r="Q755">
            <v>0</v>
          </cell>
          <cell r="R755">
            <v>0</v>
          </cell>
          <cell r="T755">
            <v>0</v>
          </cell>
        </row>
        <row r="756">
          <cell r="C756" t="str">
            <v>REC Apartment Guide</v>
          </cell>
          <cell r="D756" t="str">
            <v>n/a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L756">
            <v>0</v>
          </cell>
          <cell r="M756">
            <v>0</v>
          </cell>
          <cell r="N756">
            <v>0</v>
          </cell>
          <cell r="P756">
            <v>0</v>
          </cell>
          <cell r="Q756">
            <v>0</v>
          </cell>
          <cell r="R756">
            <v>0</v>
          </cell>
          <cell r="T756">
            <v>0</v>
          </cell>
        </row>
        <row r="757">
          <cell r="C757" t="str">
            <v>REC Collateral Materials</v>
          </cell>
          <cell r="D757" t="str">
            <v>n/a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L757">
            <v>0</v>
          </cell>
          <cell r="M757">
            <v>0</v>
          </cell>
          <cell r="N757">
            <v>0</v>
          </cell>
          <cell r="P757">
            <v>0</v>
          </cell>
          <cell r="Q757">
            <v>0</v>
          </cell>
          <cell r="R757">
            <v>0</v>
          </cell>
          <cell r="T757">
            <v>0</v>
          </cell>
        </row>
        <row r="758">
          <cell r="C758" t="str">
            <v>REC Direct Mail</v>
          </cell>
          <cell r="D758" t="str">
            <v>n/a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L758">
            <v>0</v>
          </cell>
          <cell r="M758">
            <v>0</v>
          </cell>
          <cell r="N758">
            <v>0</v>
          </cell>
          <cell r="P758">
            <v>0</v>
          </cell>
          <cell r="Q758">
            <v>0</v>
          </cell>
          <cell r="R758">
            <v>0</v>
          </cell>
          <cell r="T758">
            <v>0</v>
          </cell>
        </row>
        <row r="759">
          <cell r="C759" t="str">
            <v>REC For Rent Magazine</v>
          </cell>
          <cell r="D759" t="str">
            <v>n/a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L759">
            <v>0</v>
          </cell>
          <cell r="M759">
            <v>0</v>
          </cell>
          <cell r="N759">
            <v>0</v>
          </cell>
          <cell r="P759">
            <v>0</v>
          </cell>
          <cell r="Q759">
            <v>0</v>
          </cell>
          <cell r="R759">
            <v>0</v>
          </cell>
          <cell r="T759">
            <v>0</v>
          </cell>
        </row>
        <row r="760">
          <cell r="C760" t="str">
            <v>REC Internet Advertising</v>
          </cell>
          <cell r="D760" t="str">
            <v>n/a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L760">
            <v>0</v>
          </cell>
          <cell r="M760">
            <v>0</v>
          </cell>
          <cell r="N760">
            <v>0</v>
          </cell>
          <cell r="P760">
            <v>0</v>
          </cell>
          <cell r="Q760">
            <v>0</v>
          </cell>
          <cell r="R760">
            <v>0</v>
          </cell>
          <cell r="T760">
            <v>0</v>
          </cell>
        </row>
        <row r="761">
          <cell r="C761" t="str">
            <v>REC Laundry Equipment</v>
          </cell>
          <cell r="D761" t="str">
            <v>n/a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L761">
            <v>0</v>
          </cell>
          <cell r="M761">
            <v>0</v>
          </cell>
          <cell r="N761">
            <v>0</v>
          </cell>
          <cell r="P761">
            <v>0</v>
          </cell>
          <cell r="Q761">
            <v>0</v>
          </cell>
          <cell r="R761">
            <v>0</v>
          </cell>
          <cell r="T761">
            <v>0</v>
          </cell>
        </row>
        <row r="762">
          <cell r="C762" t="str">
            <v>REC Locator Fees</v>
          </cell>
          <cell r="D762" t="str">
            <v>n/a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L762">
            <v>0</v>
          </cell>
          <cell r="M762">
            <v>0</v>
          </cell>
          <cell r="N762">
            <v>0</v>
          </cell>
          <cell r="P762">
            <v>0</v>
          </cell>
          <cell r="Q762">
            <v>0</v>
          </cell>
          <cell r="R762">
            <v>0</v>
          </cell>
          <cell r="T762">
            <v>0</v>
          </cell>
        </row>
        <row r="763">
          <cell r="C763" t="str">
            <v>REC Market Research</v>
          </cell>
          <cell r="D763" t="str">
            <v>n/a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L763">
            <v>0</v>
          </cell>
          <cell r="M763">
            <v>0</v>
          </cell>
          <cell r="N763">
            <v>0</v>
          </cell>
          <cell r="P763">
            <v>0</v>
          </cell>
          <cell r="Q763">
            <v>0</v>
          </cell>
          <cell r="R763">
            <v>0</v>
          </cell>
          <cell r="T763">
            <v>0</v>
          </cell>
        </row>
        <row r="764">
          <cell r="C764" t="str">
            <v>REC Model Unit</v>
          </cell>
          <cell r="D764" t="str">
            <v>n/a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L764">
            <v>0</v>
          </cell>
          <cell r="M764">
            <v>0</v>
          </cell>
          <cell r="N764">
            <v>0</v>
          </cell>
          <cell r="P764">
            <v>0</v>
          </cell>
          <cell r="Q764">
            <v>0</v>
          </cell>
          <cell r="R764">
            <v>0</v>
          </cell>
          <cell r="T764">
            <v>0</v>
          </cell>
        </row>
        <row r="765">
          <cell r="C765" t="str">
            <v>REC Corporate Suite</v>
          </cell>
          <cell r="D765" t="str">
            <v>n/a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L765">
            <v>0</v>
          </cell>
          <cell r="M765">
            <v>0</v>
          </cell>
          <cell r="N765">
            <v>0</v>
          </cell>
          <cell r="P765">
            <v>0</v>
          </cell>
          <cell r="Q765">
            <v>0</v>
          </cell>
          <cell r="R765">
            <v>0</v>
          </cell>
          <cell r="T765">
            <v>0</v>
          </cell>
        </row>
        <row r="766">
          <cell r="C766" t="str">
            <v>REC Newsletter</v>
          </cell>
          <cell r="D766" t="str">
            <v>n/a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L766">
            <v>0</v>
          </cell>
          <cell r="M766">
            <v>0</v>
          </cell>
          <cell r="N766">
            <v>0</v>
          </cell>
          <cell r="P766">
            <v>0</v>
          </cell>
          <cell r="Q766">
            <v>0</v>
          </cell>
          <cell r="R766">
            <v>0</v>
          </cell>
          <cell r="T766">
            <v>0</v>
          </cell>
        </row>
        <row r="767">
          <cell r="C767" t="str">
            <v>REC Newspaper</v>
          </cell>
          <cell r="D767" t="str">
            <v>n/a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L767">
            <v>0</v>
          </cell>
          <cell r="M767">
            <v>0</v>
          </cell>
          <cell r="N767">
            <v>0</v>
          </cell>
          <cell r="P767">
            <v>0</v>
          </cell>
          <cell r="Q767">
            <v>0</v>
          </cell>
          <cell r="R767">
            <v>0</v>
          </cell>
          <cell r="T767">
            <v>0</v>
          </cell>
        </row>
        <row r="768">
          <cell r="C768" t="str">
            <v>REC Other Marketing</v>
          </cell>
          <cell r="D768" t="str">
            <v>n/a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L768">
            <v>0</v>
          </cell>
          <cell r="M768">
            <v>0</v>
          </cell>
          <cell r="N768">
            <v>0</v>
          </cell>
          <cell r="P768">
            <v>0</v>
          </cell>
          <cell r="Q768">
            <v>0</v>
          </cell>
          <cell r="R768">
            <v>0</v>
          </cell>
          <cell r="T768">
            <v>0</v>
          </cell>
        </row>
        <row r="769">
          <cell r="C769" t="str">
            <v>REC Other Media</v>
          </cell>
          <cell r="D769" t="str">
            <v>n/a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L769">
            <v>0</v>
          </cell>
          <cell r="M769">
            <v>0</v>
          </cell>
          <cell r="N769">
            <v>0</v>
          </cell>
          <cell r="P769">
            <v>0</v>
          </cell>
          <cell r="Q769">
            <v>0</v>
          </cell>
          <cell r="R769">
            <v>0</v>
          </cell>
          <cell r="T769">
            <v>0</v>
          </cell>
        </row>
        <row r="770">
          <cell r="C770" t="str">
            <v>REC Promotional Events</v>
          </cell>
          <cell r="D770" t="str">
            <v>n/a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L770">
            <v>0</v>
          </cell>
          <cell r="M770">
            <v>0</v>
          </cell>
          <cell r="N770">
            <v>0</v>
          </cell>
          <cell r="P770">
            <v>0</v>
          </cell>
          <cell r="Q770">
            <v>0</v>
          </cell>
          <cell r="R770">
            <v>0</v>
          </cell>
          <cell r="T770">
            <v>0</v>
          </cell>
        </row>
        <row r="771">
          <cell r="C771" t="str">
            <v>REC Prospect Refreshments</v>
          </cell>
          <cell r="D771" t="str">
            <v>n/a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L771">
            <v>0</v>
          </cell>
          <cell r="M771">
            <v>0</v>
          </cell>
          <cell r="N771">
            <v>0</v>
          </cell>
          <cell r="P771">
            <v>0</v>
          </cell>
          <cell r="Q771">
            <v>0</v>
          </cell>
          <cell r="R771">
            <v>0</v>
          </cell>
          <cell r="T771">
            <v>0</v>
          </cell>
        </row>
        <row r="772">
          <cell r="C772" t="str">
            <v>REC Resident Referrals</v>
          </cell>
          <cell r="D772" t="str">
            <v>n/a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L772">
            <v>0</v>
          </cell>
          <cell r="M772">
            <v>0</v>
          </cell>
          <cell r="N772">
            <v>0</v>
          </cell>
          <cell r="P772">
            <v>0</v>
          </cell>
          <cell r="Q772">
            <v>0</v>
          </cell>
          <cell r="R772">
            <v>0</v>
          </cell>
          <cell r="T772">
            <v>0</v>
          </cell>
        </row>
        <row r="773">
          <cell r="C773" t="str">
            <v>REC Resident Retention</v>
          </cell>
          <cell r="D773" t="str">
            <v>n/a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L773">
            <v>0</v>
          </cell>
          <cell r="M773">
            <v>0</v>
          </cell>
          <cell r="N773">
            <v>0</v>
          </cell>
          <cell r="P773">
            <v>0</v>
          </cell>
          <cell r="Q773">
            <v>0</v>
          </cell>
          <cell r="R773">
            <v>0</v>
          </cell>
          <cell r="T773">
            <v>0</v>
          </cell>
        </row>
        <row r="774">
          <cell r="C774" t="str">
            <v>REC Signage Expense</v>
          </cell>
          <cell r="D774" t="str">
            <v>n/a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L774">
            <v>0</v>
          </cell>
          <cell r="M774">
            <v>0</v>
          </cell>
          <cell r="N774">
            <v>0</v>
          </cell>
          <cell r="P774">
            <v>0</v>
          </cell>
          <cell r="Q774">
            <v>0</v>
          </cell>
          <cell r="R774">
            <v>0</v>
          </cell>
          <cell r="T774">
            <v>0</v>
          </cell>
        </row>
        <row r="775">
          <cell r="C775" t="str">
            <v>REC Promotions</v>
          </cell>
          <cell r="D775" t="str">
            <v>n/a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L775">
            <v>0</v>
          </cell>
          <cell r="M775">
            <v>0</v>
          </cell>
          <cell r="N775">
            <v>0</v>
          </cell>
          <cell r="P775">
            <v>0</v>
          </cell>
          <cell r="Q775">
            <v>0</v>
          </cell>
          <cell r="R775">
            <v>0</v>
          </cell>
          <cell r="T775">
            <v>0</v>
          </cell>
        </row>
        <row r="776">
          <cell r="C776" t="str">
            <v>Total Recoverable Marketing</v>
          </cell>
          <cell r="D776" t="str">
            <v>n/a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L776">
            <v>0</v>
          </cell>
          <cell r="M776">
            <v>0</v>
          </cell>
          <cell r="N776">
            <v>0</v>
          </cell>
          <cell r="P776">
            <v>0</v>
          </cell>
          <cell r="Q776">
            <v>0</v>
          </cell>
          <cell r="R776">
            <v>0</v>
          </cell>
        </row>
        <row r="777">
          <cell r="C777">
            <v>0</v>
          </cell>
          <cell r="D777" t="str">
            <v>n/a</v>
          </cell>
        </row>
        <row r="778">
          <cell r="C778" t="str">
            <v>Recoverable Repairs &amp; Maintenance</v>
          </cell>
          <cell r="D778" t="str">
            <v>n/a</v>
          </cell>
        </row>
        <row r="779">
          <cell r="C779" t="str">
            <v>Recoverable Landscaping</v>
          </cell>
          <cell r="D779" t="str">
            <v>n/a</v>
          </cell>
        </row>
        <row r="780">
          <cell r="C780" t="str">
            <v>REC Landscape - Contract</v>
          </cell>
          <cell r="D780" t="str">
            <v>n/a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L780">
            <v>0</v>
          </cell>
          <cell r="M780">
            <v>0</v>
          </cell>
          <cell r="N780">
            <v>0</v>
          </cell>
          <cell r="P780">
            <v>0</v>
          </cell>
          <cell r="Q780">
            <v>0</v>
          </cell>
          <cell r="R780">
            <v>0</v>
          </cell>
          <cell r="T780">
            <v>0</v>
          </cell>
        </row>
        <row r="781">
          <cell r="C781" t="str">
            <v>REC Landscape - Supplies</v>
          </cell>
          <cell r="D781" t="str">
            <v>n/a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L781">
            <v>0</v>
          </cell>
          <cell r="M781">
            <v>0</v>
          </cell>
          <cell r="N781">
            <v>0</v>
          </cell>
          <cell r="P781">
            <v>0</v>
          </cell>
          <cell r="Q781">
            <v>0</v>
          </cell>
          <cell r="R781">
            <v>0</v>
          </cell>
          <cell r="T781">
            <v>0</v>
          </cell>
        </row>
        <row r="782">
          <cell r="C782" t="str">
            <v>REC Landscape - Other</v>
          </cell>
          <cell r="D782" t="str">
            <v>n/a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L782">
            <v>0</v>
          </cell>
          <cell r="M782">
            <v>0</v>
          </cell>
          <cell r="N782">
            <v>0</v>
          </cell>
          <cell r="P782">
            <v>0</v>
          </cell>
          <cell r="Q782">
            <v>0</v>
          </cell>
          <cell r="R782">
            <v>0</v>
          </cell>
          <cell r="T782">
            <v>0</v>
          </cell>
        </row>
        <row r="783">
          <cell r="C783" t="str">
            <v>REC Mulch</v>
          </cell>
          <cell r="D783" t="str">
            <v>n/a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L783">
            <v>0</v>
          </cell>
          <cell r="M783">
            <v>0</v>
          </cell>
          <cell r="N783">
            <v>0</v>
          </cell>
          <cell r="P783">
            <v>0</v>
          </cell>
          <cell r="Q783">
            <v>0</v>
          </cell>
          <cell r="R783">
            <v>0</v>
          </cell>
          <cell r="T783">
            <v>0</v>
          </cell>
        </row>
        <row r="784">
          <cell r="C784" t="str">
            <v>REC Plants &amp; Flowers</v>
          </cell>
          <cell r="D784" t="str">
            <v>n/a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L784">
            <v>0</v>
          </cell>
          <cell r="M784">
            <v>0</v>
          </cell>
          <cell r="N784">
            <v>0</v>
          </cell>
          <cell r="P784">
            <v>0</v>
          </cell>
          <cell r="Q784">
            <v>0</v>
          </cell>
          <cell r="R784">
            <v>0</v>
          </cell>
          <cell r="T784">
            <v>0</v>
          </cell>
        </row>
        <row r="785">
          <cell r="C785" t="str">
            <v>REC Tree Service</v>
          </cell>
          <cell r="D785" t="str">
            <v>n/a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L785">
            <v>0</v>
          </cell>
          <cell r="M785">
            <v>0</v>
          </cell>
          <cell r="N785">
            <v>0</v>
          </cell>
          <cell r="P785">
            <v>0</v>
          </cell>
          <cell r="Q785">
            <v>0</v>
          </cell>
          <cell r="R785">
            <v>0</v>
          </cell>
          <cell r="T785">
            <v>0</v>
          </cell>
        </row>
        <row r="786">
          <cell r="C786" t="str">
            <v>REC Parking Lot Maintenance</v>
          </cell>
          <cell r="D786" t="str">
            <v>n/a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L786">
            <v>0</v>
          </cell>
          <cell r="M786">
            <v>0</v>
          </cell>
          <cell r="N786">
            <v>0</v>
          </cell>
          <cell r="P786">
            <v>0</v>
          </cell>
          <cell r="Q786">
            <v>0</v>
          </cell>
          <cell r="R786">
            <v>0</v>
          </cell>
          <cell r="T786">
            <v>0</v>
          </cell>
        </row>
        <row r="787">
          <cell r="C787" t="str">
            <v>Total Recoverable Landscaping</v>
          </cell>
          <cell r="D787" t="str">
            <v>n/a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L787">
            <v>0</v>
          </cell>
          <cell r="M787">
            <v>0</v>
          </cell>
          <cell r="N787">
            <v>0</v>
          </cell>
          <cell r="P787">
            <v>0</v>
          </cell>
          <cell r="Q787">
            <v>0</v>
          </cell>
          <cell r="R787">
            <v>0</v>
          </cell>
        </row>
        <row r="788">
          <cell r="C788">
            <v>0</v>
          </cell>
          <cell r="D788" t="str">
            <v>n/a</v>
          </cell>
        </row>
        <row r="789">
          <cell r="C789" t="str">
            <v>Recoverable Unit Turn Expense</v>
          </cell>
          <cell r="D789" t="str">
            <v>n/a</v>
          </cell>
        </row>
        <row r="790">
          <cell r="C790" t="str">
            <v>REC Carpet Cleaning - T</v>
          </cell>
          <cell r="D790" t="str">
            <v>n/a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L790">
            <v>0</v>
          </cell>
          <cell r="M790">
            <v>0</v>
          </cell>
          <cell r="N790">
            <v>0</v>
          </cell>
          <cell r="P790">
            <v>0</v>
          </cell>
          <cell r="Q790">
            <v>0</v>
          </cell>
          <cell r="R790">
            <v>0</v>
          </cell>
          <cell r="T790">
            <v>0</v>
          </cell>
        </row>
        <row r="791">
          <cell r="C791" t="str">
            <v>REC Carpet &amp; Vinyl Replacement - T</v>
          </cell>
          <cell r="D791" t="str">
            <v>n/a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L791">
            <v>0</v>
          </cell>
          <cell r="M791">
            <v>0</v>
          </cell>
          <cell r="N791">
            <v>0</v>
          </cell>
          <cell r="P791">
            <v>0</v>
          </cell>
          <cell r="Q791">
            <v>0</v>
          </cell>
          <cell r="R791">
            <v>0</v>
          </cell>
          <cell r="T791">
            <v>0</v>
          </cell>
        </row>
        <row r="792">
          <cell r="C792" t="str">
            <v>REC Cleaning Service - T</v>
          </cell>
          <cell r="D792" t="str">
            <v>n/a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L792">
            <v>0</v>
          </cell>
          <cell r="M792">
            <v>0</v>
          </cell>
          <cell r="N792">
            <v>0</v>
          </cell>
          <cell r="P792">
            <v>0</v>
          </cell>
          <cell r="Q792">
            <v>0</v>
          </cell>
          <cell r="R792">
            <v>0</v>
          </cell>
          <cell r="T792">
            <v>0</v>
          </cell>
        </row>
        <row r="793">
          <cell r="C793" t="str">
            <v>REC Cleaning Supplies - T</v>
          </cell>
          <cell r="D793" t="str">
            <v>n/a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L793">
            <v>0</v>
          </cell>
          <cell r="M793">
            <v>0</v>
          </cell>
          <cell r="N793">
            <v>0</v>
          </cell>
          <cell r="P793">
            <v>0</v>
          </cell>
          <cell r="Q793">
            <v>0</v>
          </cell>
          <cell r="R793">
            <v>0</v>
          </cell>
          <cell r="T793">
            <v>0</v>
          </cell>
        </row>
        <row r="794">
          <cell r="C794" t="str">
            <v>REC Millwork / Doors / Hardware - T</v>
          </cell>
          <cell r="D794" t="str">
            <v>n/a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L794">
            <v>0</v>
          </cell>
          <cell r="M794">
            <v>0</v>
          </cell>
          <cell r="N794">
            <v>0</v>
          </cell>
          <cell r="P794">
            <v>0</v>
          </cell>
          <cell r="Q794">
            <v>0</v>
          </cell>
          <cell r="R794">
            <v>0</v>
          </cell>
          <cell r="T794">
            <v>0</v>
          </cell>
        </row>
        <row r="795">
          <cell r="C795" t="str">
            <v>REC Kitchen/Bath Hardware - T</v>
          </cell>
          <cell r="D795" t="str">
            <v>n/a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L795">
            <v>0</v>
          </cell>
          <cell r="M795">
            <v>0</v>
          </cell>
          <cell r="N795">
            <v>0</v>
          </cell>
          <cell r="P795">
            <v>0</v>
          </cell>
          <cell r="Q795">
            <v>0</v>
          </cell>
          <cell r="R795">
            <v>0</v>
          </cell>
          <cell r="T795">
            <v>0</v>
          </cell>
        </row>
        <row r="796">
          <cell r="C796" t="str">
            <v>REC Resurfacing - T</v>
          </cell>
          <cell r="D796" t="str">
            <v>n/a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L796">
            <v>0</v>
          </cell>
          <cell r="M796">
            <v>0</v>
          </cell>
          <cell r="N796">
            <v>0</v>
          </cell>
          <cell r="P796">
            <v>0</v>
          </cell>
          <cell r="Q796">
            <v>0</v>
          </cell>
          <cell r="R796">
            <v>0</v>
          </cell>
          <cell r="T796">
            <v>0</v>
          </cell>
        </row>
        <row r="797">
          <cell r="C797" t="str">
            <v>REC Painting Service - T</v>
          </cell>
          <cell r="D797" t="str">
            <v>n/a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L797">
            <v>0</v>
          </cell>
          <cell r="M797">
            <v>0</v>
          </cell>
          <cell r="N797">
            <v>0</v>
          </cell>
          <cell r="P797">
            <v>0</v>
          </cell>
          <cell r="Q797">
            <v>0</v>
          </cell>
          <cell r="R797">
            <v>0</v>
          </cell>
          <cell r="T797">
            <v>0</v>
          </cell>
        </row>
        <row r="798">
          <cell r="C798" t="str">
            <v>REC Painting Supplies - T</v>
          </cell>
          <cell r="D798" t="str">
            <v>n/a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L798">
            <v>0</v>
          </cell>
          <cell r="M798">
            <v>0</v>
          </cell>
          <cell r="N798">
            <v>0</v>
          </cell>
          <cell r="P798">
            <v>0</v>
          </cell>
          <cell r="Q798">
            <v>0</v>
          </cell>
          <cell r="R798">
            <v>0</v>
          </cell>
          <cell r="T798">
            <v>0</v>
          </cell>
        </row>
        <row r="799">
          <cell r="C799" t="str">
            <v>REC Window Coverings - T</v>
          </cell>
          <cell r="D799" t="str">
            <v>n/a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L799">
            <v>0</v>
          </cell>
          <cell r="M799">
            <v>0</v>
          </cell>
          <cell r="N799">
            <v>0</v>
          </cell>
          <cell r="P799">
            <v>0</v>
          </cell>
          <cell r="Q799">
            <v>0</v>
          </cell>
          <cell r="R799">
            <v>0</v>
          </cell>
          <cell r="T799">
            <v>0</v>
          </cell>
        </row>
        <row r="800">
          <cell r="C800" t="str">
            <v>REC Interior Repair - T</v>
          </cell>
          <cell r="D800" t="str">
            <v>n/a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L800">
            <v>0</v>
          </cell>
          <cell r="M800">
            <v>0</v>
          </cell>
          <cell r="N800">
            <v>0</v>
          </cell>
          <cell r="P800">
            <v>0</v>
          </cell>
          <cell r="Q800">
            <v>0</v>
          </cell>
          <cell r="R800">
            <v>0</v>
          </cell>
          <cell r="T800">
            <v>0</v>
          </cell>
        </row>
        <row r="801">
          <cell r="C801" t="str">
            <v>REC Lock &amp; Key - T</v>
          </cell>
          <cell r="D801" t="str">
            <v>n/a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L801">
            <v>0</v>
          </cell>
          <cell r="M801">
            <v>0</v>
          </cell>
          <cell r="N801">
            <v>0</v>
          </cell>
          <cell r="P801">
            <v>0</v>
          </cell>
          <cell r="Q801">
            <v>0</v>
          </cell>
          <cell r="R801">
            <v>0</v>
          </cell>
          <cell r="T801">
            <v>0</v>
          </cell>
        </row>
        <row r="802">
          <cell r="C802" t="str">
            <v>REC Other Turn Expense - T</v>
          </cell>
          <cell r="D802" t="str">
            <v>n/a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L802">
            <v>0</v>
          </cell>
          <cell r="M802">
            <v>0</v>
          </cell>
          <cell r="N802">
            <v>0</v>
          </cell>
          <cell r="P802">
            <v>0</v>
          </cell>
          <cell r="Q802">
            <v>0</v>
          </cell>
          <cell r="R802">
            <v>0</v>
          </cell>
          <cell r="T802">
            <v>0</v>
          </cell>
        </row>
        <row r="803">
          <cell r="C803" t="str">
            <v>Total Recoverable Unit Turn Expense</v>
          </cell>
          <cell r="D803" t="str">
            <v>n/a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L803">
            <v>0</v>
          </cell>
          <cell r="M803">
            <v>0</v>
          </cell>
          <cell r="N803">
            <v>0</v>
          </cell>
          <cell r="P803">
            <v>0</v>
          </cell>
          <cell r="Q803">
            <v>0</v>
          </cell>
          <cell r="R803">
            <v>0</v>
          </cell>
        </row>
        <row r="804">
          <cell r="C804">
            <v>0</v>
          </cell>
          <cell r="D804" t="str">
            <v>n/a</v>
          </cell>
        </row>
        <row r="805">
          <cell r="C805" t="str">
            <v>Recoverable General Repairs &amp; Maintenance</v>
          </cell>
          <cell r="D805" t="str">
            <v>n/a</v>
          </cell>
        </row>
        <row r="806">
          <cell r="C806" t="str">
            <v>REC Appliance Service - G</v>
          </cell>
          <cell r="D806" t="str">
            <v>n/a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L806">
            <v>0</v>
          </cell>
          <cell r="M806">
            <v>0</v>
          </cell>
          <cell r="N806">
            <v>0</v>
          </cell>
          <cell r="P806">
            <v>0</v>
          </cell>
          <cell r="Q806">
            <v>0</v>
          </cell>
          <cell r="R806">
            <v>0</v>
          </cell>
          <cell r="T806">
            <v>0</v>
          </cell>
        </row>
        <row r="807">
          <cell r="C807" t="str">
            <v>REC Appliance Supplies - G</v>
          </cell>
          <cell r="D807" t="str">
            <v>n/a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L807">
            <v>0</v>
          </cell>
          <cell r="M807">
            <v>0</v>
          </cell>
          <cell r="N807">
            <v>0</v>
          </cell>
          <cell r="P807">
            <v>0</v>
          </cell>
          <cell r="Q807">
            <v>0</v>
          </cell>
          <cell r="R807">
            <v>0</v>
          </cell>
          <cell r="T807">
            <v>0</v>
          </cell>
        </row>
        <row r="808">
          <cell r="C808" t="str">
            <v>REC Common Area Expense - G</v>
          </cell>
          <cell r="D808" t="str">
            <v>n/a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L808">
            <v>0</v>
          </cell>
          <cell r="M808">
            <v>0</v>
          </cell>
          <cell r="N808">
            <v>0</v>
          </cell>
          <cell r="P808">
            <v>0</v>
          </cell>
          <cell r="Q808">
            <v>0</v>
          </cell>
          <cell r="R808">
            <v>0</v>
          </cell>
          <cell r="T808">
            <v>0</v>
          </cell>
        </row>
        <row r="809">
          <cell r="C809" t="str">
            <v>REC Electrical Service - G</v>
          </cell>
          <cell r="D809" t="str">
            <v>n/a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L809">
            <v>0</v>
          </cell>
          <cell r="M809">
            <v>0</v>
          </cell>
          <cell r="N809">
            <v>0</v>
          </cell>
          <cell r="P809">
            <v>0</v>
          </cell>
          <cell r="Q809">
            <v>0</v>
          </cell>
          <cell r="R809">
            <v>0</v>
          </cell>
          <cell r="T809">
            <v>0</v>
          </cell>
        </row>
        <row r="810">
          <cell r="C810" t="str">
            <v>REC Electrical Supplies - G</v>
          </cell>
          <cell r="D810" t="str">
            <v>n/a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L810">
            <v>0</v>
          </cell>
          <cell r="M810">
            <v>0</v>
          </cell>
          <cell r="N810">
            <v>0</v>
          </cell>
          <cell r="P810">
            <v>0</v>
          </cell>
          <cell r="Q810">
            <v>0</v>
          </cell>
          <cell r="R810">
            <v>0</v>
          </cell>
          <cell r="T810">
            <v>0</v>
          </cell>
        </row>
        <row r="811">
          <cell r="C811" t="str">
            <v>REC Elevator Expense - G</v>
          </cell>
          <cell r="D811" t="str">
            <v>n/a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L811">
            <v>0</v>
          </cell>
          <cell r="M811">
            <v>0</v>
          </cell>
          <cell r="N811">
            <v>0</v>
          </cell>
          <cell r="P811">
            <v>0</v>
          </cell>
          <cell r="Q811">
            <v>0</v>
          </cell>
          <cell r="R811">
            <v>0</v>
          </cell>
          <cell r="T811">
            <v>0</v>
          </cell>
        </row>
        <row r="812">
          <cell r="C812" t="str">
            <v>REC Equipment Expense - G</v>
          </cell>
          <cell r="D812" t="str">
            <v>n/a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L812">
            <v>0</v>
          </cell>
          <cell r="M812">
            <v>0</v>
          </cell>
          <cell r="N812">
            <v>0</v>
          </cell>
          <cell r="P812">
            <v>0</v>
          </cell>
          <cell r="Q812">
            <v>0</v>
          </cell>
          <cell r="R812">
            <v>0</v>
          </cell>
          <cell r="T812">
            <v>0</v>
          </cell>
        </row>
        <row r="813">
          <cell r="C813" t="str">
            <v>REC Fire/Life Safety - G</v>
          </cell>
          <cell r="D813" t="str">
            <v>n/a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L813">
            <v>0</v>
          </cell>
          <cell r="M813">
            <v>0</v>
          </cell>
          <cell r="N813">
            <v>0</v>
          </cell>
          <cell r="P813">
            <v>0</v>
          </cell>
          <cell r="Q813">
            <v>0</v>
          </cell>
          <cell r="R813">
            <v>0</v>
          </cell>
          <cell r="T813">
            <v>0</v>
          </cell>
        </row>
        <row r="814">
          <cell r="C814" t="str">
            <v>REC Fuel Expense - G</v>
          </cell>
          <cell r="D814" t="str">
            <v>n/a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L814">
            <v>0</v>
          </cell>
          <cell r="M814">
            <v>0</v>
          </cell>
          <cell r="N814">
            <v>0</v>
          </cell>
          <cell r="P814">
            <v>0</v>
          </cell>
          <cell r="Q814">
            <v>0</v>
          </cell>
          <cell r="R814">
            <v>0</v>
          </cell>
          <cell r="T814">
            <v>0</v>
          </cell>
        </row>
        <row r="815">
          <cell r="C815" t="str">
            <v>REC Gate &amp; Access Expense - G</v>
          </cell>
          <cell r="D815" t="str">
            <v>n/a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L815">
            <v>0</v>
          </cell>
          <cell r="M815">
            <v>0</v>
          </cell>
          <cell r="N815">
            <v>0</v>
          </cell>
          <cell r="P815">
            <v>0</v>
          </cell>
          <cell r="Q815">
            <v>0</v>
          </cell>
          <cell r="R815">
            <v>0</v>
          </cell>
          <cell r="T815">
            <v>0</v>
          </cell>
        </row>
        <row r="816">
          <cell r="C816" t="str">
            <v>REC General Cleaning - G</v>
          </cell>
          <cell r="D816" t="str">
            <v>n/a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L816">
            <v>0</v>
          </cell>
          <cell r="M816">
            <v>0</v>
          </cell>
          <cell r="N816">
            <v>0</v>
          </cell>
          <cell r="P816">
            <v>0</v>
          </cell>
          <cell r="Q816">
            <v>0</v>
          </cell>
          <cell r="R816">
            <v>0</v>
          </cell>
          <cell r="T816">
            <v>0</v>
          </cell>
        </row>
        <row r="817">
          <cell r="C817" t="str">
            <v>REC General Supplies - G</v>
          </cell>
          <cell r="D817" t="str">
            <v>n/a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L817">
            <v>0</v>
          </cell>
          <cell r="M817">
            <v>0</v>
          </cell>
          <cell r="N817">
            <v>0</v>
          </cell>
          <cell r="P817">
            <v>0</v>
          </cell>
          <cell r="Q817">
            <v>0</v>
          </cell>
          <cell r="R817">
            <v>0</v>
          </cell>
          <cell r="T817">
            <v>0</v>
          </cell>
        </row>
        <row r="818">
          <cell r="C818" t="str">
            <v>REC Carpet Cleaning - G</v>
          </cell>
          <cell r="D818" t="str">
            <v>n/a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L818">
            <v>0</v>
          </cell>
          <cell r="M818">
            <v>0</v>
          </cell>
          <cell r="N818">
            <v>0</v>
          </cell>
          <cell r="P818">
            <v>0</v>
          </cell>
          <cell r="Q818">
            <v>0</v>
          </cell>
          <cell r="R818">
            <v>0</v>
          </cell>
          <cell r="T818">
            <v>0</v>
          </cell>
        </row>
        <row r="819">
          <cell r="C819" t="str">
            <v>REC Glass &amp; Screen Expense - G</v>
          </cell>
          <cell r="D819" t="str">
            <v>n/a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L819">
            <v>0</v>
          </cell>
          <cell r="M819">
            <v>0</v>
          </cell>
          <cell r="N819">
            <v>0</v>
          </cell>
          <cell r="P819">
            <v>0</v>
          </cell>
          <cell r="Q819">
            <v>0</v>
          </cell>
          <cell r="R819">
            <v>0</v>
          </cell>
          <cell r="T819">
            <v>0</v>
          </cell>
        </row>
        <row r="820">
          <cell r="C820" t="str">
            <v>REC HVAC Expense - G</v>
          </cell>
          <cell r="D820" t="str">
            <v>n/a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L820">
            <v>0</v>
          </cell>
          <cell r="M820">
            <v>0</v>
          </cell>
          <cell r="N820">
            <v>0</v>
          </cell>
          <cell r="P820">
            <v>0</v>
          </cell>
          <cell r="Q820">
            <v>0</v>
          </cell>
          <cell r="R820">
            <v>0</v>
          </cell>
          <cell r="T820">
            <v>0</v>
          </cell>
        </row>
        <row r="821">
          <cell r="C821" t="str">
            <v>REC Janitorial Expense - G</v>
          </cell>
          <cell r="D821" t="str">
            <v>n/a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L821">
            <v>0</v>
          </cell>
          <cell r="M821">
            <v>0</v>
          </cell>
          <cell r="N821">
            <v>0</v>
          </cell>
          <cell r="P821">
            <v>0</v>
          </cell>
          <cell r="Q821">
            <v>0</v>
          </cell>
          <cell r="R821">
            <v>0</v>
          </cell>
          <cell r="T821">
            <v>0</v>
          </cell>
        </row>
        <row r="822">
          <cell r="C822" t="str">
            <v>REC Light Bulbs - G</v>
          </cell>
          <cell r="D822" t="str">
            <v>n/a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L822">
            <v>0</v>
          </cell>
          <cell r="M822">
            <v>0</v>
          </cell>
          <cell r="N822">
            <v>0</v>
          </cell>
          <cell r="P822">
            <v>0</v>
          </cell>
          <cell r="Q822">
            <v>0</v>
          </cell>
          <cell r="R822">
            <v>0</v>
          </cell>
          <cell r="T822">
            <v>0</v>
          </cell>
        </row>
        <row r="823">
          <cell r="C823" t="str">
            <v>REC Locks &amp; Keys - G</v>
          </cell>
          <cell r="D823" t="str">
            <v>n/a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L823">
            <v>0</v>
          </cell>
          <cell r="M823">
            <v>0</v>
          </cell>
          <cell r="N823">
            <v>0</v>
          </cell>
          <cell r="P823">
            <v>0</v>
          </cell>
          <cell r="Q823">
            <v>0</v>
          </cell>
          <cell r="R823">
            <v>0</v>
          </cell>
          <cell r="T823">
            <v>0</v>
          </cell>
        </row>
        <row r="824">
          <cell r="C824" t="str">
            <v>REC Maintenance Uniforms - G</v>
          </cell>
          <cell r="D824" t="str">
            <v>n/a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L824">
            <v>0</v>
          </cell>
          <cell r="M824">
            <v>0</v>
          </cell>
          <cell r="N824">
            <v>0</v>
          </cell>
          <cell r="P824">
            <v>0</v>
          </cell>
          <cell r="Q824">
            <v>0</v>
          </cell>
          <cell r="R824">
            <v>0</v>
          </cell>
          <cell r="T824">
            <v>0</v>
          </cell>
        </row>
        <row r="825">
          <cell r="C825" t="str">
            <v>REC Paint Service - G</v>
          </cell>
          <cell r="D825" t="str">
            <v>n/a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L825">
            <v>0</v>
          </cell>
          <cell r="M825">
            <v>0</v>
          </cell>
          <cell r="N825">
            <v>0</v>
          </cell>
          <cell r="P825">
            <v>0</v>
          </cell>
          <cell r="Q825">
            <v>0</v>
          </cell>
          <cell r="R825">
            <v>0</v>
          </cell>
          <cell r="T825">
            <v>0</v>
          </cell>
        </row>
        <row r="826">
          <cell r="C826" t="str">
            <v>REC Paint Supplies - G</v>
          </cell>
          <cell r="D826" t="str">
            <v>n/a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L826">
            <v>0</v>
          </cell>
          <cell r="M826">
            <v>0</v>
          </cell>
          <cell r="N826">
            <v>0</v>
          </cell>
          <cell r="P826">
            <v>0</v>
          </cell>
          <cell r="Q826">
            <v>0</v>
          </cell>
          <cell r="R826">
            <v>0</v>
          </cell>
          <cell r="T826">
            <v>0</v>
          </cell>
        </row>
        <row r="827">
          <cell r="C827" t="str">
            <v>REC Parking Lot Expense - G</v>
          </cell>
          <cell r="D827" t="str">
            <v>n/a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L827">
            <v>0</v>
          </cell>
          <cell r="M827">
            <v>0</v>
          </cell>
          <cell r="N827">
            <v>0</v>
          </cell>
          <cell r="P827">
            <v>0</v>
          </cell>
          <cell r="Q827">
            <v>0</v>
          </cell>
          <cell r="R827">
            <v>0</v>
          </cell>
          <cell r="T827">
            <v>0</v>
          </cell>
        </row>
        <row r="828">
          <cell r="C828" t="str">
            <v>REC Pest Control - G</v>
          </cell>
          <cell r="D828" t="str">
            <v>n/a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L828">
            <v>0</v>
          </cell>
          <cell r="M828">
            <v>0</v>
          </cell>
          <cell r="N828">
            <v>0</v>
          </cell>
          <cell r="P828">
            <v>0</v>
          </cell>
          <cell r="Q828">
            <v>0</v>
          </cell>
          <cell r="R828">
            <v>0</v>
          </cell>
          <cell r="T828">
            <v>0</v>
          </cell>
        </row>
        <row r="829">
          <cell r="C829" t="str">
            <v>REC Plumbing Service - G</v>
          </cell>
          <cell r="D829" t="str">
            <v>n/a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L829">
            <v>0</v>
          </cell>
          <cell r="M829">
            <v>0</v>
          </cell>
          <cell r="N829">
            <v>0</v>
          </cell>
          <cell r="P829">
            <v>0</v>
          </cell>
          <cell r="Q829">
            <v>0</v>
          </cell>
          <cell r="R829">
            <v>0</v>
          </cell>
          <cell r="T829">
            <v>0</v>
          </cell>
        </row>
        <row r="830">
          <cell r="C830" t="str">
            <v>REC Plumbing Supplies - G</v>
          </cell>
          <cell r="D830" t="str">
            <v>n/a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L830">
            <v>0</v>
          </cell>
          <cell r="M830">
            <v>0</v>
          </cell>
          <cell r="N830">
            <v>0</v>
          </cell>
          <cell r="P830">
            <v>0</v>
          </cell>
          <cell r="Q830">
            <v>0</v>
          </cell>
          <cell r="R830">
            <v>0</v>
          </cell>
          <cell r="T830">
            <v>0</v>
          </cell>
        </row>
        <row r="831">
          <cell r="C831" t="str">
            <v>REC Pool &amp; Spa Service - G</v>
          </cell>
          <cell r="D831" t="str">
            <v>n/a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L831">
            <v>0</v>
          </cell>
          <cell r="M831">
            <v>0</v>
          </cell>
          <cell r="N831">
            <v>0</v>
          </cell>
          <cell r="P831">
            <v>0</v>
          </cell>
          <cell r="Q831">
            <v>0</v>
          </cell>
          <cell r="R831">
            <v>0</v>
          </cell>
          <cell r="T831">
            <v>0</v>
          </cell>
        </row>
        <row r="832">
          <cell r="C832" t="str">
            <v>REC Pool &amp; Spa Supplies - G</v>
          </cell>
          <cell r="D832" t="str">
            <v>n/a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L832">
            <v>0</v>
          </cell>
          <cell r="M832">
            <v>0</v>
          </cell>
          <cell r="N832">
            <v>0</v>
          </cell>
          <cell r="P832">
            <v>0</v>
          </cell>
          <cell r="Q832">
            <v>0</v>
          </cell>
          <cell r="R832">
            <v>0</v>
          </cell>
          <cell r="T832">
            <v>0</v>
          </cell>
        </row>
        <row r="833">
          <cell r="C833" t="str">
            <v>REC Roof Repairs - G</v>
          </cell>
          <cell r="D833" t="str">
            <v>n/a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L833">
            <v>0</v>
          </cell>
          <cell r="M833">
            <v>0</v>
          </cell>
          <cell r="N833">
            <v>0</v>
          </cell>
          <cell r="P833">
            <v>0</v>
          </cell>
          <cell r="Q833">
            <v>0</v>
          </cell>
          <cell r="R833">
            <v>0</v>
          </cell>
          <cell r="T833">
            <v>0</v>
          </cell>
        </row>
        <row r="834">
          <cell r="C834" t="str">
            <v>REC Sidewalk Expense - G</v>
          </cell>
          <cell r="D834" t="str">
            <v>n/a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L834">
            <v>0</v>
          </cell>
          <cell r="M834">
            <v>0</v>
          </cell>
          <cell r="N834">
            <v>0</v>
          </cell>
          <cell r="P834">
            <v>0</v>
          </cell>
          <cell r="Q834">
            <v>0</v>
          </cell>
          <cell r="R834">
            <v>0</v>
          </cell>
          <cell r="T834">
            <v>0</v>
          </cell>
        </row>
        <row r="835">
          <cell r="C835" t="str">
            <v>REC Signage Expense - G</v>
          </cell>
          <cell r="D835" t="str">
            <v>n/a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L835">
            <v>0</v>
          </cell>
          <cell r="M835">
            <v>0</v>
          </cell>
          <cell r="N835">
            <v>0</v>
          </cell>
          <cell r="P835">
            <v>0</v>
          </cell>
          <cell r="Q835">
            <v>0</v>
          </cell>
          <cell r="R835">
            <v>0</v>
          </cell>
          <cell r="T835">
            <v>0</v>
          </cell>
        </row>
        <row r="836">
          <cell r="C836" t="str">
            <v>REC Security Repair - G</v>
          </cell>
          <cell r="D836" t="str">
            <v>n/a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L836">
            <v>0</v>
          </cell>
          <cell r="M836">
            <v>0</v>
          </cell>
          <cell r="N836">
            <v>0</v>
          </cell>
          <cell r="P836">
            <v>0</v>
          </cell>
          <cell r="Q836">
            <v>0</v>
          </cell>
          <cell r="R836">
            <v>0</v>
          </cell>
          <cell r="T836">
            <v>0</v>
          </cell>
        </row>
        <row r="837">
          <cell r="C837" t="str">
            <v>REC Tools &amp; Equipment - G</v>
          </cell>
          <cell r="D837" t="str">
            <v>n/a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L837">
            <v>0</v>
          </cell>
          <cell r="M837">
            <v>0</v>
          </cell>
          <cell r="N837">
            <v>0</v>
          </cell>
          <cell r="P837">
            <v>0</v>
          </cell>
          <cell r="Q837">
            <v>0</v>
          </cell>
          <cell r="R837">
            <v>0</v>
          </cell>
          <cell r="T837">
            <v>0</v>
          </cell>
        </row>
        <row r="838">
          <cell r="C838" t="str">
            <v>REc Trash Compactor Expense - G</v>
          </cell>
          <cell r="D838" t="str">
            <v>n/a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L838">
            <v>0</v>
          </cell>
          <cell r="M838">
            <v>0</v>
          </cell>
          <cell r="N838">
            <v>0</v>
          </cell>
          <cell r="P838">
            <v>0</v>
          </cell>
          <cell r="Q838">
            <v>0</v>
          </cell>
          <cell r="R838">
            <v>0</v>
          </cell>
          <cell r="T838">
            <v>0</v>
          </cell>
        </row>
        <row r="839">
          <cell r="C839" t="str">
            <v>REC Trash Removal - G</v>
          </cell>
          <cell r="D839" t="str">
            <v>n/a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L839">
            <v>0</v>
          </cell>
          <cell r="M839">
            <v>0</v>
          </cell>
          <cell r="N839">
            <v>0</v>
          </cell>
          <cell r="P839">
            <v>0</v>
          </cell>
          <cell r="Q839">
            <v>0</v>
          </cell>
          <cell r="R839">
            <v>0</v>
          </cell>
          <cell r="T839">
            <v>0</v>
          </cell>
        </row>
        <row r="840">
          <cell r="C840" t="str">
            <v>REC Vehicle Expense - G</v>
          </cell>
          <cell r="D840" t="str">
            <v>n/a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L840">
            <v>0</v>
          </cell>
          <cell r="M840">
            <v>0</v>
          </cell>
          <cell r="N840">
            <v>0</v>
          </cell>
          <cell r="P840">
            <v>0</v>
          </cell>
          <cell r="Q840">
            <v>0</v>
          </cell>
          <cell r="R840">
            <v>0</v>
          </cell>
          <cell r="T840">
            <v>0</v>
          </cell>
        </row>
        <row r="841">
          <cell r="C841" t="str">
            <v>REC Window &amp; Door Expense - G</v>
          </cell>
          <cell r="D841" t="str">
            <v>n/a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L841">
            <v>0</v>
          </cell>
          <cell r="M841">
            <v>0</v>
          </cell>
          <cell r="N841">
            <v>0</v>
          </cell>
          <cell r="P841">
            <v>0</v>
          </cell>
          <cell r="Q841">
            <v>0</v>
          </cell>
          <cell r="R841">
            <v>0</v>
          </cell>
          <cell r="T841">
            <v>0</v>
          </cell>
        </row>
        <row r="842">
          <cell r="C842" t="str">
            <v>REC Window Cleaning - G</v>
          </cell>
          <cell r="D842" t="str">
            <v>n/a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L842">
            <v>0</v>
          </cell>
          <cell r="M842">
            <v>0</v>
          </cell>
          <cell r="N842">
            <v>0</v>
          </cell>
          <cell r="P842">
            <v>0</v>
          </cell>
          <cell r="Q842">
            <v>0</v>
          </cell>
          <cell r="R842">
            <v>0</v>
          </cell>
          <cell r="T842">
            <v>0</v>
          </cell>
        </row>
        <row r="843">
          <cell r="C843" t="str">
            <v>REC Other R&amp;M Expense - G</v>
          </cell>
          <cell r="D843" t="str">
            <v>n/a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L843">
            <v>0</v>
          </cell>
          <cell r="M843">
            <v>0</v>
          </cell>
          <cell r="N843">
            <v>0</v>
          </cell>
          <cell r="P843">
            <v>0</v>
          </cell>
          <cell r="Q843">
            <v>0</v>
          </cell>
          <cell r="R843">
            <v>0</v>
          </cell>
          <cell r="T843">
            <v>0</v>
          </cell>
        </row>
        <row r="844">
          <cell r="C844" t="str">
            <v>Total Recoverable General Repairs &amp; Maintenance</v>
          </cell>
          <cell r="D844" t="str">
            <v>n/a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L844">
            <v>0</v>
          </cell>
          <cell r="M844">
            <v>0</v>
          </cell>
          <cell r="N844">
            <v>0</v>
          </cell>
          <cell r="P844">
            <v>0</v>
          </cell>
          <cell r="Q844">
            <v>0</v>
          </cell>
          <cell r="R844">
            <v>0</v>
          </cell>
        </row>
        <row r="845">
          <cell r="C845">
            <v>0</v>
          </cell>
          <cell r="D845" t="str">
            <v>n/a</v>
          </cell>
        </row>
        <row r="846">
          <cell r="C846" t="str">
            <v>Recoverable Utilities</v>
          </cell>
          <cell r="D846" t="str">
            <v>n/a</v>
          </cell>
        </row>
        <row r="847">
          <cell r="C847" t="str">
            <v>REC Electricity - Common Area</v>
          </cell>
          <cell r="D847" t="str">
            <v>n/a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L847">
            <v>0</v>
          </cell>
          <cell r="M847">
            <v>0</v>
          </cell>
          <cell r="N847">
            <v>0</v>
          </cell>
          <cell r="P847">
            <v>0</v>
          </cell>
          <cell r="Q847">
            <v>0</v>
          </cell>
          <cell r="R847">
            <v>0</v>
          </cell>
          <cell r="T847">
            <v>0</v>
          </cell>
        </row>
        <row r="848">
          <cell r="C848" t="str">
            <v>REC Electricity - Vacant</v>
          </cell>
          <cell r="D848" t="str">
            <v>n/a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L848">
            <v>0</v>
          </cell>
          <cell r="M848">
            <v>0</v>
          </cell>
          <cell r="N848">
            <v>0</v>
          </cell>
          <cell r="P848">
            <v>0</v>
          </cell>
          <cell r="Q848">
            <v>0</v>
          </cell>
          <cell r="R848">
            <v>0</v>
          </cell>
          <cell r="T848">
            <v>0</v>
          </cell>
        </row>
        <row r="849">
          <cell r="C849" t="str">
            <v>REC Electricity - Other</v>
          </cell>
          <cell r="D849" t="str">
            <v>n/a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L849">
            <v>0</v>
          </cell>
          <cell r="M849">
            <v>0</v>
          </cell>
          <cell r="N849">
            <v>0</v>
          </cell>
          <cell r="P849">
            <v>0</v>
          </cell>
          <cell r="Q849">
            <v>0</v>
          </cell>
          <cell r="R849">
            <v>0</v>
          </cell>
          <cell r="T849">
            <v>0</v>
          </cell>
        </row>
        <row r="850">
          <cell r="C850" t="str">
            <v>REC Gas - Common Area</v>
          </cell>
          <cell r="D850" t="str">
            <v>n/a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L850">
            <v>0</v>
          </cell>
          <cell r="M850">
            <v>0</v>
          </cell>
          <cell r="N850">
            <v>0</v>
          </cell>
          <cell r="P850">
            <v>0</v>
          </cell>
          <cell r="Q850">
            <v>0</v>
          </cell>
          <cell r="R850">
            <v>0</v>
          </cell>
          <cell r="T850">
            <v>0</v>
          </cell>
        </row>
        <row r="851">
          <cell r="C851" t="str">
            <v>REC Gas - Vacant</v>
          </cell>
          <cell r="D851" t="str">
            <v>n/a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L851">
            <v>0</v>
          </cell>
          <cell r="M851">
            <v>0</v>
          </cell>
          <cell r="N851">
            <v>0</v>
          </cell>
          <cell r="P851">
            <v>0</v>
          </cell>
          <cell r="Q851">
            <v>0</v>
          </cell>
          <cell r="R851">
            <v>0</v>
          </cell>
          <cell r="T851">
            <v>0</v>
          </cell>
        </row>
        <row r="852">
          <cell r="C852" t="str">
            <v>REC Gas - Other</v>
          </cell>
          <cell r="D852" t="str">
            <v>n/a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L852">
            <v>0</v>
          </cell>
          <cell r="M852">
            <v>0</v>
          </cell>
          <cell r="N852">
            <v>0</v>
          </cell>
          <cell r="P852">
            <v>0</v>
          </cell>
          <cell r="Q852">
            <v>0</v>
          </cell>
          <cell r="R852">
            <v>0</v>
          </cell>
          <cell r="T852">
            <v>0</v>
          </cell>
        </row>
        <row r="853">
          <cell r="C853" t="str">
            <v>REC Water - Building</v>
          </cell>
          <cell r="D853" t="str">
            <v>n/a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L853">
            <v>0</v>
          </cell>
          <cell r="M853">
            <v>0</v>
          </cell>
          <cell r="N853">
            <v>0</v>
          </cell>
          <cell r="P853">
            <v>0</v>
          </cell>
          <cell r="Q853">
            <v>0</v>
          </cell>
          <cell r="R853">
            <v>0</v>
          </cell>
          <cell r="T853">
            <v>0</v>
          </cell>
        </row>
        <row r="854">
          <cell r="C854" t="str">
            <v>REC Water - Vacant</v>
          </cell>
          <cell r="D854" t="str">
            <v>n/a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L854">
            <v>0</v>
          </cell>
          <cell r="M854">
            <v>0</v>
          </cell>
          <cell r="N854">
            <v>0</v>
          </cell>
          <cell r="P854">
            <v>0</v>
          </cell>
          <cell r="Q854">
            <v>0</v>
          </cell>
          <cell r="R854">
            <v>0</v>
          </cell>
          <cell r="T854">
            <v>0</v>
          </cell>
        </row>
        <row r="855">
          <cell r="C855" t="str">
            <v>REC Water - Other</v>
          </cell>
          <cell r="D855" t="str">
            <v>n/a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L855">
            <v>0</v>
          </cell>
          <cell r="M855">
            <v>0</v>
          </cell>
          <cell r="N855">
            <v>0</v>
          </cell>
          <cell r="P855">
            <v>0</v>
          </cell>
          <cell r="Q855">
            <v>0</v>
          </cell>
          <cell r="R855">
            <v>0</v>
          </cell>
          <cell r="T855">
            <v>0</v>
          </cell>
        </row>
        <row r="856">
          <cell r="C856" t="str">
            <v>REC Sewer - Building</v>
          </cell>
          <cell r="D856" t="str">
            <v>n/a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L856">
            <v>0</v>
          </cell>
          <cell r="M856">
            <v>0</v>
          </cell>
          <cell r="N856">
            <v>0</v>
          </cell>
          <cell r="P856">
            <v>0</v>
          </cell>
          <cell r="Q856">
            <v>0</v>
          </cell>
          <cell r="R856">
            <v>0</v>
          </cell>
          <cell r="T856">
            <v>0</v>
          </cell>
        </row>
        <row r="857">
          <cell r="C857" t="str">
            <v>REC Sewer - Vacant</v>
          </cell>
          <cell r="D857" t="str">
            <v>n/a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L857">
            <v>0</v>
          </cell>
          <cell r="M857">
            <v>0</v>
          </cell>
          <cell r="N857">
            <v>0</v>
          </cell>
          <cell r="P857">
            <v>0</v>
          </cell>
          <cell r="Q857">
            <v>0</v>
          </cell>
          <cell r="R857">
            <v>0</v>
          </cell>
          <cell r="T857">
            <v>0</v>
          </cell>
        </row>
        <row r="858">
          <cell r="C858" t="str">
            <v>REC Sewer - Other</v>
          </cell>
          <cell r="D858" t="str">
            <v>n/a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L858">
            <v>0</v>
          </cell>
          <cell r="M858">
            <v>0</v>
          </cell>
          <cell r="N858">
            <v>0</v>
          </cell>
          <cell r="P858">
            <v>0</v>
          </cell>
          <cell r="Q858">
            <v>0</v>
          </cell>
          <cell r="R858">
            <v>0</v>
          </cell>
          <cell r="T858">
            <v>0</v>
          </cell>
        </row>
        <row r="859">
          <cell r="C859" t="str">
            <v>REC Cable &amp; Broadband Service</v>
          </cell>
          <cell r="D859" t="str">
            <v>n/a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L859">
            <v>0</v>
          </cell>
          <cell r="M859">
            <v>0</v>
          </cell>
          <cell r="N859">
            <v>0</v>
          </cell>
          <cell r="P859">
            <v>0</v>
          </cell>
          <cell r="Q859">
            <v>0</v>
          </cell>
          <cell r="R859">
            <v>0</v>
          </cell>
          <cell r="T859">
            <v>0</v>
          </cell>
        </row>
        <row r="860">
          <cell r="C860" t="str">
            <v>REC Garbage</v>
          </cell>
          <cell r="D860" t="str">
            <v>n/a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L860">
            <v>0</v>
          </cell>
          <cell r="M860">
            <v>0</v>
          </cell>
          <cell r="N860">
            <v>0</v>
          </cell>
          <cell r="P860">
            <v>0</v>
          </cell>
          <cell r="Q860">
            <v>0</v>
          </cell>
          <cell r="R860">
            <v>0</v>
          </cell>
          <cell r="T860">
            <v>0</v>
          </cell>
        </row>
        <row r="861">
          <cell r="C861" t="str">
            <v>REC Other Utilities</v>
          </cell>
          <cell r="D861" t="str">
            <v>n/a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L861">
            <v>0</v>
          </cell>
          <cell r="M861">
            <v>0</v>
          </cell>
          <cell r="N861">
            <v>0</v>
          </cell>
          <cell r="P861">
            <v>0</v>
          </cell>
          <cell r="Q861">
            <v>0</v>
          </cell>
          <cell r="R861">
            <v>0</v>
          </cell>
          <cell r="T861">
            <v>0</v>
          </cell>
        </row>
        <row r="862">
          <cell r="C862" t="str">
            <v>Total Recoverable Utilities</v>
          </cell>
          <cell r="D862" t="str">
            <v>n/a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L862">
            <v>0</v>
          </cell>
          <cell r="M862">
            <v>0</v>
          </cell>
          <cell r="N862">
            <v>0</v>
          </cell>
          <cell r="P862">
            <v>0</v>
          </cell>
          <cell r="Q862">
            <v>0</v>
          </cell>
          <cell r="R862">
            <v>0</v>
          </cell>
        </row>
        <row r="863">
          <cell r="C863">
            <v>0</v>
          </cell>
          <cell r="D863" t="str">
            <v>n/a</v>
          </cell>
        </row>
        <row r="864">
          <cell r="C864" t="str">
            <v>Recoverable Management Fees</v>
          </cell>
          <cell r="D864" t="str">
            <v>n/a</v>
          </cell>
        </row>
        <row r="865">
          <cell r="C865" t="str">
            <v>REC Property Management Fees</v>
          </cell>
          <cell r="D865" t="str">
            <v>n/a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L865">
            <v>0</v>
          </cell>
          <cell r="M865">
            <v>0</v>
          </cell>
          <cell r="N865">
            <v>0</v>
          </cell>
          <cell r="P865">
            <v>0</v>
          </cell>
          <cell r="Q865">
            <v>0</v>
          </cell>
          <cell r="R865">
            <v>0</v>
          </cell>
          <cell r="T865">
            <v>0</v>
          </cell>
        </row>
        <row r="866">
          <cell r="C866" t="str">
            <v>REC Construction Management Fees</v>
          </cell>
          <cell r="D866" t="str">
            <v>n/a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L866">
            <v>0</v>
          </cell>
          <cell r="M866">
            <v>0</v>
          </cell>
          <cell r="N866">
            <v>0</v>
          </cell>
          <cell r="P866">
            <v>0</v>
          </cell>
          <cell r="Q866">
            <v>0</v>
          </cell>
          <cell r="R866">
            <v>0</v>
          </cell>
          <cell r="T866">
            <v>0</v>
          </cell>
        </row>
        <row r="867">
          <cell r="C867" t="str">
            <v>REC Management Fee - Adjustments</v>
          </cell>
          <cell r="D867" t="str">
            <v>n/a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L867">
            <v>0</v>
          </cell>
          <cell r="M867">
            <v>0</v>
          </cell>
          <cell r="N867">
            <v>0</v>
          </cell>
          <cell r="P867">
            <v>0</v>
          </cell>
          <cell r="Q867">
            <v>0</v>
          </cell>
          <cell r="R867">
            <v>0</v>
          </cell>
          <cell r="T867">
            <v>0</v>
          </cell>
        </row>
        <row r="868">
          <cell r="C868" t="str">
            <v>REC Management Fee - Incentives</v>
          </cell>
          <cell r="D868" t="str">
            <v>n/a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L868">
            <v>0</v>
          </cell>
          <cell r="M868">
            <v>0</v>
          </cell>
          <cell r="N868">
            <v>0</v>
          </cell>
          <cell r="P868">
            <v>0</v>
          </cell>
          <cell r="Q868">
            <v>0</v>
          </cell>
          <cell r="R868">
            <v>0</v>
          </cell>
          <cell r="T868">
            <v>0</v>
          </cell>
        </row>
        <row r="869">
          <cell r="C869" t="str">
            <v>REC Other Management Fees</v>
          </cell>
          <cell r="D869" t="str">
            <v>n/a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L869">
            <v>0</v>
          </cell>
          <cell r="M869">
            <v>0</v>
          </cell>
          <cell r="N869">
            <v>0</v>
          </cell>
          <cell r="P869">
            <v>0</v>
          </cell>
          <cell r="Q869">
            <v>0</v>
          </cell>
          <cell r="R869">
            <v>0</v>
          </cell>
          <cell r="T869">
            <v>0</v>
          </cell>
        </row>
        <row r="870">
          <cell r="C870" t="str">
            <v>Total Recoverable Management Fees</v>
          </cell>
          <cell r="D870" t="str">
            <v>n/a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L870">
            <v>0</v>
          </cell>
          <cell r="M870">
            <v>0</v>
          </cell>
          <cell r="N870">
            <v>0</v>
          </cell>
          <cell r="P870">
            <v>0</v>
          </cell>
          <cell r="Q870">
            <v>0</v>
          </cell>
          <cell r="R870">
            <v>0</v>
          </cell>
        </row>
        <row r="871">
          <cell r="C871">
            <v>0</v>
          </cell>
          <cell r="D871" t="str">
            <v>n/a</v>
          </cell>
        </row>
        <row r="872">
          <cell r="C872" t="str">
            <v>Recoverable General &amp; Administration</v>
          </cell>
          <cell r="D872" t="str">
            <v>n/a</v>
          </cell>
        </row>
        <row r="873">
          <cell r="C873" t="str">
            <v>REC Accounting Fees</v>
          </cell>
          <cell r="D873" t="str">
            <v>n/a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L873">
            <v>0</v>
          </cell>
          <cell r="M873">
            <v>0</v>
          </cell>
          <cell r="N873">
            <v>0</v>
          </cell>
          <cell r="P873">
            <v>0</v>
          </cell>
          <cell r="Q873">
            <v>0</v>
          </cell>
          <cell r="R873">
            <v>0</v>
          </cell>
          <cell r="T873">
            <v>0</v>
          </cell>
        </row>
        <row r="874">
          <cell r="C874" t="str">
            <v>REC Bank Charges</v>
          </cell>
          <cell r="D874" t="str">
            <v>n/a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L874">
            <v>0</v>
          </cell>
          <cell r="M874">
            <v>0</v>
          </cell>
          <cell r="N874">
            <v>0</v>
          </cell>
          <cell r="P874">
            <v>0</v>
          </cell>
          <cell r="Q874">
            <v>0</v>
          </cell>
          <cell r="R874">
            <v>0</v>
          </cell>
          <cell r="T874">
            <v>0</v>
          </cell>
        </row>
        <row r="875">
          <cell r="C875" t="str">
            <v>REC Computer Software</v>
          </cell>
          <cell r="D875" t="str">
            <v>n/a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L875">
            <v>0</v>
          </cell>
          <cell r="M875">
            <v>0</v>
          </cell>
          <cell r="N875">
            <v>0</v>
          </cell>
          <cell r="P875">
            <v>0</v>
          </cell>
          <cell r="Q875">
            <v>0</v>
          </cell>
          <cell r="R875">
            <v>0</v>
          </cell>
          <cell r="T875">
            <v>0</v>
          </cell>
        </row>
        <row r="876">
          <cell r="C876" t="str">
            <v>REC Computer Supplies</v>
          </cell>
          <cell r="D876" t="str">
            <v>n/a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L876">
            <v>0</v>
          </cell>
          <cell r="M876">
            <v>0</v>
          </cell>
          <cell r="N876">
            <v>0</v>
          </cell>
          <cell r="P876">
            <v>0</v>
          </cell>
          <cell r="Q876">
            <v>0</v>
          </cell>
          <cell r="R876">
            <v>0</v>
          </cell>
          <cell r="T876">
            <v>0</v>
          </cell>
        </row>
        <row r="877">
          <cell r="C877" t="str">
            <v>REC Computer Support</v>
          </cell>
          <cell r="D877" t="str">
            <v>n/a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L877">
            <v>0</v>
          </cell>
          <cell r="M877">
            <v>0</v>
          </cell>
          <cell r="N877">
            <v>0</v>
          </cell>
          <cell r="P877">
            <v>0</v>
          </cell>
          <cell r="Q877">
            <v>0</v>
          </cell>
          <cell r="R877">
            <v>0</v>
          </cell>
          <cell r="T877">
            <v>0</v>
          </cell>
        </row>
        <row r="878">
          <cell r="C878" t="str">
            <v>REC Dues &amp; Subscriptions</v>
          </cell>
          <cell r="D878" t="str">
            <v>n/a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L878">
            <v>0</v>
          </cell>
          <cell r="M878">
            <v>0</v>
          </cell>
          <cell r="N878">
            <v>0</v>
          </cell>
          <cell r="P878">
            <v>0</v>
          </cell>
          <cell r="Q878">
            <v>0</v>
          </cell>
          <cell r="R878">
            <v>0</v>
          </cell>
          <cell r="T878">
            <v>0</v>
          </cell>
        </row>
        <row r="879">
          <cell r="C879" t="str">
            <v>REC Furniture &amp; Equipment Expense</v>
          </cell>
          <cell r="D879" t="str">
            <v>n/a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L879">
            <v>0</v>
          </cell>
          <cell r="M879">
            <v>0</v>
          </cell>
          <cell r="N879">
            <v>0</v>
          </cell>
          <cell r="P879">
            <v>0</v>
          </cell>
          <cell r="Q879">
            <v>0</v>
          </cell>
          <cell r="R879">
            <v>0</v>
          </cell>
          <cell r="T879">
            <v>0</v>
          </cell>
        </row>
        <row r="880">
          <cell r="C880" t="str">
            <v>REC Internet Access</v>
          </cell>
          <cell r="D880" t="str">
            <v>n/a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L880">
            <v>0</v>
          </cell>
          <cell r="M880">
            <v>0</v>
          </cell>
          <cell r="N880">
            <v>0</v>
          </cell>
          <cell r="P880">
            <v>0</v>
          </cell>
          <cell r="Q880">
            <v>0</v>
          </cell>
          <cell r="R880">
            <v>0</v>
          </cell>
          <cell r="T880">
            <v>0</v>
          </cell>
        </row>
        <row r="881">
          <cell r="C881" t="str">
            <v>REC Legal Costs - Evictions</v>
          </cell>
          <cell r="D881" t="str">
            <v>n/a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L881">
            <v>0</v>
          </cell>
          <cell r="M881">
            <v>0</v>
          </cell>
          <cell r="N881">
            <v>0</v>
          </cell>
          <cell r="P881">
            <v>0</v>
          </cell>
          <cell r="Q881">
            <v>0</v>
          </cell>
          <cell r="R881">
            <v>0</v>
          </cell>
          <cell r="T881">
            <v>0</v>
          </cell>
        </row>
        <row r="882">
          <cell r="C882" t="str">
            <v>REC Mileage Reimbursement</v>
          </cell>
          <cell r="D882" t="str">
            <v>n/a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L882">
            <v>0</v>
          </cell>
          <cell r="M882">
            <v>0</v>
          </cell>
          <cell r="N882">
            <v>0</v>
          </cell>
          <cell r="P882">
            <v>0</v>
          </cell>
          <cell r="Q882">
            <v>0</v>
          </cell>
          <cell r="R882">
            <v>0</v>
          </cell>
          <cell r="T882">
            <v>0</v>
          </cell>
        </row>
        <row r="883">
          <cell r="C883" t="str">
            <v>REC Office Forms</v>
          </cell>
          <cell r="D883" t="str">
            <v>n/a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L883">
            <v>0</v>
          </cell>
          <cell r="M883">
            <v>0</v>
          </cell>
          <cell r="N883">
            <v>0</v>
          </cell>
          <cell r="P883">
            <v>0</v>
          </cell>
          <cell r="Q883">
            <v>0</v>
          </cell>
          <cell r="R883">
            <v>0</v>
          </cell>
          <cell r="T883">
            <v>0</v>
          </cell>
        </row>
        <row r="884">
          <cell r="C884" t="str">
            <v>REC Office Supplies</v>
          </cell>
          <cell r="D884" t="str">
            <v>n/a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L884">
            <v>0</v>
          </cell>
          <cell r="M884">
            <v>0</v>
          </cell>
          <cell r="N884">
            <v>0</v>
          </cell>
          <cell r="P884">
            <v>0</v>
          </cell>
          <cell r="Q884">
            <v>0</v>
          </cell>
          <cell r="R884">
            <v>0</v>
          </cell>
          <cell r="T884">
            <v>0</v>
          </cell>
        </row>
        <row r="885">
          <cell r="C885" t="str">
            <v>REC Pagers</v>
          </cell>
          <cell r="D885" t="str">
            <v>n/a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L885">
            <v>0</v>
          </cell>
          <cell r="M885">
            <v>0</v>
          </cell>
          <cell r="N885">
            <v>0</v>
          </cell>
          <cell r="P885">
            <v>0</v>
          </cell>
          <cell r="Q885">
            <v>0</v>
          </cell>
          <cell r="R885">
            <v>0</v>
          </cell>
          <cell r="T885">
            <v>0</v>
          </cell>
        </row>
        <row r="886">
          <cell r="C886" t="str">
            <v>REC Payroll Administration</v>
          </cell>
          <cell r="D886" t="str">
            <v>n/a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L886">
            <v>0</v>
          </cell>
          <cell r="M886">
            <v>0</v>
          </cell>
          <cell r="N886">
            <v>0</v>
          </cell>
          <cell r="P886">
            <v>0</v>
          </cell>
          <cell r="Q886">
            <v>0</v>
          </cell>
          <cell r="R886">
            <v>0</v>
          </cell>
          <cell r="T886">
            <v>0</v>
          </cell>
        </row>
        <row r="887">
          <cell r="C887" t="str">
            <v>REC Permits &amp; License</v>
          </cell>
          <cell r="D887" t="str">
            <v>n/a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L887">
            <v>0</v>
          </cell>
          <cell r="M887">
            <v>0</v>
          </cell>
          <cell r="N887">
            <v>0</v>
          </cell>
          <cell r="P887">
            <v>0</v>
          </cell>
          <cell r="Q887">
            <v>0</v>
          </cell>
          <cell r="R887">
            <v>0</v>
          </cell>
          <cell r="T887">
            <v>0</v>
          </cell>
        </row>
        <row r="888">
          <cell r="C888" t="str">
            <v>REC Photocopy &amp; Fax</v>
          </cell>
          <cell r="D888" t="str">
            <v>n/a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L888">
            <v>0</v>
          </cell>
          <cell r="M888">
            <v>0</v>
          </cell>
          <cell r="N888">
            <v>0</v>
          </cell>
          <cell r="P888">
            <v>0</v>
          </cell>
          <cell r="Q888">
            <v>0</v>
          </cell>
          <cell r="R888">
            <v>0</v>
          </cell>
          <cell r="T888">
            <v>0</v>
          </cell>
        </row>
        <row r="889">
          <cell r="C889" t="str">
            <v>REC Postage</v>
          </cell>
          <cell r="D889" t="str">
            <v>n/a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L889">
            <v>0</v>
          </cell>
          <cell r="M889">
            <v>0</v>
          </cell>
          <cell r="N889">
            <v>0</v>
          </cell>
          <cell r="P889">
            <v>0</v>
          </cell>
          <cell r="Q889">
            <v>0</v>
          </cell>
          <cell r="R889">
            <v>0</v>
          </cell>
          <cell r="T889">
            <v>0</v>
          </cell>
        </row>
        <row r="890">
          <cell r="C890" t="str">
            <v>REC Recruiting</v>
          </cell>
          <cell r="D890" t="str">
            <v>n/a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L890">
            <v>0</v>
          </cell>
          <cell r="M890">
            <v>0</v>
          </cell>
          <cell r="N890">
            <v>0</v>
          </cell>
          <cell r="P890">
            <v>0</v>
          </cell>
          <cell r="Q890">
            <v>0</v>
          </cell>
          <cell r="R890">
            <v>0</v>
          </cell>
          <cell r="T890">
            <v>0</v>
          </cell>
        </row>
        <row r="891">
          <cell r="C891" t="str">
            <v>REC Resident Screening</v>
          </cell>
          <cell r="D891" t="str">
            <v>n/a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L891">
            <v>0</v>
          </cell>
          <cell r="M891">
            <v>0</v>
          </cell>
          <cell r="N891">
            <v>0</v>
          </cell>
          <cell r="P891">
            <v>0</v>
          </cell>
          <cell r="Q891">
            <v>0</v>
          </cell>
          <cell r="R891">
            <v>0</v>
          </cell>
          <cell r="T891">
            <v>0</v>
          </cell>
        </row>
        <row r="892">
          <cell r="C892" t="str">
            <v>REC Security - Alarm Monitoring</v>
          </cell>
          <cell r="D892" t="str">
            <v>n/a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L892">
            <v>0</v>
          </cell>
          <cell r="M892">
            <v>0</v>
          </cell>
          <cell r="N892">
            <v>0</v>
          </cell>
          <cell r="P892">
            <v>0</v>
          </cell>
          <cell r="Q892">
            <v>0</v>
          </cell>
          <cell r="R892">
            <v>0</v>
          </cell>
          <cell r="T892">
            <v>0</v>
          </cell>
        </row>
        <row r="893">
          <cell r="C893" t="str">
            <v>REC Security - Services</v>
          </cell>
          <cell r="D893" t="str">
            <v>n/a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L893">
            <v>0</v>
          </cell>
          <cell r="M893">
            <v>0</v>
          </cell>
          <cell r="N893">
            <v>0</v>
          </cell>
          <cell r="P893">
            <v>0</v>
          </cell>
          <cell r="Q893">
            <v>0</v>
          </cell>
          <cell r="R893">
            <v>0</v>
          </cell>
          <cell r="T893">
            <v>0</v>
          </cell>
        </row>
        <row r="894">
          <cell r="C894" t="str">
            <v>REC Storage Expense</v>
          </cell>
          <cell r="D894" t="str">
            <v>n/a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L894">
            <v>0</v>
          </cell>
          <cell r="M894">
            <v>0</v>
          </cell>
          <cell r="N894">
            <v>0</v>
          </cell>
          <cell r="P894">
            <v>0</v>
          </cell>
          <cell r="Q894">
            <v>0</v>
          </cell>
          <cell r="R894">
            <v>0</v>
          </cell>
          <cell r="T894">
            <v>0</v>
          </cell>
        </row>
        <row r="895">
          <cell r="C895" t="str">
            <v>REC Telephone - Answering Service</v>
          </cell>
          <cell r="D895" t="str">
            <v>n/a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L895">
            <v>0</v>
          </cell>
          <cell r="M895">
            <v>0</v>
          </cell>
          <cell r="N895">
            <v>0</v>
          </cell>
          <cell r="P895">
            <v>0</v>
          </cell>
          <cell r="Q895">
            <v>0</v>
          </cell>
          <cell r="R895">
            <v>0</v>
          </cell>
          <cell r="T895">
            <v>0</v>
          </cell>
        </row>
        <row r="896">
          <cell r="C896" t="str">
            <v>REC Telephone - Office</v>
          </cell>
          <cell r="D896" t="str">
            <v>n/a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L896">
            <v>0</v>
          </cell>
          <cell r="M896">
            <v>0</v>
          </cell>
          <cell r="N896">
            <v>0</v>
          </cell>
          <cell r="P896">
            <v>0</v>
          </cell>
          <cell r="Q896">
            <v>0</v>
          </cell>
          <cell r="R896">
            <v>0</v>
          </cell>
          <cell r="T896">
            <v>0</v>
          </cell>
        </row>
        <row r="897">
          <cell r="C897" t="str">
            <v>REC Telephone - Other</v>
          </cell>
          <cell r="D897" t="str">
            <v>n/a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L897">
            <v>0</v>
          </cell>
          <cell r="M897">
            <v>0</v>
          </cell>
          <cell r="N897">
            <v>0</v>
          </cell>
          <cell r="P897">
            <v>0</v>
          </cell>
          <cell r="Q897">
            <v>0</v>
          </cell>
          <cell r="R897">
            <v>0</v>
          </cell>
          <cell r="T897">
            <v>0</v>
          </cell>
        </row>
        <row r="898">
          <cell r="C898" t="str">
            <v>REC Theft</v>
          </cell>
          <cell r="D898" t="str">
            <v>n/a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L898">
            <v>0</v>
          </cell>
          <cell r="M898">
            <v>0</v>
          </cell>
          <cell r="N898">
            <v>0</v>
          </cell>
          <cell r="P898">
            <v>0</v>
          </cell>
          <cell r="Q898">
            <v>0</v>
          </cell>
          <cell r="R898">
            <v>0</v>
          </cell>
          <cell r="T898">
            <v>0</v>
          </cell>
        </row>
        <row r="899">
          <cell r="C899" t="str">
            <v>REC Training &amp; Education</v>
          </cell>
          <cell r="D899" t="str">
            <v>n/a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L899">
            <v>0</v>
          </cell>
          <cell r="M899">
            <v>0</v>
          </cell>
          <cell r="N899">
            <v>0</v>
          </cell>
          <cell r="P899">
            <v>0</v>
          </cell>
          <cell r="Q899">
            <v>0</v>
          </cell>
          <cell r="R899">
            <v>0</v>
          </cell>
          <cell r="T899">
            <v>0</v>
          </cell>
        </row>
        <row r="900">
          <cell r="C900" t="str">
            <v>REC Other Administrative</v>
          </cell>
          <cell r="D900" t="str">
            <v>n/a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L900">
            <v>0</v>
          </cell>
          <cell r="M900">
            <v>0</v>
          </cell>
          <cell r="N900">
            <v>0</v>
          </cell>
          <cell r="P900">
            <v>0</v>
          </cell>
          <cell r="Q900">
            <v>0</v>
          </cell>
          <cell r="R900">
            <v>0</v>
          </cell>
          <cell r="T900">
            <v>0</v>
          </cell>
        </row>
        <row r="901">
          <cell r="C901" t="str">
            <v>REC Rental Expense</v>
          </cell>
          <cell r="D901" t="str">
            <v>n/a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L901">
            <v>0</v>
          </cell>
          <cell r="M901">
            <v>0</v>
          </cell>
          <cell r="N901">
            <v>0</v>
          </cell>
          <cell r="P901">
            <v>0</v>
          </cell>
          <cell r="Q901">
            <v>0</v>
          </cell>
          <cell r="R901">
            <v>0</v>
          </cell>
          <cell r="T901">
            <v>0</v>
          </cell>
        </row>
        <row r="902">
          <cell r="C902" t="str">
            <v>Total Recoverable General &amp; Administration</v>
          </cell>
          <cell r="D902" t="str">
            <v>n/a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L902">
            <v>0</v>
          </cell>
          <cell r="M902">
            <v>0</v>
          </cell>
          <cell r="N902">
            <v>0</v>
          </cell>
          <cell r="P902">
            <v>0</v>
          </cell>
          <cell r="Q902">
            <v>0</v>
          </cell>
          <cell r="R902">
            <v>0</v>
          </cell>
        </row>
        <row r="903">
          <cell r="C903">
            <v>0</v>
          </cell>
          <cell r="D903" t="str">
            <v>n/a</v>
          </cell>
        </row>
        <row r="904">
          <cell r="C904" t="str">
            <v>Recoverable Insurance</v>
          </cell>
          <cell r="D904" t="str">
            <v>n/a</v>
          </cell>
        </row>
        <row r="905">
          <cell r="C905" t="str">
            <v>REC Insurance Premiums</v>
          </cell>
          <cell r="D905" t="str">
            <v>n/a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L905">
            <v>0</v>
          </cell>
          <cell r="M905">
            <v>0</v>
          </cell>
          <cell r="N905">
            <v>0</v>
          </cell>
          <cell r="P905">
            <v>0</v>
          </cell>
          <cell r="Q905">
            <v>0</v>
          </cell>
          <cell r="R905">
            <v>0</v>
          </cell>
          <cell r="T905">
            <v>0</v>
          </cell>
        </row>
        <row r="906">
          <cell r="C906" t="str">
            <v>REC Other Insurance</v>
          </cell>
          <cell r="D906" t="str">
            <v>n/a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L906">
            <v>0</v>
          </cell>
          <cell r="M906">
            <v>0</v>
          </cell>
          <cell r="N906">
            <v>0</v>
          </cell>
          <cell r="P906">
            <v>0</v>
          </cell>
          <cell r="Q906">
            <v>0</v>
          </cell>
          <cell r="R906">
            <v>0</v>
          </cell>
          <cell r="T906">
            <v>0</v>
          </cell>
        </row>
        <row r="907">
          <cell r="C907" t="str">
            <v>Total Recoverable Insurance</v>
          </cell>
          <cell r="D907" t="str">
            <v>n/a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L907">
            <v>0</v>
          </cell>
          <cell r="M907">
            <v>0</v>
          </cell>
          <cell r="N907">
            <v>0</v>
          </cell>
          <cell r="P907">
            <v>0</v>
          </cell>
          <cell r="Q907">
            <v>0</v>
          </cell>
          <cell r="R907">
            <v>0</v>
          </cell>
        </row>
        <row r="908">
          <cell r="C908">
            <v>0</v>
          </cell>
          <cell r="D908" t="str">
            <v>n/a</v>
          </cell>
        </row>
        <row r="909">
          <cell r="C909" t="str">
            <v>Recoverable Taxes</v>
          </cell>
          <cell r="D909" t="str">
            <v>n/a</v>
          </cell>
        </row>
        <row r="910">
          <cell r="C910" t="str">
            <v>REC Real Estate Taxes</v>
          </cell>
          <cell r="D910" t="str">
            <v>n/a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L910">
            <v>0</v>
          </cell>
          <cell r="M910">
            <v>0</v>
          </cell>
          <cell r="N910">
            <v>0</v>
          </cell>
          <cell r="P910">
            <v>0</v>
          </cell>
          <cell r="Q910">
            <v>0</v>
          </cell>
          <cell r="R910">
            <v>0</v>
          </cell>
          <cell r="T910">
            <v>0</v>
          </cell>
        </row>
        <row r="911">
          <cell r="C911" t="str">
            <v>REC Tax Service</v>
          </cell>
          <cell r="D911" t="str">
            <v>n/a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L911">
            <v>0</v>
          </cell>
          <cell r="M911">
            <v>0</v>
          </cell>
          <cell r="N911">
            <v>0</v>
          </cell>
          <cell r="P911">
            <v>0</v>
          </cell>
          <cell r="Q911">
            <v>0</v>
          </cell>
          <cell r="R911">
            <v>0</v>
          </cell>
          <cell r="T911">
            <v>0</v>
          </cell>
        </row>
        <row r="912">
          <cell r="C912" t="str">
            <v>REC Personal Property Taxes</v>
          </cell>
          <cell r="D912" t="str">
            <v>n/a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L912">
            <v>0</v>
          </cell>
          <cell r="M912">
            <v>0</v>
          </cell>
          <cell r="N912">
            <v>0</v>
          </cell>
          <cell r="P912">
            <v>0</v>
          </cell>
          <cell r="Q912">
            <v>0</v>
          </cell>
          <cell r="R912">
            <v>0</v>
          </cell>
          <cell r="T912">
            <v>0</v>
          </cell>
        </row>
        <row r="913">
          <cell r="C913" t="str">
            <v>REC Other Taxes</v>
          </cell>
          <cell r="D913" t="str">
            <v>n/a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L913">
            <v>0</v>
          </cell>
          <cell r="M913">
            <v>0</v>
          </cell>
          <cell r="N913">
            <v>0</v>
          </cell>
          <cell r="P913">
            <v>0</v>
          </cell>
          <cell r="Q913">
            <v>0</v>
          </cell>
          <cell r="R913">
            <v>0</v>
          </cell>
          <cell r="T913">
            <v>0</v>
          </cell>
        </row>
        <row r="914">
          <cell r="C914" t="str">
            <v>Total Recoverable Taxes</v>
          </cell>
          <cell r="D914" t="str">
            <v>n/a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L914">
            <v>0</v>
          </cell>
          <cell r="M914">
            <v>0</v>
          </cell>
          <cell r="N914">
            <v>0</v>
          </cell>
          <cell r="P914">
            <v>0</v>
          </cell>
          <cell r="Q914">
            <v>0</v>
          </cell>
          <cell r="R914">
            <v>0</v>
          </cell>
        </row>
        <row r="915">
          <cell r="C915">
            <v>0</v>
          </cell>
          <cell r="D915" t="str">
            <v>n/a</v>
          </cell>
        </row>
        <row r="916">
          <cell r="C916" t="str">
            <v>Total Recoverable Operating Expenses</v>
          </cell>
          <cell r="D916" t="str">
            <v>n/a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L916">
            <v>0</v>
          </cell>
          <cell r="M916">
            <v>0</v>
          </cell>
          <cell r="N916">
            <v>0</v>
          </cell>
          <cell r="P916">
            <v>0</v>
          </cell>
          <cell r="Q916">
            <v>0</v>
          </cell>
          <cell r="R916">
            <v>0</v>
          </cell>
        </row>
        <row r="917">
          <cell r="C917">
            <v>0</v>
          </cell>
        </row>
        <row r="918">
          <cell r="C918" t="str">
            <v> Total Operating / Non Recoverable Expenses</v>
          </cell>
          <cell r="E918">
            <v>2544657.73</v>
          </cell>
          <cell r="F918">
            <v>2446990.91</v>
          </cell>
          <cell r="G918">
            <v>2539972.1485648304</v>
          </cell>
          <cell r="H918">
            <v>-4685.581435169559</v>
          </cell>
          <cell r="I918">
            <v>-1.8413405386230701E-3</v>
          </cell>
          <cell r="J918">
            <v>-1.8413405386230597E-3</v>
          </cell>
          <cell r="L918">
            <v>4.3334861411969863</v>
          </cell>
          <cell r="M918">
            <v>4.3255067174916393</v>
          </cell>
          <cell r="N918">
            <v>-7.9794237053469885E-3</v>
          </cell>
          <cell r="P918">
            <v>4241.0962166666668</v>
          </cell>
          <cell r="Q918">
            <v>4233.2869142747177</v>
          </cell>
          <cell r="R918">
            <v>-7.8093023919491316</v>
          </cell>
        </row>
        <row r="919">
          <cell r="C919">
            <v>0</v>
          </cell>
        </row>
        <row r="920">
          <cell r="C920" t="str">
            <v>TOTAL OPERATING EXPENSES</v>
          </cell>
          <cell r="E920">
            <v>2544657.73</v>
          </cell>
          <cell r="F920">
            <v>2446990.91</v>
          </cell>
          <cell r="G920">
            <v>2539972.1485648304</v>
          </cell>
          <cell r="H920">
            <v>-4685.581435169559</v>
          </cell>
          <cell r="I920">
            <v>-1.8413405386230701E-3</v>
          </cell>
          <cell r="J920">
            <v>-1.8413405386230597E-3</v>
          </cell>
          <cell r="L920">
            <v>4.3334861411969863</v>
          </cell>
          <cell r="M920">
            <v>4.3255067174916393</v>
          </cell>
          <cell r="N920">
            <v>-7.9794237053469885E-3</v>
          </cell>
          <cell r="P920">
            <v>4241.0962166666668</v>
          </cell>
          <cell r="Q920">
            <v>4233.2869142747177</v>
          </cell>
          <cell r="R920">
            <v>-7.8093023919491316</v>
          </cell>
        </row>
        <row r="921">
          <cell r="C921">
            <v>0</v>
          </cell>
        </row>
        <row r="922">
          <cell r="C922" t="str">
            <v>NET OPERATING INCOME</v>
          </cell>
          <cell r="E922">
            <v>4838381.8899999987</v>
          </cell>
          <cell r="F922">
            <v>4621221.08</v>
          </cell>
          <cell r="G922">
            <v>5262577.3992011268</v>
          </cell>
          <cell r="H922">
            <v>424195.50920112804</v>
          </cell>
          <cell r="I922">
            <v>8.7673011110978707E-2</v>
          </cell>
          <cell r="J922">
            <v>8.7673011110978694E-2</v>
          </cell>
          <cell r="L922">
            <v>8.2396389184071044</v>
          </cell>
          <cell r="M922">
            <v>8.9620328728510632</v>
          </cell>
          <cell r="N922">
            <v>0.72239395444395882</v>
          </cell>
          <cell r="P922">
            <v>8063.9698166666649</v>
          </cell>
          <cell r="Q922">
            <v>8770.9623320018782</v>
          </cell>
          <cell r="R922">
            <v>706.99251533521328</v>
          </cell>
        </row>
        <row r="923">
          <cell r="C923">
            <v>0</v>
          </cell>
        </row>
        <row r="924">
          <cell r="C924" t="str">
            <v>Routine Replacement Expenses</v>
          </cell>
        </row>
        <row r="925">
          <cell r="C925" t="str">
            <v>Appliances (Do Not Use)</v>
          </cell>
          <cell r="D925" t="str">
            <v>n/a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L925">
            <v>0</v>
          </cell>
          <cell r="M925">
            <v>0</v>
          </cell>
          <cell r="N925">
            <v>0</v>
          </cell>
          <cell r="P925">
            <v>0</v>
          </cell>
          <cell r="Q925">
            <v>0</v>
          </cell>
          <cell r="R925">
            <v>0</v>
          </cell>
          <cell r="T925">
            <v>0</v>
          </cell>
        </row>
        <row r="926">
          <cell r="C926" t="str">
            <v>Appliances - Dishwashers (Do Not Use)</v>
          </cell>
          <cell r="D926" t="str">
            <v>n/a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L926">
            <v>0</v>
          </cell>
          <cell r="M926">
            <v>0</v>
          </cell>
          <cell r="N926">
            <v>0</v>
          </cell>
          <cell r="P926">
            <v>0</v>
          </cell>
          <cell r="Q926">
            <v>0</v>
          </cell>
          <cell r="R926">
            <v>0</v>
          </cell>
          <cell r="T926">
            <v>0</v>
          </cell>
        </row>
        <row r="927">
          <cell r="C927" t="str">
            <v>Appliances - Garbage Disposals (Do Not Use)</v>
          </cell>
          <cell r="D927" t="str">
            <v>n/a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L927">
            <v>0</v>
          </cell>
          <cell r="M927">
            <v>0</v>
          </cell>
          <cell r="N927">
            <v>0</v>
          </cell>
          <cell r="P927">
            <v>0</v>
          </cell>
          <cell r="Q927">
            <v>0</v>
          </cell>
          <cell r="R927">
            <v>0</v>
          </cell>
          <cell r="T927">
            <v>0</v>
          </cell>
        </row>
        <row r="928">
          <cell r="C928" t="str">
            <v>Appliances - Refrigerators (Do Not Use)</v>
          </cell>
          <cell r="D928" t="str">
            <v>n/a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L928">
            <v>0</v>
          </cell>
          <cell r="M928">
            <v>0</v>
          </cell>
          <cell r="N928">
            <v>0</v>
          </cell>
          <cell r="P928">
            <v>0</v>
          </cell>
          <cell r="Q928">
            <v>0</v>
          </cell>
          <cell r="R928">
            <v>0</v>
          </cell>
          <cell r="T928">
            <v>0</v>
          </cell>
        </row>
        <row r="929">
          <cell r="C929" t="str">
            <v>Appliances - Stoves / Microwaves (Do Not Use)</v>
          </cell>
          <cell r="D929" t="str">
            <v>n/a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L929">
            <v>0</v>
          </cell>
          <cell r="M929">
            <v>0</v>
          </cell>
          <cell r="N929">
            <v>0</v>
          </cell>
          <cell r="P929">
            <v>0</v>
          </cell>
          <cell r="Q929">
            <v>0</v>
          </cell>
          <cell r="R929">
            <v>0</v>
          </cell>
          <cell r="T929">
            <v>0</v>
          </cell>
        </row>
        <row r="930">
          <cell r="C930" t="str">
            <v>Appliances - Washers / Dryers (Do Not Use)</v>
          </cell>
          <cell r="D930" t="str">
            <v>n/a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L930">
            <v>0</v>
          </cell>
          <cell r="M930">
            <v>0</v>
          </cell>
          <cell r="N930">
            <v>0</v>
          </cell>
          <cell r="P930">
            <v>0</v>
          </cell>
          <cell r="Q930">
            <v>0</v>
          </cell>
          <cell r="R930">
            <v>0</v>
          </cell>
          <cell r="T930">
            <v>0</v>
          </cell>
        </row>
        <row r="931">
          <cell r="C931" t="str">
            <v>Appliances - Water Heaters (Do Not Use)</v>
          </cell>
          <cell r="D931" t="str">
            <v>n/a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L931">
            <v>0</v>
          </cell>
          <cell r="M931">
            <v>0</v>
          </cell>
          <cell r="N931">
            <v>0</v>
          </cell>
          <cell r="P931">
            <v>0</v>
          </cell>
          <cell r="Q931">
            <v>0</v>
          </cell>
          <cell r="R931">
            <v>0</v>
          </cell>
          <cell r="T931">
            <v>0</v>
          </cell>
        </row>
        <row r="932">
          <cell r="C932" t="str">
            <v>Building - Exterior (Do Not Use)</v>
          </cell>
          <cell r="D932" t="str">
            <v>n/a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L932">
            <v>0</v>
          </cell>
          <cell r="M932">
            <v>0</v>
          </cell>
          <cell r="N932">
            <v>0</v>
          </cell>
          <cell r="P932">
            <v>0</v>
          </cell>
          <cell r="Q932">
            <v>0</v>
          </cell>
          <cell r="R932">
            <v>0</v>
          </cell>
          <cell r="T932">
            <v>0</v>
          </cell>
        </row>
        <row r="933">
          <cell r="C933" t="str">
            <v>Building - Interior (Do Not Use)</v>
          </cell>
          <cell r="D933" t="str">
            <v>n/a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L933">
            <v>0</v>
          </cell>
          <cell r="M933">
            <v>0</v>
          </cell>
          <cell r="N933">
            <v>0</v>
          </cell>
          <cell r="P933">
            <v>0</v>
          </cell>
          <cell r="Q933">
            <v>0</v>
          </cell>
          <cell r="R933">
            <v>0</v>
          </cell>
          <cell r="T933">
            <v>0</v>
          </cell>
        </row>
        <row r="934">
          <cell r="C934" t="str">
            <v>Carpets (Do Not Use)</v>
          </cell>
          <cell r="D934" t="str">
            <v>n/a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L934">
            <v>0</v>
          </cell>
          <cell r="M934">
            <v>0</v>
          </cell>
          <cell r="N934">
            <v>0</v>
          </cell>
          <cell r="P934">
            <v>0</v>
          </cell>
          <cell r="Q934">
            <v>0</v>
          </cell>
          <cell r="R934">
            <v>0</v>
          </cell>
          <cell r="T934">
            <v>0</v>
          </cell>
        </row>
        <row r="935">
          <cell r="C935" t="str">
            <v>Computer Hardware / Software (Do Not Use)</v>
          </cell>
          <cell r="D935" t="str">
            <v>n/a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L935">
            <v>0</v>
          </cell>
          <cell r="M935">
            <v>0</v>
          </cell>
          <cell r="N935">
            <v>0</v>
          </cell>
          <cell r="P935">
            <v>0</v>
          </cell>
          <cell r="Q935">
            <v>0</v>
          </cell>
          <cell r="R935">
            <v>0</v>
          </cell>
          <cell r="T935">
            <v>0</v>
          </cell>
        </row>
        <row r="936">
          <cell r="C936" t="str">
            <v>Concrete Work (Do Not Use)</v>
          </cell>
          <cell r="D936" t="str">
            <v>n/a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L936">
            <v>0</v>
          </cell>
          <cell r="M936">
            <v>0</v>
          </cell>
          <cell r="N936">
            <v>0</v>
          </cell>
          <cell r="P936">
            <v>0</v>
          </cell>
          <cell r="Q936">
            <v>0</v>
          </cell>
          <cell r="R936">
            <v>0</v>
          </cell>
          <cell r="T936">
            <v>0</v>
          </cell>
        </row>
        <row r="937">
          <cell r="C937" t="str">
            <v>HVAC (Do Not Use)</v>
          </cell>
          <cell r="D937" t="str">
            <v>n/a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L937">
            <v>0</v>
          </cell>
          <cell r="M937">
            <v>0</v>
          </cell>
          <cell r="N937">
            <v>0</v>
          </cell>
          <cell r="P937">
            <v>0</v>
          </cell>
          <cell r="Q937">
            <v>0</v>
          </cell>
          <cell r="R937">
            <v>0</v>
          </cell>
          <cell r="T937">
            <v>0</v>
          </cell>
        </row>
        <row r="938">
          <cell r="C938" t="str">
            <v>Landscaping (Do Not Use)</v>
          </cell>
          <cell r="D938" t="str">
            <v>n/a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L938">
            <v>0</v>
          </cell>
          <cell r="M938">
            <v>0</v>
          </cell>
          <cell r="N938">
            <v>0</v>
          </cell>
          <cell r="P938">
            <v>0</v>
          </cell>
          <cell r="Q938">
            <v>0</v>
          </cell>
          <cell r="R938">
            <v>0</v>
          </cell>
          <cell r="T938">
            <v>0</v>
          </cell>
        </row>
        <row r="939">
          <cell r="C939" t="str">
            <v>Licenses &amp; Fees (Do Not Use)</v>
          </cell>
          <cell r="D939" t="str">
            <v>n/a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L939">
            <v>0</v>
          </cell>
          <cell r="M939">
            <v>0</v>
          </cell>
          <cell r="N939">
            <v>0</v>
          </cell>
          <cell r="P939">
            <v>0</v>
          </cell>
          <cell r="Q939">
            <v>0</v>
          </cell>
          <cell r="R939">
            <v>0</v>
          </cell>
          <cell r="T939">
            <v>0</v>
          </cell>
        </row>
        <row r="940">
          <cell r="C940" t="str">
            <v>Mini-Blinds / Drapes (Do Not Use)</v>
          </cell>
          <cell r="D940" t="str">
            <v>n/a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L940">
            <v>0</v>
          </cell>
          <cell r="M940">
            <v>0</v>
          </cell>
          <cell r="N940">
            <v>0</v>
          </cell>
          <cell r="P940">
            <v>0</v>
          </cell>
          <cell r="Q940">
            <v>0</v>
          </cell>
          <cell r="R940">
            <v>0</v>
          </cell>
          <cell r="T940">
            <v>0</v>
          </cell>
        </row>
        <row r="941">
          <cell r="C941" t="str">
            <v>Plumbing (Do Not Use)</v>
          </cell>
          <cell r="D941" t="str">
            <v>n/a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L941">
            <v>0</v>
          </cell>
          <cell r="M941">
            <v>0</v>
          </cell>
          <cell r="N941">
            <v>0</v>
          </cell>
          <cell r="P941">
            <v>0</v>
          </cell>
          <cell r="Q941">
            <v>0</v>
          </cell>
          <cell r="R941">
            <v>0</v>
          </cell>
          <cell r="T941">
            <v>0</v>
          </cell>
        </row>
        <row r="942">
          <cell r="C942" t="str">
            <v>Vinyl / Tile (Do Not Use)</v>
          </cell>
          <cell r="D942" t="str">
            <v>n/a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L942">
            <v>0</v>
          </cell>
          <cell r="M942">
            <v>0</v>
          </cell>
          <cell r="N942">
            <v>0</v>
          </cell>
          <cell r="P942">
            <v>0</v>
          </cell>
          <cell r="Q942">
            <v>0</v>
          </cell>
          <cell r="R942">
            <v>0</v>
          </cell>
          <cell r="T942">
            <v>0</v>
          </cell>
        </row>
        <row r="943">
          <cell r="C943" t="str">
            <v>Miscellaneous Routine Replacements (Do Not Use)</v>
          </cell>
          <cell r="D943" t="str">
            <v>n/a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L943">
            <v>0</v>
          </cell>
          <cell r="M943">
            <v>0</v>
          </cell>
          <cell r="N943">
            <v>0</v>
          </cell>
          <cell r="P943">
            <v>0</v>
          </cell>
          <cell r="Q943">
            <v>0</v>
          </cell>
          <cell r="R943">
            <v>0</v>
          </cell>
          <cell r="T943">
            <v>0</v>
          </cell>
        </row>
        <row r="944">
          <cell r="C944" t="str">
            <v>Appliances (DO NOT USE)</v>
          </cell>
          <cell r="D944" t="str">
            <v>n/a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L944">
            <v>0</v>
          </cell>
          <cell r="M944">
            <v>0</v>
          </cell>
          <cell r="N944">
            <v>0</v>
          </cell>
          <cell r="P944">
            <v>0</v>
          </cell>
          <cell r="Q944">
            <v>0</v>
          </cell>
          <cell r="R944">
            <v>0</v>
          </cell>
        </row>
        <row r="945">
          <cell r="C945" t="str">
            <v>Appliances - Dishwashers</v>
          </cell>
          <cell r="D945">
            <v>71011000</v>
          </cell>
          <cell r="E945">
            <v>1157.6599999999999</v>
          </cell>
          <cell r="F945">
            <v>1020</v>
          </cell>
          <cell r="G945">
            <v>1530</v>
          </cell>
          <cell r="H945">
            <v>372.34000000000015</v>
          </cell>
          <cell r="I945">
            <v>0.32163156712679042</v>
          </cell>
          <cell r="J945">
            <v>0.32163156712679042</v>
          </cell>
          <cell r="L945">
            <v>1.9714649664173511E-3</v>
          </cell>
          <cell r="M945">
            <v>2.6055503331017288E-3</v>
          </cell>
          <cell r="N945">
            <v>6.3408536668437768E-4</v>
          </cell>
          <cell r="P945">
            <v>1.9294333333333331</v>
          </cell>
          <cell r="Q945">
            <v>2.5499999999999998</v>
          </cell>
          <cell r="R945">
            <v>0.62056666666666671</v>
          </cell>
          <cell r="T945" t="str">
            <v>Average cost $255 6 per year</v>
          </cell>
        </row>
        <row r="946">
          <cell r="C946" t="str">
            <v>Appliances - Garbage Disposals</v>
          </cell>
          <cell r="D946">
            <v>71012000</v>
          </cell>
          <cell r="E946">
            <v>828.47</v>
          </cell>
          <cell r="F946">
            <v>1050</v>
          </cell>
          <cell r="G946">
            <v>1200</v>
          </cell>
          <cell r="H946">
            <v>371.53</v>
          </cell>
          <cell r="I946">
            <v>0.44845317271597035</v>
          </cell>
          <cell r="J946">
            <v>0.44845317271597041</v>
          </cell>
          <cell r="L946">
            <v>1.4108629310227382E-3</v>
          </cell>
          <cell r="M946">
            <v>2.0435688887072384E-3</v>
          </cell>
          <cell r="N946">
            <v>6.3270595768450018E-4</v>
          </cell>
          <cell r="P946">
            <v>1.3807833333333335</v>
          </cell>
          <cell r="Q946">
            <v>2</v>
          </cell>
          <cell r="R946">
            <v>0.61921666666666653</v>
          </cell>
          <cell r="T946" t="str">
            <v>Average cost is $50</v>
          </cell>
        </row>
        <row r="947">
          <cell r="C947" t="str">
            <v>Appliances - Refrigerators</v>
          </cell>
          <cell r="D947">
            <v>71013000</v>
          </cell>
          <cell r="E947">
            <v>0</v>
          </cell>
          <cell r="F947">
            <v>600</v>
          </cell>
          <cell r="G947">
            <v>1130</v>
          </cell>
          <cell r="H947">
            <v>1130</v>
          </cell>
          <cell r="I947">
            <v>0</v>
          </cell>
          <cell r="J947">
            <v>0</v>
          </cell>
          <cell r="L947">
            <v>0</v>
          </cell>
          <cell r="M947">
            <v>1.9243607035326494E-3</v>
          </cell>
          <cell r="N947">
            <v>0</v>
          </cell>
          <cell r="P947">
            <v>0</v>
          </cell>
          <cell r="Q947">
            <v>1.8833333333333333</v>
          </cell>
          <cell r="R947">
            <v>0</v>
          </cell>
          <cell r="T947" t="str">
            <v>Assumes 2 replacements at $565 for the year.</v>
          </cell>
        </row>
        <row r="948">
          <cell r="C948" t="str">
            <v>Appliances - Stoves/Micro/Hoods</v>
          </cell>
          <cell r="D948">
            <v>71014000</v>
          </cell>
          <cell r="E948">
            <v>5194.6299999999992</v>
          </cell>
          <cell r="F948">
            <v>5130</v>
          </cell>
          <cell r="G948">
            <v>4075</v>
          </cell>
          <cell r="H948">
            <v>-1119.6299999999992</v>
          </cell>
          <cell r="I948">
            <v>-0.21553604395308221</v>
          </cell>
          <cell r="J948">
            <v>-0.21553604395308223</v>
          </cell>
          <cell r="L948">
            <v>8.8463202136210665E-3</v>
          </cell>
          <cell r="M948">
            <v>6.939619351234997E-3</v>
          </cell>
          <cell r="N948">
            <v>-1.9067008623860696E-3</v>
          </cell>
          <cell r="P948">
            <v>8.6577166666666656</v>
          </cell>
          <cell r="Q948">
            <v>6.7916666666666661</v>
          </cell>
          <cell r="R948">
            <v>-1.8660499999999995</v>
          </cell>
          <cell r="T948" t="str">
            <v>Assumes 9 microwave replacements at $200 each and 5 stove replacements at $455 each.</v>
          </cell>
        </row>
        <row r="949">
          <cell r="C949" t="str">
            <v>Appliances - Washers/Dryers</v>
          </cell>
          <cell r="D949">
            <v>71015000</v>
          </cell>
          <cell r="E949">
            <v>22409.89</v>
          </cell>
          <cell r="F949">
            <v>26820</v>
          </cell>
          <cell r="G949">
            <v>22010</v>
          </cell>
          <cell r="H949">
            <v>-399.88999999999942</v>
          </cell>
          <cell r="I949">
            <v>-1.78443535421191E-2</v>
          </cell>
          <cell r="J949">
            <v>-1.7844353542119107E-2</v>
          </cell>
          <cell r="L949">
            <v>3.8163461669459546E-2</v>
          </cell>
          <cell r="M949">
            <v>3.7482459367038597E-2</v>
          </cell>
          <cell r="N949">
            <v>-6.8100230242094939E-4</v>
          </cell>
          <cell r="P949">
            <v>37.349816666666669</v>
          </cell>
          <cell r="Q949">
            <v>36.68333333333333</v>
          </cell>
          <cell r="R949">
            <v>-0.66648333333333909</v>
          </cell>
          <cell r="T949" t="str">
            <v>Assumes 31 sets for the year at $710 per set.</v>
          </cell>
        </row>
        <row r="950">
          <cell r="C950" t="str">
            <v>Appliances - Water Heaters</v>
          </cell>
          <cell r="D950">
            <v>71016000</v>
          </cell>
          <cell r="E950">
            <v>18332.39</v>
          </cell>
          <cell r="F950">
            <v>11400</v>
          </cell>
          <cell r="G950">
            <v>14940</v>
          </cell>
          <cell r="H950">
            <v>-3392.3899999999994</v>
          </cell>
          <cell r="I950">
            <v>-0.18504897615640947</v>
          </cell>
          <cell r="J950">
            <v>-0.18504897615640947</v>
          </cell>
          <cell r="L950">
            <v>3.121958488303974E-2</v>
          </cell>
          <cell r="M950">
            <v>2.5442432664405119E-2</v>
          </cell>
          <cell r="N950">
            <v>-5.7771522186346215E-3</v>
          </cell>
          <cell r="P950">
            <v>30.553983333333331</v>
          </cell>
          <cell r="Q950">
            <v>24.9</v>
          </cell>
          <cell r="R950">
            <v>-5.6539833333333327</v>
          </cell>
          <cell r="T950" t="str">
            <v>Cost is material and minimum contract labor</v>
          </cell>
        </row>
        <row r="951">
          <cell r="C951" t="str">
            <v>Carpet</v>
          </cell>
          <cell r="D951">
            <v>71020000</v>
          </cell>
          <cell r="E951">
            <v>85210.54</v>
          </cell>
          <cell r="F951">
            <v>80400</v>
          </cell>
          <cell r="G951">
            <v>94050</v>
          </cell>
          <cell r="H951">
            <v>8839.4600000000064</v>
          </cell>
          <cell r="I951">
            <v>0.10373669736161756</v>
          </cell>
          <cell r="J951">
            <v>0.10373669736161761</v>
          </cell>
          <cell r="L951">
            <v>0.14511134044495305</v>
          </cell>
          <cell r="M951">
            <v>0.16016471165242979</v>
          </cell>
          <cell r="N951">
            <v>1.505337120747674E-2</v>
          </cell>
          <cell r="P951">
            <v>142.01756666666665</v>
          </cell>
          <cell r="Q951">
            <v>156.75</v>
          </cell>
          <cell r="R951">
            <v>14.732433333333347</v>
          </cell>
          <cell r="T951" t="str">
            <v>Assumes 99 replacements for the year at an average cost of $950.</v>
          </cell>
        </row>
        <row r="952">
          <cell r="C952" t="str">
            <v>Ceiling Fans/Fixtures</v>
          </cell>
          <cell r="D952">
            <v>71025000</v>
          </cell>
          <cell r="E952">
            <v>756.40000000000009</v>
          </cell>
          <cell r="F952">
            <v>450</v>
          </cell>
          <cell r="G952">
            <v>500</v>
          </cell>
          <cell r="H952">
            <v>-256.40000000000009</v>
          </cell>
          <cell r="I952">
            <v>-0.33897408778424121</v>
          </cell>
          <cell r="J952">
            <v>-0.33897408778424121</v>
          </cell>
          <cell r="L952">
            <v>1.2881295895151295E-3</v>
          </cell>
          <cell r="M952">
            <v>8.5148703696134929E-4</v>
          </cell>
          <cell r="N952">
            <v>-4.3664255255378018E-4</v>
          </cell>
          <cell r="P952">
            <v>1.2606666666666668</v>
          </cell>
          <cell r="Q952">
            <v>0.83333333333333337</v>
          </cell>
          <cell r="R952">
            <v>-0.42733333333333345</v>
          </cell>
          <cell r="T952" t="str">
            <v>Average cost for replacement is $50.</v>
          </cell>
        </row>
        <row r="953">
          <cell r="C953" t="str">
            <v>Computer Hardware/Software</v>
          </cell>
          <cell r="D953">
            <v>71030000</v>
          </cell>
          <cell r="E953">
            <v>1704.49</v>
          </cell>
          <cell r="F953">
            <v>0</v>
          </cell>
          <cell r="G953">
            <v>0</v>
          </cell>
          <cell r="H953">
            <v>-1704.49</v>
          </cell>
          <cell r="I953">
            <v>-1</v>
          </cell>
          <cell r="J953">
            <v>-1</v>
          </cell>
          <cell r="L953">
            <v>2.9027022792605006E-3</v>
          </cell>
          <cell r="M953">
            <v>0</v>
          </cell>
          <cell r="N953">
            <v>-2.9027022792605006E-3</v>
          </cell>
          <cell r="P953">
            <v>2.8408166666666665</v>
          </cell>
          <cell r="Q953">
            <v>0</v>
          </cell>
          <cell r="R953">
            <v>-2.8408166666666665</v>
          </cell>
          <cell r="T953">
            <v>0</v>
          </cell>
        </row>
        <row r="954">
          <cell r="C954" t="str">
            <v>Contingency Fees</v>
          </cell>
          <cell r="D954">
            <v>71035000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L954">
            <v>0</v>
          </cell>
          <cell r="M954">
            <v>0</v>
          </cell>
          <cell r="N954">
            <v>0</v>
          </cell>
          <cell r="P954">
            <v>0</v>
          </cell>
          <cell r="Q954">
            <v>0</v>
          </cell>
          <cell r="R954">
            <v>0</v>
          </cell>
          <cell r="T954">
            <v>0</v>
          </cell>
        </row>
        <row r="955">
          <cell r="C955" t="str">
            <v>Countertops</v>
          </cell>
          <cell r="D955">
            <v>71037000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L955">
            <v>0</v>
          </cell>
          <cell r="M955">
            <v>0</v>
          </cell>
          <cell r="N955">
            <v>0</v>
          </cell>
          <cell r="P955">
            <v>0</v>
          </cell>
          <cell r="Q955">
            <v>0</v>
          </cell>
          <cell r="R955">
            <v>0</v>
          </cell>
          <cell r="T955">
            <v>0</v>
          </cell>
        </row>
        <row r="956">
          <cell r="C956" t="str">
            <v>Door Replacement</v>
          </cell>
          <cell r="D956">
            <v>71038000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L956">
            <v>0</v>
          </cell>
          <cell r="M956">
            <v>0</v>
          </cell>
          <cell r="N956">
            <v>0</v>
          </cell>
          <cell r="P956">
            <v>0</v>
          </cell>
          <cell r="Q956">
            <v>0</v>
          </cell>
          <cell r="R956">
            <v>0</v>
          </cell>
          <cell r="T956">
            <v>0</v>
          </cell>
        </row>
        <row r="957">
          <cell r="C957" t="str">
            <v>Structural</v>
          </cell>
          <cell r="D957">
            <v>71040000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L957">
            <v>0</v>
          </cell>
          <cell r="M957">
            <v>0</v>
          </cell>
          <cell r="N957">
            <v>0</v>
          </cell>
          <cell r="P957">
            <v>0</v>
          </cell>
          <cell r="Q957">
            <v>0</v>
          </cell>
          <cell r="R957">
            <v>0</v>
          </cell>
          <cell r="T957">
            <v>0</v>
          </cell>
        </row>
        <row r="958">
          <cell r="C958" t="str">
            <v>Electrical</v>
          </cell>
          <cell r="D958">
            <v>71045000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L958">
            <v>0</v>
          </cell>
          <cell r="M958">
            <v>0</v>
          </cell>
          <cell r="N958">
            <v>0</v>
          </cell>
          <cell r="P958">
            <v>0</v>
          </cell>
          <cell r="Q958">
            <v>0</v>
          </cell>
          <cell r="R958">
            <v>0</v>
          </cell>
          <cell r="T958">
            <v>0</v>
          </cell>
        </row>
        <row r="959">
          <cell r="C959" t="str">
            <v>Exterior Improvements</v>
          </cell>
          <cell r="D959">
            <v>71050000</v>
          </cell>
          <cell r="E959">
            <v>510</v>
          </cell>
          <cell r="F959">
            <v>0</v>
          </cell>
          <cell r="G959">
            <v>0</v>
          </cell>
          <cell r="H959">
            <v>-510</v>
          </cell>
          <cell r="I959">
            <v>-1</v>
          </cell>
          <cell r="J959">
            <v>-1</v>
          </cell>
          <cell r="L959">
            <v>8.685167777005763E-4</v>
          </cell>
          <cell r="M959">
            <v>0</v>
          </cell>
          <cell r="N959">
            <v>-8.685167777005763E-4</v>
          </cell>
          <cell r="P959">
            <v>0.85</v>
          </cell>
          <cell r="Q959">
            <v>0</v>
          </cell>
          <cell r="R959">
            <v>-0.85</v>
          </cell>
          <cell r="T959" t="str">
            <v xml:space="preserve">  </v>
          </cell>
        </row>
        <row r="960">
          <cell r="C960" t="str">
            <v>Fire/Security Alarm</v>
          </cell>
          <cell r="D960">
            <v>71055000</v>
          </cell>
          <cell r="E960">
            <v>3013</v>
          </cell>
          <cell r="F960">
            <v>0</v>
          </cell>
          <cell r="G960">
            <v>3738</v>
          </cell>
          <cell r="H960">
            <v>725</v>
          </cell>
          <cell r="I960">
            <v>0.24062396282774642</v>
          </cell>
          <cell r="J960">
            <v>0.24062396282774645</v>
          </cell>
          <cell r="L960">
            <v>5.131060884729091E-3</v>
          </cell>
          <cell r="M960">
            <v>6.3657170883230484E-3</v>
          </cell>
          <cell r="N960">
            <v>1.2346562035939574E-3</v>
          </cell>
          <cell r="P960">
            <v>5.0216666666666665</v>
          </cell>
          <cell r="Q960">
            <v>6.23</v>
          </cell>
          <cell r="R960">
            <v>1.2083333333333339</v>
          </cell>
          <cell r="T960" t="str">
            <v>Alarm panel replacements are $310 each.  Assumes 8 replacements for the year.  February is for replacement of 5 smoke detectors in the clubhouse, 2 in the fitness building &amp; moving/or replacing horn/strobes in the clubhouse.</v>
          </cell>
        </row>
        <row r="961">
          <cell r="C961" t="str">
            <v>Fire Loss</v>
          </cell>
          <cell r="D961">
            <v>71060000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L961">
            <v>0</v>
          </cell>
          <cell r="M961">
            <v>0</v>
          </cell>
          <cell r="N961">
            <v>0</v>
          </cell>
          <cell r="P961">
            <v>0</v>
          </cell>
          <cell r="Q961">
            <v>0</v>
          </cell>
          <cell r="R961">
            <v>0</v>
          </cell>
          <cell r="T961">
            <v>0</v>
          </cell>
        </row>
        <row r="962">
          <cell r="C962" t="str">
            <v>Fitness Room</v>
          </cell>
          <cell r="D962">
            <v>71065000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L962">
            <v>0</v>
          </cell>
          <cell r="M962">
            <v>0</v>
          </cell>
          <cell r="N962">
            <v>0</v>
          </cell>
          <cell r="P962">
            <v>0</v>
          </cell>
          <cell r="Q962">
            <v>0</v>
          </cell>
          <cell r="R962">
            <v>0</v>
          </cell>
          <cell r="T962">
            <v>0</v>
          </cell>
        </row>
        <row r="963">
          <cell r="C963" t="str">
            <v>Flood Loss</v>
          </cell>
          <cell r="D963">
            <v>71070000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L963">
            <v>0</v>
          </cell>
          <cell r="M963">
            <v>0</v>
          </cell>
          <cell r="N963">
            <v>0</v>
          </cell>
          <cell r="P963">
            <v>0</v>
          </cell>
          <cell r="Q963">
            <v>0</v>
          </cell>
          <cell r="R963">
            <v>0</v>
          </cell>
          <cell r="T963">
            <v>0</v>
          </cell>
        </row>
        <row r="964">
          <cell r="C964" t="str">
            <v>Furniture/Equipment</v>
          </cell>
          <cell r="D964">
            <v>71080000</v>
          </cell>
          <cell r="E964">
            <v>1524.25</v>
          </cell>
          <cell r="F964">
            <v>0</v>
          </cell>
          <cell r="G964">
            <v>0</v>
          </cell>
          <cell r="H964">
            <v>-1524.25</v>
          </cell>
          <cell r="I964">
            <v>-1</v>
          </cell>
          <cell r="J964">
            <v>-1</v>
          </cell>
          <cell r="L964">
            <v>2.5957582321766734E-3</v>
          </cell>
          <cell r="M964">
            <v>0</v>
          </cell>
          <cell r="N964">
            <v>-2.5957582321766734E-3</v>
          </cell>
          <cell r="P964">
            <v>2.5404166666666668</v>
          </cell>
          <cell r="Q964">
            <v>0</v>
          </cell>
          <cell r="R964">
            <v>-2.5404166666666668</v>
          </cell>
          <cell r="T964">
            <v>0</v>
          </cell>
        </row>
        <row r="965">
          <cell r="C965" t="str">
            <v>Hurricane Damage</v>
          </cell>
          <cell r="D965">
            <v>71085000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L965">
            <v>0</v>
          </cell>
          <cell r="M965">
            <v>0</v>
          </cell>
          <cell r="N965">
            <v>0</v>
          </cell>
          <cell r="P965">
            <v>0</v>
          </cell>
          <cell r="Q965">
            <v>0</v>
          </cell>
          <cell r="R965">
            <v>0</v>
          </cell>
          <cell r="T965">
            <v>0</v>
          </cell>
        </row>
        <row r="966">
          <cell r="C966" t="str">
            <v>HVAC</v>
          </cell>
          <cell r="D966">
            <v>71090000</v>
          </cell>
          <cell r="E966">
            <v>10645.23</v>
          </cell>
          <cell r="F966">
            <v>12240</v>
          </cell>
          <cell r="G966">
            <v>11220</v>
          </cell>
          <cell r="H966">
            <v>574.77000000000044</v>
          </cell>
          <cell r="I966">
            <v>5.3993196953001525E-2</v>
          </cell>
          <cell r="J966">
            <v>5.3993196953001421E-2</v>
          </cell>
          <cell r="L966">
            <v>1.8128550700944129E-2</v>
          </cell>
          <cell r="M966">
            <v>1.9107369109412679E-2</v>
          </cell>
          <cell r="N966">
            <v>9.7881840846855001E-4</v>
          </cell>
          <cell r="P966">
            <v>17.742049999999999</v>
          </cell>
          <cell r="Q966">
            <v>18.7</v>
          </cell>
          <cell r="R966">
            <v>0.9579500000000003</v>
          </cell>
          <cell r="T966" t="str">
            <v>Average replacement, including installation is $1020.</v>
          </cell>
        </row>
        <row r="967">
          <cell r="C967" t="str">
            <v>Interior Improvements</v>
          </cell>
          <cell r="D967">
            <v>71095000</v>
          </cell>
          <cell r="E967">
            <v>18702.54</v>
          </cell>
          <cell r="F967">
            <v>3140</v>
          </cell>
          <cell r="G967">
            <v>6395</v>
          </cell>
          <cell r="H967">
            <v>-12307.54</v>
          </cell>
          <cell r="I967">
            <v>-0.65806783463636487</v>
          </cell>
          <cell r="J967">
            <v>-0.65806783463636487</v>
          </cell>
          <cell r="L967">
            <v>3.1849940736502227E-2</v>
          </cell>
          <cell r="M967">
            <v>1.0890519202735658E-2</v>
          </cell>
          <cell r="N967">
            <v>-2.0959421533766572E-2</v>
          </cell>
          <cell r="P967">
            <v>31.170900000000003</v>
          </cell>
          <cell r="Q967">
            <v>10.658333333333333</v>
          </cell>
          <cell r="R967">
            <v>-20.512566666666672</v>
          </cell>
          <cell r="T967" t="str">
            <v xml:space="preserve"> &amp; wallpaper removal- moved murphy beds to renovation</v>
          </cell>
        </row>
        <row r="968">
          <cell r="C968" t="str">
            <v>Landscape Upgrades</v>
          </cell>
          <cell r="D968">
            <v>71100000</v>
          </cell>
          <cell r="E968">
            <v>0</v>
          </cell>
          <cell r="F968">
            <v>39532</v>
          </cell>
          <cell r="G968">
            <v>30000</v>
          </cell>
          <cell r="H968">
            <v>30000</v>
          </cell>
          <cell r="I968">
            <v>0</v>
          </cell>
          <cell r="J968">
            <v>0</v>
          </cell>
          <cell r="L968">
            <v>0</v>
          </cell>
          <cell r="M968">
            <v>5.108922221768096E-2</v>
          </cell>
          <cell r="N968">
            <v>0</v>
          </cell>
          <cell r="P968">
            <v>0</v>
          </cell>
          <cell r="Q968">
            <v>50</v>
          </cell>
          <cell r="R968">
            <v>0</v>
          </cell>
          <cell r="T968" t="str">
            <v xml:space="preserve"> $30,000 for mulch in April</v>
          </cell>
        </row>
        <row r="969">
          <cell r="C969" t="str">
            <v>Light Fixtures</v>
          </cell>
          <cell r="D969">
            <v>71103000</v>
          </cell>
          <cell r="E969">
            <v>32550</v>
          </cell>
          <cell r="F969">
            <v>0</v>
          </cell>
          <cell r="G969">
            <v>0</v>
          </cell>
          <cell r="H969">
            <v>-32550</v>
          </cell>
          <cell r="I969">
            <v>-1</v>
          </cell>
          <cell r="J969">
            <v>-1</v>
          </cell>
          <cell r="L969">
            <v>5.543180610618384E-2</v>
          </cell>
          <cell r="M969">
            <v>0</v>
          </cell>
          <cell r="N969">
            <v>-5.543180610618384E-2</v>
          </cell>
          <cell r="P969">
            <v>54.25</v>
          </cell>
          <cell r="Q969">
            <v>0</v>
          </cell>
          <cell r="R969">
            <v>-54.25</v>
          </cell>
          <cell r="T969" t="str">
            <v>Average upgrade is $425.  This assumes another 96 Phase I upgrades.- moved to renovation</v>
          </cell>
        </row>
        <row r="970">
          <cell r="C970" t="str">
            <v>Major Make-Ready (Down Units)</v>
          </cell>
          <cell r="D970">
            <v>71105000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L970">
            <v>0</v>
          </cell>
          <cell r="M970">
            <v>0</v>
          </cell>
          <cell r="N970">
            <v>0</v>
          </cell>
          <cell r="P970">
            <v>0</v>
          </cell>
          <cell r="Q970">
            <v>0</v>
          </cell>
          <cell r="R970">
            <v>0</v>
          </cell>
          <cell r="T970">
            <v>0</v>
          </cell>
        </row>
        <row r="971">
          <cell r="C971" t="str">
            <v>Mini-Blinds/Drapes</v>
          </cell>
          <cell r="D971">
            <v>71110000</v>
          </cell>
          <cell r="E971">
            <v>3225.71</v>
          </cell>
          <cell r="F971">
            <v>2340</v>
          </cell>
          <cell r="G971">
            <v>3055</v>
          </cell>
          <cell r="H971">
            <v>-170.71000000000004</v>
          </cell>
          <cell r="I971">
            <v>-5.2921682358302524E-2</v>
          </cell>
          <cell r="J971">
            <v>-5.2921682358302524E-2</v>
          </cell>
          <cell r="L971">
            <v>5.4933004999931879E-3</v>
          </cell>
          <cell r="M971">
            <v>5.2025857958338442E-3</v>
          </cell>
          <cell r="N971">
            <v>-2.9071470415934376E-4</v>
          </cell>
          <cell r="P971">
            <v>5.3761833333333335</v>
          </cell>
          <cell r="Q971">
            <v>5.0916666666666668</v>
          </cell>
          <cell r="R971">
            <v>-0.28451666666666675</v>
          </cell>
          <cell r="T971" t="str">
            <v>As needed replacements with an average of $65.</v>
          </cell>
        </row>
        <row r="972">
          <cell r="C972" t="str">
            <v>New Construction - Marketing</v>
          </cell>
          <cell r="D972">
            <v>71120000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L972">
            <v>0</v>
          </cell>
          <cell r="M972">
            <v>0</v>
          </cell>
          <cell r="N972">
            <v>0</v>
          </cell>
          <cell r="P972">
            <v>0</v>
          </cell>
          <cell r="Q972">
            <v>0</v>
          </cell>
          <cell r="R972">
            <v>0</v>
          </cell>
          <cell r="T972">
            <v>0</v>
          </cell>
        </row>
        <row r="973">
          <cell r="C973" t="str">
            <v>New Construction - Start Up</v>
          </cell>
          <cell r="D973">
            <v>71125000</v>
          </cell>
          <cell r="E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L973">
            <v>0</v>
          </cell>
          <cell r="M973">
            <v>0</v>
          </cell>
          <cell r="N973">
            <v>0</v>
          </cell>
          <cell r="P973">
            <v>0</v>
          </cell>
          <cell r="Q973">
            <v>0</v>
          </cell>
          <cell r="R973">
            <v>0</v>
          </cell>
          <cell r="T973">
            <v>0</v>
          </cell>
        </row>
        <row r="974">
          <cell r="C974" t="str">
            <v>New Construction - Start Up 2</v>
          </cell>
          <cell r="D974">
            <v>71126000</v>
          </cell>
          <cell r="E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L974">
            <v>0</v>
          </cell>
          <cell r="M974">
            <v>0</v>
          </cell>
          <cell r="N974">
            <v>0</v>
          </cell>
          <cell r="P974">
            <v>0</v>
          </cell>
          <cell r="Q974">
            <v>0</v>
          </cell>
          <cell r="R974">
            <v>0</v>
          </cell>
          <cell r="T974">
            <v>0</v>
          </cell>
        </row>
        <row r="975">
          <cell r="C975" t="str">
            <v>New Construction - Start Up 3</v>
          </cell>
          <cell r="D975">
            <v>71127000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L975">
            <v>0</v>
          </cell>
          <cell r="M975">
            <v>0</v>
          </cell>
          <cell r="N975">
            <v>0</v>
          </cell>
          <cell r="P975">
            <v>0</v>
          </cell>
          <cell r="Q975">
            <v>0</v>
          </cell>
          <cell r="R975">
            <v>0</v>
          </cell>
          <cell r="T975">
            <v>0</v>
          </cell>
        </row>
        <row r="976">
          <cell r="C976" t="str">
            <v>Parking Lot/Sidewalks</v>
          </cell>
          <cell r="D976">
            <v>71130000</v>
          </cell>
          <cell r="E976">
            <v>1000</v>
          </cell>
          <cell r="F976">
            <v>22000</v>
          </cell>
          <cell r="G976">
            <v>0</v>
          </cell>
          <cell r="H976">
            <v>-1000</v>
          </cell>
          <cell r="I976">
            <v>-1</v>
          </cell>
          <cell r="J976">
            <v>-1</v>
          </cell>
          <cell r="L976">
            <v>1.7029740739226986E-3</v>
          </cell>
          <cell r="M976">
            <v>0</v>
          </cell>
          <cell r="N976">
            <v>-1.7029740739226986E-3</v>
          </cell>
          <cell r="P976">
            <v>1.6666666666666667</v>
          </cell>
          <cell r="Q976">
            <v>0</v>
          </cell>
          <cell r="R976">
            <v>-1.6666666666666667</v>
          </cell>
          <cell r="T976">
            <v>0</v>
          </cell>
        </row>
        <row r="977">
          <cell r="C977" t="str">
            <v>Plumbing Repairs - Major</v>
          </cell>
          <cell r="D977">
            <v>71135000</v>
          </cell>
          <cell r="E977">
            <v>4878.13</v>
          </cell>
          <cell r="F977">
            <v>0</v>
          </cell>
          <cell r="G977">
            <v>0</v>
          </cell>
          <cell r="H977">
            <v>-4878.13</v>
          </cell>
          <cell r="I977">
            <v>-1</v>
          </cell>
          <cell r="J977">
            <v>-1</v>
          </cell>
          <cell r="L977">
            <v>8.3073289192245343E-3</v>
          </cell>
          <cell r="M977">
            <v>0</v>
          </cell>
          <cell r="N977">
            <v>-8.3073289192245343E-3</v>
          </cell>
          <cell r="P977">
            <v>8.1302166666666675</v>
          </cell>
          <cell r="Q977">
            <v>0</v>
          </cell>
          <cell r="R977">
            <v>-8.1302166666666675</v>
          </cell>
          <cell r="T977">
            <v>0</v>
          </cell>
        </row>
        <row r="978">
          <cell r="C978" t="str">
            <v>Pool Furniture</v>
          </cell>
          <cell r="D978">
            <v>71145000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L978">
            <v>0</v>
          </cell>
          <cell r="M978">
            <v>0</v>
          </cell>
          <cell r="N978">
            <v>0</v>
          </cell>
          <cell r="P978">
            <v>0</v>
          </cell>
          <cell r="Q978">
            <v>0</v>
          </cell>
          <cell r="R978">
            <v>0</v>
          </cell>
          <cell r="T978">
            <v>0</v>
          </cell>
        </row>
        <row r="979">
          <cell r="C979" t="str">
            <v>Prior Management Expenses</v>
          </cell>
          <cell r="D979">
            <v>71150000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L979">
            <v>0</v>
          </cell>
          <cell r="M979">
            <v>0</v>
          </cell>
          <cell r="N979">
            <v>0</v>
          </cell>
          <cell r="P979">
            <v>0</v>
          </cell>
          <cell r="Q979">
            <v>0</v>
          </cell>
          <cell r="R979">
            <v>0</v>
          </cell>
          <cell r="T979">
            <v>0</v>
          </cell>
        </row>
        <row r="980">
          <cell r="C980" t="str">
            <v>Property Enhancement</v>
          </cell>
          <cell r="D980">
            <v>71155000</v>
          </cell>
          <cell r="E980">
            <v>2970</v>
          </cell>
          <cell r="F980">
            <v>0</v>
          </cell>
          <cell r="G980">
            <v>0</v>
          </cell>
          <cell r="H980">
            <v>-2970</v>
          </cell>
          <cell r="I980">
            <v>-1</v>
          </cell>
          <cell r="J980">
            <v>-1</v>
          </cell>
          <cell r="L980">
            <v>5.0578329995504146E-3</v>
          </cell>
          <cell r="M980">
            <v>0</v>
          </cell>
          <cell r="N980">
            <v>-5.0578329995504146E-3</v>
          </cell>
          <cell r="P980">
            <v>4.95</v>
          </cell>
          <cell r="Q980">
            <v>0</v>
          </cell>
          <cell r="R980">
            <v>-4.95</v>
          </cell>
          <cell r="T980">
            <v>0</v>
          </cell>
        </row>
        <row r="981">
          <cell r="C981" t="str">
            <v>Retention Pond</v>
          </cell>
          <cell r="D981">
            <v>71160000</v>
          </cell>
          <cell r="E981">
            <v>0</v>
          </cell>
          <cell r="F981">
            <v>5390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L981">
            <v>0</v>
          </cell>
          <cell r="M981">
            <v>0</v>
          </cell>
          <cell r="N981">
            <v>0</v>
          </cell>
          <cell r="P981">
            <v>0</v>
          </cell>
          <cell r="Q981">
            <v>0</v>
          </cell>
          <cell r="R981">
            <v>0</v>
          </cell>
          <cell r="T981">
            <v>0</v>
          </cell>
        </row>
        <row r="982">
          <cell r="C982" t="str">
            <v>Roof Repairs - Major</v>
          </cell>
          <cell r="D982">
            <v>71165000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L982">
            <v>0</v>
          </cell>
          <cell r="M982">
            <v>0</v>
          </cell>
          <cell r="N982">
            <v>0</v>
          </cell>
          <cell r="P982">
            <v>0</v>
          </cell>
          <cell r="Q982">
            <v>0</v>
          </cell>
          <cell r="R982">
            <v>0</v>
          </cell>
          <cell r="T982">
            <v>0</v>
          </cell>
        </row>
        <row r="983">
          <cell r="C983" t="str">
            <v>Signage</v>
          </cell>
          <cell r="D983">
            <v>71170000</v>
          </cell>
          <cell r="E983">
            <v>622.44000000000005</v>
          </cell>
          <cell r="F983">
            <v>0</v>
          </cell>
          <cell r="G983">
            <v>0</v>
          </cell>
          <cell r="H983">
            <v>-622.44000000000005</v>
          </cell>
          <cell r="I983">
            <v>-1</v>
          </cell>
          <cell r="J983">
            <v>-1</v>
          </cell>
          <cell r="L983">
            <v>1.0599991825724446E-3</v>
          </cell>
          <cell r="M983">
            <v>0</v>
          </cell>
          <cell r="N983">
            <v>-1.0599991825724446E-3</v>
          </cell>
          <cell r="P983">
            <v>1.0374000000000001</v>
          </cell>
          <cell r="Q983">
            <v>0</v>
          </cell>
          <cell r="R983">
            <v>-1.0374000000000001</v>
          </cell>
          <cell r="T983">
            <v>0</v>
          </cell>
        </row>
        <row r="984">
          <cell r="C984" t="str">
            <v>Storm Damage</v>
          </cell>
          <cell r="D984">
            <v>71173000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L984">
            <v>0</v>
          </cell>
          <cell r="M984">
            <v>0</v>
          </cell>
          <cell r="N984">
            <v>0</v>
          </cell>
          <cell r="P984">
            <v>0</v>
          </cell>
          <cell r="Q984">
            <v>0</v>
          </cell>
          <cell r="R984">
            <v>0</v>
          </cell>
          <cell r="T984">
            <v>0</v>
          </cell>
        </row>
        <row r="985">
          <cell r="C985" t="str">
            <v>Vinyl/Tile</v>
          </cell>
          <cell r="D985">
            <v>71175000</v>
          </cell>
          <cell r="E985">
            <v>16408.89</v>
          </cell>
          <cell r="F985">
            <v>14400</v>
          </cell>
          <cell r="G985">
            <v>11520</v>
          </cell>
          <cell r="H985">
            <v>-4888.8899999999994</v>
          </cell>
          <cell r="I985">
            <v>-0.29794154266376333</v>
          </cell>
          <cell r="J985">
            <v>-0.29794154266376338</v>
          </cell>
          <cell r="L985">
            <v>2.794391425184943E-2</v>
          </cell>
          <cell r="M985">
            <v>1.9618261331589486E-2</v>
          </cell>
          <cell r="N985">
            <v>-8.325652920259944E-3</v>
          </cell>
          <cell r="P985">
            <v>27.34815</v>
          </cell>
          <cell r="Q985">
            <v>19.2</v>
          </cell>
          <cell r="R985">
            <v>-8.1481500000000011</v>
          </cell>
          <cell r="T985" t="str">
            <v>Average replacement cost is $960.</v>
          </cell>
        </row>
        <row r="986">
          <cell r="C986" t="str">
            <v>Tile - Ceramic</v>
          </cell>
          <cell r="D986">
            <v>71175001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L986">
            <v>0</v>
          </cell>
          <cell r="M986">
            <v>0</v>
          </cell>
          <cell r="N986">
            <v>0</v>
          </cell>
          <cell r="P986">
            <v>0</v>
          </cell>
          <cell r="Q986">
            <v>0</v>
          </cell>
          <cell r="R986">
            <v>0</v>
          </cell>
          <cell r="T986">
            <v>0</v>
          </cell>
        </row>
        <row r="987">
          <cell r="C987" t="str">
            <v>Vinyl/Wood Laminate</v>
          </cell>
          <cell r="D987">
            <v>71175002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L987">
            <v>0</v>
          </cell>
          <cell r="M987">
            <v>0</v>
          </cell>
          <cell r="N987">
            <v>0</v>
          </cell>
          <cell r="P987">
            <v>0</v>
          </cell>
          <cell r="Q987">
            <v>0</v>
          </cell>
          <cell r="R987">
            <v>0</v>
          </cell>
          <cell r="T987">
            <v>0</v>
          </cell>
        </row>
        <row r="988">
          <cell r="C988" t="str">
            <v>Wallpaper</v>
          </cell>
          <cell r="D988">
            <v>71178000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L988">
            <v>0</v>
          </cell>
          <cell r="M988">
            <v>0</v>
          </cell>
          <cell r="N988">
            <v>0</v>
          </cell>
          <cell r="P988">
            <v>0</v>
          </cell>
          <cell r="Q988">
            <v>0</v>
          </cell>
          <cell r="R988">
            <v>0</v>
          </cell>
          <cell r="T988">
            <v>0</v>
          </cell>
        </row>
        <row r="989">
          <cell r="C989" t="str">
            <v>Wood Flooring</v>
          </cell>
          <cell r="D989">
            <v>71180000</v>
          </cell>
          <cell r="E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L989">
            <v>0</v>
          </cell>
          <cell r="M989">
            <v>0</v>
          </cell>
          <cell r="N989">
            <v>0</v>
          </cell>
          <cell r="P989">
            <v>0</v>
          </cell>
          <cell r="Q989">
            <v>0</v>
          </cell>
          <cell r="R989">
            <v>0</v>
          </cell>
          <cell r="T989">
            <v>0</v>
          </cell>
        </row>
        <row r="990">
          <cell r="C990" t="str">
            <v>Administrative/Supervision Fees</v>
          </cell>
          <cell r="D990">
            <v>71390000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L990">
            <v>0</v>
          </cell>
          <cell r="M990">
            <v>0</v>
          </cell>
          <cell r="N990">
            <v>0</v>
          </cell>
          <cell r="P990">
            <v>0</v>
          </cell>
          <cell r="Q990">
            <v>0</v>
          </cell>
          <cell r="R990">
            <v>0</v>
          </cell>
          <cell r="T990">
            <v>0</v>
          </cell>
        </row>
        <row r="991">
          <cell r="C991" t="str">
            <v>Reserve for Replacements</v>
          </cell>
          <cell r="D991">
            <v>71400000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L991">
            <v>0</v>
          </cell>
          <cell r="M991">
            <v>0</v>
          </cell>
          <cell r="N991">
            <v>0</v>
          </cell>
          <cell r="P991">
            <v>0</v>
          </cell>
          <cell r="Q991">
            <v>0</v>
          </cell>
          <cell r="R991">
            <v>0</v>
          </cell>
          <cell r="T991">
            <v>0</v>
          </cell>
        </row>
        <row r="992">
          <cell r="C992" t="str">
            <v>Total Routine Replacement Exp</v>
          </cell>
          <cell r="E992">
            <v>231644.65999999997</v>
          </cell>
          <cell r="F992">
            <v>225912</v>
          </cell>
          <cell r="G992">
            <v>205363</v>
          </cell>
          <cell r="H992">
            <v>-26281.659999999974</v>
          </cell>
          <cell r="I992">
            <v>-0.1134567919674901</v>
          </cell>
          <cell r="J992">
            <v>-0.11345679196749014</v>
          </cell>
          <cell r="L992">
            <v>0.39448485034263836</v>
          </cell>
          <cell r="M992">
            <v>0.34972786474298717</v>
          </cell>
          <cell r="N992">
            <v>-4.4756985599651189E-2</v>
          </cell>
          <cell r="P992">
            <v>386.07443333333327</v>
          </cell>
          <cell r="Q992">
            <v>342.27166666666665</v>
          </cell>
          <cell r="R992">
            <v>-43.802766666666628</v>
          </cell>
        </row>
        <row r="993">
          <cell r="C993">
            <v>0</v>
          </cell>
        </row>
        <row r="994">
          <cell r="C994" t="str">
            <v>Capital/Renovation Expenses</v>
          </cell>
        </row>
        <row r="995">
          <cell r="C995" t="str">
            <v>Access Gates (Do Not Use)</v>
          </cell>
          <cell r="D995" t="str">
            <v>n/a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L995">
            <v>0</v>
          </cell>
          <cell r="M995">
            <v>0</v>
          </cell>
          <cell r="N995">
            <v>0</v>
          </cell>
          <cell r="P995">
            <v>0</v>
          </cell>
          <cell r="Q995">
            <v>0</v>
          </cell>
          <cell r="R995">
            <v>0</v>
          </cell>
          <cell r="T995">
            <v>0</v>
          </cell>
        </row>
        <row r="996">
          <cell r="C996" t="str">
            <v>Golf Carts / Vehicles (Do Not Use)</v>
          </cell>
          <cell r="D996" t="str">
            <v>n/a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L996">
            <v>0</v>
          </cell>
          <cell r="M996">
            <v>0</v>
          </cell>
          <cell r="N996">
            <v>0</v>
          </cell>
          <cell r="P996">
            <v>0</v>
          </cell>
          <cell r="Q996">
            <v>0</v>
          </cell>
          <cell r="R996">
            <v>0</v>
          </cell>
          <cell r="T996">
            <v>0</v>
          </cell>
        </row>
        <row r="997">
          <cell r="C997" t="str">
            <v>Access Gates</v>
          </cell>
          <cell r="D997">
            <v>71510000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L997">
            <v>0</v>
          </cell>
          <cell r="M997">
            <v>0</v>
          </cell>
          <cell r="N997">
            <v>0</v>
          </cell>
          <cell r="P997">
            <v>0</v>
          </cell>
          <cell r="Q997">
            <v>0</v>
          </cell>
          <cell r="R997">
            <v>0</v>
          </cell>
          <cell r="T997">
            <v>0</v>
          </cell>
        </row>
        <row r="998">
          <cell r="C998" t="str">
            <v>Appliances</v>
          </cell>
          <cell r="D998">
            <v>71520000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L998">
            <v>0</v>
          </cell>
          <cell r="M998">
            <v>0</v>
          </cell>
          <cell r="N998">
            <v>0</v>
          </cell>
          <cell r="P998">
            <v>0</v>
          </cell>
          <cell r="Q998">
            <v>0</v>
          </cell>
          <cell r="R998">
            <v>0</v>
          </cell>
          <cell r="T998">
            <v>0</v>
          </cell>
        </row>
        <row r="999">
          <cell r="C999" t="str">
            <v xml:space="preserve">Appliances - Dishwashers      </v>
          </cell>
          <cell r="D999">
            <v>71521000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L999">
            <v>0</v>
          </cell>
          <cell r="M999">
            <v>0</v>
          </cell>
          <cell r="N999">
            <v>0</v>
          </cell>
          <cell r="P999">
            <v>0</v>
          </cell>
          <cell r="Q999">
            <v>0</v>
          </cell>
          <cell r="R999">
            <v>0</v>
          </cell>
          <cell r="T999">
            <v>0</v>
          </cell>
        </row>
        <row r="1000">
          <cell r="C1000" t="str">
            <v>Appliances - Garbage Disposals</v>
          </cell>
          <cell r="D1000">
            <v>71522000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L1000">
            <v>0</v>
          </cell>
          <cell r="M1000">
            <v>0</v>
          </cell>
          <cell r="N1000">
            <v>0</v>
          </cell>
          <cell r="P1000">
            <v>0</v>
          </cell>
          <cell r="Q1000">
            <v>0</v>
          </cell>
          <cell r="R1000">
            <v>0</v>
          </cell>
          <cell r="T1000">
            <v>0</v>
          </cell>
        </row>
        <row r="1001">
          <cell r="C1001" t="str">
            <v>Appliances - Refrigerators</v>
          </cell>
          <cell r="D1001">
            <v>71523000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L1001">
            <v>0</v>
          </cell>
          <cell r="M1001">
            <v>0</v>
          </cell>
          <cell r="N1001">
            <v>0</v>
          </cell>
          <cell r="P1001">
            <v>0</v>
          </cell>
          <cell r="Q1001">
            <v>0</v>
          </cell>
          <cell r="R1001">
            <v>0</v>
          </cell>
          <cell r="T1001">
            <v>0</v>
          </cell>
        </row>
        <row r="1002">
          <cell r="C1002" t="str">
            <v>Appliances - Stoves/Microwaves</v>
          </cell>
          <cell r="D1002">
            <v>71524000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L1002">
            <v>0</v>
          </cell>
          <cell r="M1002">
            <v>0</v>
          </cell>
          <cell r="N1002">
            <v>0</v>
          </cell>
          <cell r="P1002">
            <v>0</v>
          </cell>
          <cell r="Q1002">
            <v>0</v>
          </cell>
          <cell r="R1002">
            <v>0</v>
          </cell>
          <cell r="T1002">
            <v>0</v>
          </cell>
        </row>
        <row r="1003">
          <cell r="C1003" t="str">
            <v>Appliances - Washers/Dryers</v>
          </cell>
          <cell r="D1003">
            <v>71525000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L1003">
            <v>0</v>
          </cell>
          <cell r="M1003">
            <v>0</v>
          </cell>
          <cell r="N1003">
            <v>0</v>
          </cell>
          <cell r="P1003">
            <v>0</v>
          </cell>
          <cell r="Q1003">
            <v>0</v>
          </cell>
          <cell r="R1003">
            <v>0</v>
          </cell>
          <cell r="T1003">
            <v>0</v>
          </cell>
        </row>
        <row r="1004">
          <cell r="C1004" t="str">
            <v>Appliances - Water Heaters</v>
          </cell>
          <cell r="D1004">
            <v>71526000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L1004">
            <v>0</v>
          </cell>
          <cell r="M1004">
            <v>0</v>
          </cell>
          <cell r="N1004">
            <v>0</v>
          </cell>
          <cell r="P1004">
            <v>0</v>
          </cell>
          <cell r="Q1004">
            <v>0</v>
          </cell>
          <cell r="R1004">
            <v>0</v>
          </cell>
          <cell r="T1004">
            <v>0</v>
          </cell>
        </row>
        <row r="1005">
          <cell r="C1005" t="str">
            <v>Appliances - Boilers</v>
          </cell>
          <cell r="D1005">
            <v>71528000</v>
          </cell>
          <cell r="E1005">
            <v>0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L1005">
            <v>0</v>
          </cell>
          <cell r="M1005">
            <v>0</v>
          </cell>
          <cell r="N1005">
            <v>0</v>
          </cell>
          <cell r="P1005">
            <v>0</v>
          </cell>
          <cell r="Q1005">
            <v>0</v>
          </cell>
          <cell r="R1005">
            <v>0</v>
          </cell>
          <cell r="T1005">
            <v>0</v>
          </cell>
        </row>
        <row r="1006">
          <cell r="C1006" t="str">
            <v>Brochures</v>
          </cell>
          <cell r="D1006">
            <v>71530000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L1006">
            <v>0</v>
          </cell>
          <cell r="M1006">
            <v>0</v>
          </cell>
          <cell r="N1006">
            <v>0</v>
          </cell>
          <cell r="P1006">
            <v>0</v>
          </cell>
          <cell r="Q1006">
            <v>0</v>
          </cell>
          <cell r="R1006">
            <v>0</v>
          </cell>
          <cell r="T1006">
            <v>0</v>
          </cell>
        </row>
        <row r="1007">
          <cell r="C1007" t="str">
            <v>Building - Common Areas</v>
          </cell>
          <cell r="D1007">
            <v>71535000</v>
          </cell>
          <cell r="E1007">
            <v>0</v>
          </cell>
          <cell r="F1007">
            <v>0</v>
          </cell>
          <cell r="G1007">
            <v>4875</v>
          </cell>
          <cell r="H1007">
            <v>4875</v>
          </cell>
          <cell r="I1007">
            <v>0</v>
          </cell>
          <cell r="J1007">
            <v>0</v>
          </cell>
          <cell r="L1007">
            <v>0</v>
          </cell>
          <cell r="M1007">
            <v>8.3019986103731562E-3</v>
          </cell>
          <cell r="N1007">
            <v>0</v>
          </cell>
          <cell r="P1007">
            <v>0</v>
          </cell>
          <cell r="Q1007">
            <v>8.125</v>
          </cell>
          <cell r="R1007">
            <v>0</v>
          </cell>
          <cell r="T1007" t="str">
            <v>2 - 4 door mailbox replacement Jan $750 and 1 each month thru Dec @ $375</v>
          </cell>
        </row>
      </sheetData>
      <sheetData sheetId="4"/>
      <sheetData sheetId="5"/>
      <sheetData sheetId="6"/>
      <sheetData sheetId="7"/>
      <sheetData sheetId="8"/>
      <sheetData sheetId="9">
        <row r="207">
          <cell r="CE207" t="str">
            <v>Resident Rent</v>
          </cell>
        </row>
        <row r="208">
          <cell r="CE208" t="str">
            <v>One Time</v>
          </cell>
        </row>
        <row r="209">
          <cell r="CE209" t="str">
            <v>Renewal</v>
          </cell>
        </row>
        <row r="210">
          <cell r="CE210" t="str">
            <v>Recurring</v>
          </cell>
        </row>
        <row r="211">
          <cell r="CE211" t="str">
            <v>Pref Employer</v>
          </cell>
        </row>
        <row r="212">
          <cell r="CE212" t="str">
            <v>Subsidy</v>
          </cell>
        </row>
        <row r="213">
          <cell r="CE213" t="str">
            <v>Gift Cards</v>
          </cell>
        </row>
        <row r="214">
          <cell r="CE214" t="str">
            <v>Loss to Lease</v>
          </cell>
        </row>
        <row r="215">
          <cell r="CE215" t="str">
            <v>Construction Concessions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1">
          <cell r="BZ1">
            <v>0</v>
          </cell>
        </row>
      </sheetData>
      <sheetData sheetId="27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 Page"/>
      <sheetName val="Executive Summary"/>
      <sheetName val="Assumptions"/>
      <sheetName val="I&amp;E"/>
      <sheetName val="Tax Analysis"/>
      <sheetName val="Lease Summary"/>
      <sheetName val="Cash Flow"/>
      <sheetName val="Argus CF"/>
      <sheetName val="Residual (Year 10)"/>
      <sheetName val="Residual (Year 20)"/>
      <sheetName val="Pricing Matrix (10 Year)"/>
      <sheetName val="Pricing Matrix (X Year)"/>
      <sheetName val="Cash Flow (X Year)"/>
      <sheetName val="Pricing Matrix (Y Year)"/>
      <sheetName val="Cash Flow (Y Year)"/>
      <sheetName val="Vacancy Detail"/>
      <sheetName val="Expiration Schedule"/>
      <sheetName val="Lease-up Downtime"/>
      <sheetName val="Lease-up Costs"/>
      <sheetName val="Residual Matrix"/>
      <sheetName val="Residual Matrix (Detail)"/>
      <sheetName val="Hold vs. Sell Detail"/>
      <sheetName val="Hold vs. Sell Matrix"/>
      <sheetName val="Financing Sensitivity"/>
      <sheetName val="Existing Vs Mkt"/>
      <sheetName val="Tenant Expiration Schedule"/>
      <sheetName val="Expiration Graph"/>
      <sheetName val="Argus Rent Roll"/>
      <sheetName val="In-Place Pro-Forma"/>
    </sheetNames>
    <sheetDataSet>
      <sheetData sheetId="0">
        <row r="24">
          <cell r="F24" t="str">
            <v>c:\1 deals\argus links\DUKE CLEVELAND (EAST) CONSOLIDATED</v>
          </cell>
        </row>
        <row r="25">
          <cell r="F25" t="str">
            <v>c:\1 deals\argus links\DUKE CLEVELAND (EAST) CONSOLIDATED</v>
          </cell>
        </row>
        <row r="26">
          <cell r="F26" t="str">
            <v>Duke Cleveland Consolidated (East).xls</v>
          </cell>
        </row>
        <row r="28">
          <cell r="D28">
            <v>1</v>
          </cell>
        </row>
        <row r="63">
          <cell r="F63" t="str">
            <v>DRAFT</v>
          </cell>
        </row>
        <row r="77">
          <cell r="F77" t="str">
            <v>Duke Cleveland Consolidated (East)_Values 1.0.xls</v>
          </cell>
        </row>
        <row r="80">
          <cell r="B80" t="b">
            <v>0</v>
          </cell>
        </row>
        <row r="82">
          <cell r="C82" t="str">
            <v>Pricing Matrix (10 Year)</v>
          </cell>
          <cell r="F82" t="str">
            <v>Expiration Schedule</v>
          </cell>
          <cell r="H82" t="b">
            <v>1</v>
          </cell>
          <cell r="I82" t="b">
            <v>1</v>
          </cell>
        </row>
        <row r="95">
          <cell r="H95" t="b">
            <v>1</v>
          </cell>
          <cell r="I95" t="b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7">
          <cell r="Q7">
            <v>2</v>
          </cell>
        </row>
      </sheetData>
      <sheetData sheetId="2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oor Plan"/>
      <sheetName val="Rent Roll"/>
      <sheetName val="Source Data"/>
      <sheetName val="Sheet2"/>
    </sheetNames>
    <sheetDataSet>
      <sheetData sheetId="0"/>
      <sheetData sheetId="1"/>
      <sheetData sheetId="2">
        <row r="4">
          <cell r="B4" t="str">
            <v>Lockerbie Lofts (215 units)</v>
          </cell>
        </row>
        <row r="6">
          <cell r="C6">
            <v>42685</v>
          </cell>
        </row>
        <row r="12">
          <cell r="B12" t="str">
            <v>UnitID</v>
          </cell>
          <cell r="P12" t="str">
            <v>Code4</v>
          </cell>
        </row>
        <row r="13">
          <cell r="B13" t="str">
            <v>A107</v>
          </cell>
          <cell r="D13">
            <v>1008</v>
          </cell>
          <cell r="F13">
            <v>0</v>
          </cell>
          <cell r="P13">
            <v>0</v>
          </cell>
        </row>
        <row r="14">
          <cell r="B14" t="str">
            <v>A109</v>
          </cell>
          <cell r="D14">
            <v>1008</v>
          </cell>
          <cell r="F14">
            <v>0</v>
          </cell>
          <cell r="P14">
            <v>50</v>
          </cell>
        </row>
        <row r="15">
          <cell r="B15" t="str">
            <v>A110</v>
          </cell>
          <cell r="D15">
            <v>759</v>
          </cell>
          <cell r="F15">
            <v>0</v>
          </cell>
          <cell r="P15">
            <v>0</v>
          </cell>
        </row>
        <row r="16">
          <cell r="B16" t="str">
            <v>A111</v>
          </cell>
          <cell r="D16">
            <v>1008</v>
          </cell>
          <cell r="F16">
            <v>0</v>
          </cell>
          <cell r="P16">
            <v>0</v>
          </cell>
        </row>
        <row r="17">
          <cell r="B17" t="str">
            <v>A112</v>
          </cell>
          <cell r="D17">
            <v>759</v>
          </cell>
          <cell r="F17">
            <v>0</v>
          </cell>
          <cell r="P17">
            <v>0</v>
          </cell>
        </row>
        <row r="18">
          <cell r="B18" t="str">
            <v>A113</v>
          </cell>
          <cell r="D18">
            <v>1566</v>
          </cell>
          <cell r="F18">
            <v>0</v>
          </cell>
          <cell r="P18">
            <v>0</v>
          </cell>
        </row>
        <row r="19">
          <cell r="B19" t="str">
            <v>A113</v>
          </cell>
          <cell r="D19">
            <v>1566</v>
          </cell>
          <cell r="F19" t="str">
            <v>F</v>
          </cell>
          <cell r="P19">
            <v>0</v>
          </cell>
        </row>
        <row r="20">
          <cell r="B20" t="str">
            <v>A114</v>
          </cell>
          <cell r="D20">
            <v>1341</v>
          </cell>
          <cell r="F20">
            <v>0</v>
          </cell>
          <cell r="P20">
            <v>0</v>
          </cell>
        </row>
        <row r="21">
          <cell r="B21" t="str">
            <v>A201</v>
          </cell>
          <cell r="D21">
            <v>1008</v>
          </cell>
          <cell r="F21">
            <v>0</v>
          </cell>
          <cell r="P21">
            <v>25</v>
          </cell>
        </row>
        <row r="22">
          <cell r="B22" t="str">
            <v>A202</v>
          </cell>
          <cell r="D22">
            <v>585</v>
          </cell>
          <cell r="F22">
            <v>0</v>
          </cell>
          <cell r="P22">
            <v>0</v>
          </cell>
        </row>
        <row r="23">
          <cell r="B23" t="str">
            <v>A203</v>
          </cell>
          <cell r="D23">
            <v>1008</v>
          </cell>
          <cell r="F23">
            <v>0</v>
          </cell>
          <cell r="P23">
            <v>0</v>
          </cell>
        </row>
        <row r="24">
          <cell r="B24" t="str">
            <v>A204</v>
          </cell>
          <cell r="D24">
            <v>759</v>
          </cell>
          <cell r="F24">
            <v>0</v>
          </cell>
          <cell r="P24">
            <v>0</v>
          </cell>
        </row>
        <row r="25">
          <cell r="B25" t="str">
            <v>A205</v>
          </cell>
          <cell r="D25">
            <v>1008</v>
          </cell>
          <cell r="F25">
            <v>0</v>
          </cell>
          <cell r="P25">
            <v>0</v>
          </cell>
        </row>
        <row r="26">
          <cell r="B26" t="str">
            <v>A206</v>
          </cell>
          <cell r="D26">
            <v>759</v>
          </cell>
          <cell r="F26">
            <v>0</v>
          </cell>
          <cell r="P26">
            <v>0</v>
          </cell>
        </row>
        <row r="27">
          <cell r="B27" t="str">
            <v>A207</v>
          </cell>
          <cell r="D27">
            <v>1008</v>
          </cell>
          <cell r="F27">
            <v>0</v>
          </cell>
          <cell r="P27">
            <v>0</v>
          </cell>
        </row>
        <row r="28">
          <cell r="B28" t="str">
            <v>A208</v>
          </cell>
          <cell r="D28">
            <v>759</v>
          </cell>
          <cell r="F28">
            <v>0</v>
          </cell>
          <cell r="P28">
            <v>0</v>
          </cell>
        </row>
        <row r="29">
          <cell r="B29" t="str">
            <v>A209</v>
          </cell>
          <cell r="D29">
            <v>1008</v>
          </cell>
          <cell r="F29">
            <v>0</v>
          </cell>
          <cell r="P29">
            <v>0</v>
          </cell>
        </row>
        <row r="30">
          <cell r="B30" t="str">
            <v>A210</v>
          </cell>
          <cell r="D30">
            <v>759</v>
          </cell>
          <cell r="F30">
            <v>0</v>
          </cell>
          <cell r="P30">
            <v>0</v>
          </cell>
        </row>
        <row r="31">
          <cell r="B31" t="str">
            <v>A211</v>
          </cell>
          <cell r="D31">
            <v>1008</v>
          </cell>
          <cell r="F31">
            <v>0</v>
          </cell>
          <cell r="P31">
            <v>0</v>
          </cell>
        </row>
        <row r="32">
          <cell r="B32" t="str">
            <v>A212</v>
          </cell>
          <cell r="D32">
            <v>759</v>
          </cell>
          <cell r="F32">
            <v>0</v>
          </cell>
          <cell r="P32">
            <v>0</v>
          </cell>
        </row>
        <row r="33">
          <cell r="B33" t="str">
            <v>A301</v>
          </cell>
          <cell r="D33">
            <v>1008</v>
          </cell>
          <cell r="F33">
            <v>0</v>
          </cell>
          <cell r="P33">
            <v>25</v>
          </cell>
        </row>
        <row r="34">
          <cell r="B34" t="str">
            <v>A302</v>
          </cell>
          <cell r="D34">
            <v>585</v>
          </cell>
          <cell r="F34">
            <v>0</v>
          </cell>
          <cell r="P34">
            <v>0</v>
          </cell>
        </row>
        <row r="35">
          <cell r="B35" t="str">
            <v>A303</v>
          </cell>
          <cell r="D35">
            <v>1008</v>
          </cell>
          <cell r="F35">
            <v>0</v>
          </cell>
          <cell r="P35">
            <v>0</v>
          </cell>
        </row>
        <row r="36">
          <cell r="B36" t="str">
            <v>A304</v>
          </cell>
          <cell r="D36">
            <v>759</v>
          </cell>
          <cell r="F36">
            <v>0</v>
          </cell>
          <cell r="P36">
            <v>0</v>
          </cell>
        </row>
        <row r="37">
          <cell r="B37" t="str">
            <v>A305</v>
          </cell>
          <cell r="D37">
            <v>1008</v>
          </cell>
          <cell r="F37">
            <v>0</v>
          </cell>
          <cell r="P37">
            <v>0</v>
          </cell>
        </row>
        <row r="38">
          <cell r="B38" t="str">
            <v>A306</v>
          </cell>
          <cell r="D38">
            <v>759</v>
          </cell>
          <cell r="F38">
            <v>0</v>
          </cell>
          <cell r="P38">
            <v>0</v>
          </cell>
        </row>
        <row r="39">
          <cell r="B39" t="str">
            <v>A307</v>
          </cell>
          <cell r="D39">
            <v>1008</v>
          </cell>
          <cell r="F39">
            <v>0</v>
          </cell>
          <cell r="P39">
            <v>0</v>
          </cell>
        </row>
        <row r="40">
          <cell r="B40" t="str">
            <v>A308</v>
          </cell>
          <cell r="D40">
            <v>759</v>
          </cell>
          <cell r="F40">
            <v>0</v>
          </cell>
          <cell r="P40">
            <v>0</v>
          </cell>
        </row>
        <row r="41">
          <cell r="B41" t="str">
            <v>A309</v>
          </cell>
          <cell r="D41">
            <v>1008</v>
          </cell>
          <cell r="F41">
            <v>0</v>
          </cell>
          <cell r="P41">
            <v>0</v>
          </cell>
        </row>
        <row r="42">
          <cell r="B42" t="str">
            <v>A310</v>
          </cell>
          <cell r="D42">
            <v>759</v>
          </cell>
          <cell r="F42">
            <v>0</v>
          </cell>
          <cell r="P42">
            <v>0</v>
          </cell>
        </row>
        <row r="43">
          <cell r="B43" t="str">
            <v>A311</v>
          </cell>
          <cell r="D43">
            <v>1008</v>
          </cell>
          <cell r="F43">
            <v>0</v>
          </cell>
          <cell r="P43">
            <v>0</v>
          </cell>
        </row>
        <row r="44">
          <cell r="B44" t="str">
            <v>A312</v>
          </cell>
          <cell r="D44">
            <v>759</v>
          </cell>
          <cell r="F44">
            <v>0</v>
          </cell>
          <cell r="P44">
            <v>25</v>
          </cell>
        </row>
        <row r="45">
          <cell r="B45" t="str">
            <v>A313</v>
          </cell>
          <cell r="D45">
            <v>759</v>
          </cell>
          <cell r="F45">
            <v>0</v>
          </cell>
          <cell r="P45">
            <v>25</v>
          </cell>
        </row>
        <row r="46">
          <cell r="B46" t="str">
            <v>A314</v>
          </cell>
          <cell r="D46">
            <v>759</v>
          </cell>
          <cell r="F46">
            <v>0</v>
          </cell>
          <cell r="P46">
            <v>0</v>
          </cell>
        </row>
        <row r="47">
          <cell r="B47" t="str">
            <v>A401</v>
          </cell>
          <cell r="D47">
            <v>759</v>
          </cell>
          <cell r="F47">
            <v>0</v>
          </cell>
          <cell r="P47">
            <v>0</v>
          </cell>
        </row>
        <row r="48">
          <cell r="B48" t="str">
            <v>A402</v>
          </cell>
          <cell r="D48">
            <v>585</v>
          </cell>
          <cell r="F48">
            <v>0</v>
          </cell>
          <cell r="P48">
            <v>0</v>
          </cell>
        </row>
        <row r="49">
          <cell r="B49" t="str">
            <v>A403</v>
          </cell>
          <cell r="D49">
            <v>759</v>
          </cell>
          <cell r="F49">
            <v>0</v>
          </cell>
          <cell r="P49">
            <v>0</v>
          </cell>
        </row>
        <row r="50">
          <cell r="B50" t="str">
            <v>A404</v>
          </cell>
          <cell r="D50">
            <v>759</v>
          </cell>
          <cell r="F50">
            <v>0</v>
          </cell>
          <cell r="P50">
            <v>0</v>
          </cell>
        </row>
        <row r="51">
          <cell r="B51" t="str">
            <v>A405</v>
          </cell>
          <cell r="D51">
            <v>759</v>
          </cell>
          <cell r="F51">
            <v>0</v>
          </cell>
          <cell r="P51">
            <v>0</v>
          </cell>
        </row>
        <row r="52">
          <cell r="B52" t="str">
            <v>A406</v>
          </cell>
          <cell r="D52">
            <v>759</v>
          </cell>
          <cell r="F52">
            <v>0</v>
          </cell>
          <cell r="P52">
            <v>0</v>
          </cell>
        </row>
        <row r="53">
          <cell r="B53" t="str">
            <v>A407</v>
          </cell>
          <cell r="D53">
            <v>759</v>
          </cell>
          <cell r="F53">
            <v>0</v>
          </cell>
          <cell r="P53">
            <v>0</v>
          </cell>
        </row>
        <row r="54">
          <cell r="B54" t="str">
            <v>A408</v>
          </cell>
          <cell r="D54">
            <v>759</v>
          </cell>
          <cell r="F54">
            <v>0</v>
          </cell>
          <cell r="P54">
            <v>0</v>
          </cell>
        </row>
        <row r="55">
          <cell r="B55" t="str">
            <v>A409</v>
          </cell>
          <cell r="D55">
            <v>759</v>
          </cell>
          <cell r="F55">
            <v>0</v>
          </cell>
          <cell r="P55">
            <v>25</v>
          </cell>
        </row>
        <row r="56">
          <cell r="B56" t="str">
            <v>A410</v>
          </cell>
          <cell r="D56">
            <v>759</v>
          </cell>
          <cell r="F56">
            <v>0</v>
          </cell>
          <cell r="P56">
            <v>0</v>
          </cell>
        </row>
        <row r="57">
          <cell r="B57" t="str">
            <v>A411</v>
          </cell>
          <cell r="D57">
            <v>759</v>
          </cell>
          <cell r="F57">
            <v>0</v>
          </cell>
          <cell r="P57">
            <v>0</v>
          </cell>
        </row>
        <row r="58">
          <cell r="B58" t="str">
            <v>A412</v>
          </cell>
          <cell r="D58">
            <v>759</v>
          </cell>
          <cell r="F58">
            <v>0</v>
          </cell>
          <cell r="P58">
            <v>0</v>
          </cell>
        </row>
        <row r="59">
          <cell r="B59" t="str">
            <v>A413</v>
          </cell>
          <cell r="D59">
            <v>667</v>
          </cell>
          <cell r="F59">
            <v>0</v>
          </cell>
          <cell r="P59">
            <v>0</v>
          </cell>
        </row>
        <row r="60">
          <cell r="B60" t="str">
            <v>A414</v>
          </cell>
          <cell r="D60">
            <v>759</v>
          </cell>
          <cell r="F60">
            <v>0</v>
          </cell>
          <cell r="P60">
            <v>0</v>
          </cell>
        </row>
        <row r="61">
          <cell r="B61" t="str">
            <v>B115</v>
          </cell>
          <cell r="D61">
            <v>1008</v>
          </cell>
          <cell r="F61">
            <v>0</v>
          </cell>
          <cell r="P61">
            <v>0</v>
          </cell>
        </row>
        <row r="62">
          <cell r="B62" t="str">
            <v>B116</v>
          </cell>
          <cell r="D62">
            <v>585</v>
          </cell>
          <cell r="F62">
            <v>0</v>
          </cell>
          <cell r="P62">
            <v>0</v>
          </cell>
        </row>
        <row r="63">
          <cell r="B63" t="str">
            <v>B117</v>
          </cell>
          <cell r="D63">
            <v>759</v>
          </cell>
          <cell r="F63">
            <v>0</v>
          </cell>
          <cell r="P63">
            <v>25</v>
          </cell>
        </row>
        <row r="64">
          <cell r="B64" t="str">
            <v>B119</v>
          </cell>
          <cell r="D64">
            <v>759</v>
          </cell>
          <cell r="F64">
            <v>0</v>
          </cell>
          <cell r="P64">
            <v>0</v>
          </cell>
        </row>
        <row r="65">
          <cell r="B65" t="str">
            <v>B121</v>
          </cell>
          <cell r="D65">
            <v>759</v>
          </cell>
          <cell r="F65">
            <v>0</v>
          </cell>
          <cell r="P65">
            <v>0</v>
          </cell>
        </row>
        <row r="66">
          <cell r="B66" t="str">
            <v>B123</v>
          </cell>
          <cell r="D66">
            <v>759</v>
          </cell>
          <cell r="F66">
            <v>0</v>
          </cell>
          <cell r="P66">
            <v>0</v>
          </cell>
        </row>
        <row r="67">
          <cell r="B67" t="str">
            <v>B123</v>
          </cell>
          <cell r="D67">
            <v>759</v>
          </cell>
          <cell r="F67" t="str">
            <v>F</v>
          </cell>
          <cell r="P67">
            <v>0</v>
          </cell>
        </row>
        <row r="68">
          <cell r="B68" t="str">
            <v>B124</v>
          </cell>
          <cell r="D68">
            <v>585</v>
          </cell>
          <cell r="F68">
            <v>0</v>
          </cell>
          <cell r="P68">
            <v>0</v>
          </cell>
        </row>
        <row r="69">
          <cell r="B69" t="str">
            <v>B125</v>
          </cell>
          <cell r="D69">
            <v>759</v>
          </cell>
          <cell r="F69">
            <v>0</v>
          </cell>
          <cell r="P69">
            <v>0</v>
          </cell>
        </row>
        <row r="70">
          <cell r="B70" t="str">
            <v>B126</v>
          </cell>
          <cell r="D70">
            <v>759</v>
          </cell>
          <cell r="F70">
            <v>0</v>
          </cell>
          <cell r="P70">
            <v>0</v>
          </cell>
        </row>
        <row r="71">
          <cell r="B71" t="str">
            <v>B127</v>
          </cell>
          <cell r="D71">
            <v>759</v>
          </cell>
          <cell r="F71">
            <v>0</v>
          </cell>
          <cell r="P71">
            <v>0</v>
          </cell>
        </row>
        <row r="72">
          <cell r="B72" t="str">
            <v>B128</v>
          </cell>
          <cell r="D72">
            <v>759</v>
          </cell>
          <cell r="F72">
            <v>0</v>
          </cell>
          <cell r="P72">
            <v>25</v>
          </cell>
        </row>
        <row r="73">
          <cell r="B73" t="str">
            <v>B129</v>
          </cell>
          <cell r="D73">
            <v>759</v>
          </cell>
          <cell r="F73">
            <v>0</v>
          </cell>
          <cell r="P73">
            <v>25</v>
          </cell>
        </row>
        <row r="74">
          <cell r="B74" t="str">
            <v>B130</v>
          </cell>
          <cell r="D74">
            <v>984</v>
          </cell>
          <cell r="F74">
            <v>0</v>
          </cell>
          <cell r="P74">
            <v>0</v>
          </cell>
        </row>
        <row r="75">
          <cell r="B75" t="str">
            <v>B131</v>
          </cell>
          <cell r="D75">
            <v>759</v>
          </cell>
          <cell r="F75">
            <v>0</v>
          </cell>
          <cell r="P75">
            <v>0</v>
          </cell>
        </row>
        <row r="76">
          <cell r="B76" t="str">
            <v>B215</v>
          </cell>
          <cell r="D76">
            <v>1008</v>
          </cell>
          <cell r="F76">
            <v>0</v>
          </cell>
          <cell r="P76">
            <v>0</v>
          </cell>
        </row>
        <row r="77">
          <cell r="B77" t="str">
            <v>B216</v>
          </cell>
          <cell r="D77">
            <v>585</v>
          </cell>
          <cell r="F77">
            <v>0</v>
          </cell>
          <cell r="P77">
            <v>0</v>
          </cell>
        </row>
        <row r="78">
          <cell r="B78" t="str">
            <v>B217</v>
          </cell>
          <cell r="D78">
            <v>1035</v>
          </cell>
          <cell r="F78">
            <v>0</v>
          </cell>
          <cell r="P78">
            <v>25</v>
          </cell>
        </row>
        <row r="79">
          <cell r="B79" t="str">
            <v>B219</v>
          </cell>
          <cell r="D79">
            <v>759</v>
          </cell>
          <cell r="F79">
            <v>0</v>
          </cell>
          <cell r="P79">
            <v>0</v>
          </cell>
        </row>
        <row r="80">
          <cell r="B80" t="str">
            <v>B221</v>
          </cell>
          <cell r="D80">
            <v>759</v>
          </cell>
          <cell r="F80">
            <v>0</v>
          </cell>
          <cell r="P80">
            <v>0</v>
          </cell>
        </row>
        <row r="81">
          <cell r="B81" t="str">
            <v>B223</v>
          </cell>
          <cell r="D81">
            <v>759</v>
          </cell>
          <cell r="F81">
            <v>0</v>
          </cell>
          <cell r="P81">
            <v>0</v>
          </cell>
        </row>
        <row r="82">
          <cell r="B82" t="str">
            <v>B224</v>
          </cell>
          <cell r="D82">
            <v>585</v>
          </cell>
          <cell r="F82">
            <v>0</v>
          </cell>
          <cell r="P82">
            <v>0</v>
          </cell>
        </row>
        <row r="83">
          <cell r="B83" t="str">
            <v>B225</v>
          </cell>
          <cell r="D83">
            <v>759</v>
          </cell>
          <cell r="F83">
            <v>0</v>
          </cell>
          <cell r="P83">
            <v>0</v>
          </cell>
        </row>
        <row r="84">
          <cell r="B84" t="str">
            <v>B226</v>
          </cell>
          <cell r="D84">
            <v>759</v>
          </cell>
          <cell r="F84">
            <v>0</v>
          </cell>
          <cell r="P84">
            <v>0</v>
          </cell>
        </row>
        <row r="85">
          <cell r="B85" t="str">
            <v>B227</v>
          </cell>
          <cell r="D85">
            <v>759</v>
          </cell>
          <cell r="F85">
            <v>0</v>
          </cell>
          <cell r="P85">
            <v>25</v>
          </cell>
        </row>
        <row r="86">
          <cell r="B86" t="str">
            <v>B228</v>
          </cell>
          <cell r="D86">
            <v>759</v>
          </cell>
          <cell r="F86">
            <v>0</v>
          </cell>
          <cell r="P86">
            <v>0</v>
          </cell>
        </row>
        <row r="87">
          <cell r="B87" t="str">
            <v>B229</v>
          </cell>
          <cell r="D87">
            <v>759</v>
          </cell>
          <cell r="F87">
            <v>0</v>
          </cell>
          <cell r="P87">
            <v>0</v>
          </cell>
        </row>
        <row r="88">
          <cell r="B88" t="str">
            <v>B230</v>
          </cell>
          <cell r="D88">
            <v>984</v>
          </cell>
          <cell r="F88">
            <v>0</v>
          </cell>
          <cell r="P88">
            <v>0</v>
          </cell>
        </row>
        <row r="89">
          <cell r="B89" t="str">
            <v>B231</v>
          </cell>
          <cell r="D89">
            <v>759</v>
          </cell>
          <cell r="F89">
            <v>0</v>
          </cell>
          <cell r="P89">
            <v>0</v>
          </cell>
        </row>
        <row r="90">
          <cell r="B90" t="str">
            <v>B315</v>
          </cell>
          <cell r="D90">
            <v>1008</v>
          </cell>
          <cell r="F90">
            <v>0</v>
          </cell>
          <cell r="P90">
            <v>0</v>
          </cell>
        </row>
        <row r="91">
          <cell r="B91" t="str">
            <v>B316</v>
          </cell>
          <cell r="D91">
            <v>585</v>
          </cell>
          <cell r="F91">
            <v>0</v>
          </cell>
          <cell r="P91">
            <v>0</v>
          </cell>
        </row>
        <row r="92">
          <cell r="B92" t="str">
            <v>B317</v>
          </cell>
          <cell r="D92">
            <v>1035</v>
          </cell>
          <cell r="F92">
            <v>0</v>
          </cell>
          <cell r="P92">
            <v>25</v>
          </cell>
        </row>
        <row r="93">
          <cell r="B93" t="str">
            <v>B319</v>
          </cell>
          <cell r="D93">
            <v>759</v>
          </cell>
          <cell r="F93">
            <v>0</v>
          </cell>
          <cell r="P93">
            <v>0</v>
          </cell>
        </row>
        <row r="94">
          <cell r="B94" t="str">
            <v>B321</v>
          </cell>
          <cell r="D94">
            <v>759</v>
          </cell>
          <cell r="F94">
            <v>0</v>
          </cell>
          <cell r="P94">
            <v>0</v>
          </cell>
        </row>
        <row r="95">
          <cell r="B95" t="str">
            <v>B323</v>
          </cell>
          <cell r="D95">
            <v>759</v>
          </cell>
          <cell r="F95">
            <v>0</v>
          </cell>
          <cell r="P95">
            <v>0</v>
          </cell>
        </row>
        <row r="96">
          <cell r="B96" t="str">
            <v>B324</v>
          </cell>
          <cell r="D96">
            <v>585</v>
          </cell>
          <cell r="F96">
            <v>0</v>
          </cell>
          <cell r="P96">
            <v>0</v>
          </cell>
        </row>
        <row r="97">
          <cell r="B97" t="str">
            <v>B325</v>
          </cell>
          <cell r="D97">
            <v>759</v>
          </cell>
          <cell r="F97">
            <v>0</v>
          </cell>
          <cell r="P97">
            <v>0</v>
          </cell>
        </row>
        <row r="98">
          <cell r="B98" t="str">
            <v>B326</v>
          </cell>
          <cell r="D98">
            <v>759</v>
          </cell>
          <cell r="F98">
            <v>0</v>
          </cell>
          <cell r="P98">
            <v>0</v>
          </cell>
        </row>
        <row r="99">
          <cell r="B99" t="str">
            <v>B327</v>
          </cell>
          <cell r="D99">
            <v>759</v>
          </cell>
          <cell r="F99">
            <v>0</v>
          </cell>
          <cell r="P99">
            <v>0</v>
          </cell>
        </row>
        <row r="100">
          <cell r="B100" t="str">
            <v>B328</v>
          </cell>
          <cell r="D100">
            <v>759</v>
          </cell>
          <cell r="F100">
            <v>0</v>
          </cell>
          <cell r="P100">
            <v>0</v>
          </cell>
        </row>
        <row r="101">
          <cell r="B101" t="str">
            <v>B329</v>
          </cell>
          <cell r="D101">
            <v>759</v>
          </cell>
          <cell r="F101">
            <v>0</v>
          </cell>
          <cell r="P101">
            <v>0</v>
          </cell>
        </row>
        <row r="102">
          <cell r="B102" t="str">
            <v>B330</v>
          </cell>
          <cell r="D102">
            <v>984</v>
          </cell>
          <cell r="F102">
            <v>0</v>
          </cell>
          <cell r="P102">
            <v>0</v>
          </cell>
        </row>
        <row r="103">
          <cell r="B103" t="str">
            <v>B331</v>
          </cell>
          <cell r="D103">
            <v>759</v>
          </cell>
          <cell r="F103">
            <v>0</v>
          </cell>
          <cell r="P103">
            <v>0</v>
          </cell>
        </row>
        <row r="104">
          <cell r="B104" t="str">
            <v>B415</v>
          </cell>
          <cell r="D104">
            <v>1008</v>
          </cell>
          <cell r="F104">
            <v>0</v>
          </cell>
          <cell r="P104">
            <v>25</v>
          </cell>
        </row>
        <row r="105">
          <cell r="B105" t="str">
            <v>B416</v>
          </cell>
          <cell r="D105">
            <v>585</v>
          </cell>
          <cell r="F105">
            <v>0</v>
          </cell>
          <cell r="P105">
            <v>0</v>
          </cell>
        </row>
        <row r="106">
          <cell r="B106" t="str">
            <v>B417</v>
          </cell>
          <cell r="D106">
            <v>1035</v>
          </cell>
          <cell r="F106">
            <v>0</v>
          </cell>
          <cell r="P106">
            <v>0</v>
          </cell>
        </row>
        <row r="107">
          <cell r="B107" t="str">
            <v>B419</v>
          </cell>
          <cell r="D107">
            <v>759</v>
          </cell>
          <cell r="F107">
            <v>0</v>
          </cell>
          <cell r="P107">
            <v>0</v>
          </cell>
        </row>
        <row r="108">
          <cell r="B108" t="str">
            <v>B421</v>
          </cell>
          <cell r="D108">
            <v>759</v>
          </cell>
          <cell r="F108">
            <v>0</v>
          </cell>
          <cell r="P108">
            <v>0</v>
          </cell>
        </row>
        <row r="109">
          <cell r="B109" t="str">
            <v>B423</v>
          </cell>
          <cell r="D109">
            <v>759</v>
          </cell>
          <cell r="F109">
            <v>0</v>
          </cell>
          <cell r="P109">
            <v>0</v>
          </cell>
        </row>
        <row r="110">
          <cell r="B110" t="str">
            <v>B424</v>
          </cell>
          <cell r="D110">
            <v>585</v>
          </cell>
          <cell r="F110">
            <v>0</v>
          </cell>
          <cell r="P110">
            <v>0</v>
          </cell>
        </row>
        <row r="111">
          <cell r="B111" t="str">
            <v>B425</v>
          </cell>
          <cell r="D111">
            <v>759</v>
          </cell>
          <cell r="F111">
            <v>0</v>
          </cell>
          <cell r="P111">
            <v>25</v>
          </cell>
        </row>
        <row r="112">
          <cell r="B112" t="str">
            <v>B426</v>
          </cell>
          <cell r="D112">
            <v>759</v>
          </cell>
          <cell r="F112">
            <v>0</v>
          </cell>
          <cell r="P112">
            <v>0</v>
          </cell>
        </row>
        <row r="113">
          <cell r="B113" t="str">
            <v>B427</v>
          </cell>
          <cell r="D113">
            <v>759</v>
          </cell>
          <cell r="F113">
            <v>0</v>
          </cell>
          <cell r="P113">
            <v>0</v>
          </cell>
        </row>
        <row r="114">
          <cell r="B114" t="str">
            <v>B428</v>
          </cell>
          <cell r="D114">
            <v>759</v>
          </cell>
          <cell r="F114">
            <v>0</v>
          </cell>
          <cell r="P114">
            <v>0</v>
          </cell>
        </row>
        <row r="115">
          <cell r="B115" t="str">
            <v>B429</v>
          </cell>
          <cell r="D115">
            <v>759</v>
          </cell>
          <cell r="F115">
            <v>0</v>
          </cell>
          <cell r="P115">
            <v>0</v>
          </cell>
        </row>
        <row r="116">
          <cell r="B116" t="str">
            <v>B430</v>
          </cell>
          <cell r="D116">
            <v>984</v>
          </cell>
          <cell r="F116">
            <v>0</v>
          </cell>
          <cell r="P116">
            <v>0</v>
          </cell>
        </row>
        <row r="117">
          <cell r="B117" t="str">
            <v>B431</v>
          </cell>
          <cell r="D117">
            <v>759</v>
          </cell>
          <cell r="F117">
            <v>0</v>
          </cell>
          <cell r="P117">
            <v>0</v>
          </cell>
        </row>
        <row r="118">
          <cell r="B118" t="str">
            <v>C132</v>
          </cell>
          <cell r="D118">
            <v>585</v>
          </cell>
          <cell r="F118">
            <v>0</v>
          </cell>
          <cell r="P118">
            <v>0</v>
          </cell>
        </row>
        <row r="119">
          <cell r="B119" t="str">
            <v>C133</v>
          </cell>
          <cell r="D119">
            <v>1008</v>
          </cell>
          <cell r="F119">
            <v>0</v>
          </cell>
          <cell r="P119">
            <v>0</v>
          </cell>
        </row>
        <row r="120">
          <cell r="B120" t="str">
            <v>C134</v>
          </cell>
          <cell r="D120">
            <v>585</v>
          </cell>
          <cell r="F120">
            <v>0</v>
          </cell>
          <cell r="P120">
            <v>25</v>
          </cell>
        </row>
        <row r="121">
          <cell r="B121" t="str">
            <v>C135</v>
          </cell>
          <cell r="D121">
            <v>1008</v>
          </cell>
          <cell r="F121">
            <v>0</v>
          </cell>
          <cell r="P121">
            <v>0</v>
          </cell>
        </row>
        <row r="122">
          <cell r="B122" t="str">
            <v>C136</v>
          </cell>
          <cell r="D122">
            <v>759</v>
          </cell>
          <cell r="F122">
            <v>0</v>
          </cell>
          <cell r="P122">
            <v>0</v>
          </cell>
        </row>
        <row r="123">
          <cell r="B123" t="str">
            <v>C137</v>
          </cell>
          <cell r="D123">
            <v>759</v>
          </cell>
          <cell r="F123">
            <v>0</v>
          </cell>
          <cell r="P123">
            <v>0</v>
          </cell>
        </row>
        <row r="124">
          <cell r="B124" t="str">
            <v>C232</v>
          </cell>
          <cell r="D124">
            <v>585</v>
          </cell>
          <cell r="F124">
            <v>0</v>
          </cell>
          <cell r="P124">
            <v>0</v>
          </cell>
        </row>
        <row r="125">
          <cell r="B125" t="str">
            <v>C233</v>
          </cell>
          <cell r="D125">
            <v>1008</v>
          </cell>
          <cell r="F125">
            <v>0</v>
          </cell>
          <cell r="P125">
            <v>25</v>
          </cell>
        </row>
        <row r="126">
          <cell r="B126" t="str">
            <v>C234</v>
          </cell>
          <cell r="D126">
            <v>585</v>
          </cell>
          <cell r="F126">
            <v>0</v>
          </cell>
          <cell r="P126">
            <v>0</v>
          </cell>
        </row>
        <row r="127">
          <cell r="B127" t="str">
            <v>C235</v>
          </cell>
          <cell r="D127">
            <v>1008</v>
          </cell>
          <cell r="F127">
            <v>0</v>
          </cell>
          <cell r="P127">
            <v>0</v>
          </cell>
        </row>
        <row r="128">
          <cell r="B128" t="str">
            <v>C236</v>
          </cell>
          <cell r="D128">
            <v>759</v>
          </cell>
          <cell r="F128">
            <v>0</v>
          </cell>
          <cell r="P128">
            <v>0</v>
          </cell>
        </row>
        <row r="129">
          <cell r="B129" t="str">
            <v>C237</v>
          </cell>
          <cell r="D129">
            <v>759</v>
          </cell>
          <cell r="F129">
            <v>0</v>
          </cell>
          <cell r="P129">
            <v>0</v>
          </cell>
        </row>
        <row r="130">
          <cell r="B130" t="str">
            <v>C332</v>
          </cell>
          <cell r="D130">
            <v>585</v>
          </cell>
          <cell r="F130">
            <v>0</v>
          </cell>
          <cell r="P130">
            <v>0</v>
          </cell>
        </row>
        <row r="131">
          <cell r="B131" t="str">
            <v>C333</v>
          </cell>
          <cell r="D131">
            <v>1008</v>
          </cell>
          <cell r="F131">
            <v>0</v>
          </cell>
          <cell r="P131">
            <v>0</v>
          </cell>
        </row>
        <row r="132">
          <cell r="B132" t="str">
            <v>C334</v>
          </cell>
          <cell r="D132">
            <v>585</v>
          </cell>
          <cell r="F132">
            <v>0</v>
          </cell>
          <cell r="P132">
            <v>0</v>
          </cell>
        </row>
        <row r="133">
          <cell r="B133" t="str">
            <v>C335</v>
          </cell>
          <cell r="D133">
            <v>1008</v>
          </cell>
          <cell r="F133">
            <v>0</v>
          </cell>
          <cell r="P133">
            <v>0</v>
          </cell>
        </row>
        <row r="134">
          <cell r="B134" t="str">
            <v>C336</v>
          </cell>
          <cell r="D134">
            <v>759</v>
          </cell>
          <cell r="F134">
            <v>0</v>
          </cell>
          <cell r="P134">
            <v>0</v>
          </cell>
        </row>
        <row r="135">
          <cell r="B135" t="str">
            <v>C337</v>
          </cell>
          <cell r="D135">
            <v>759</v>
          </cell>
          <cell r="F135">
            <v>0</v>
          </cell>
          <cell r="P135">
            <v>0</v>
          </cell>
        </row>
        <row r="136">
          <cell r="B136" t="str">
            <v>C432</v>
          </cell>
          <cell r="D136">
            <v>585</v>
          </cell>
          <cell r="F136">
            <v>0</v>
          </cell>
          <cell r="P136">
            <v>0</v>
          </cell>
        </row>
        <row r="137">
          <cell r="B137" t="str">
            <v>C433</v>
          </cell>
          <cell r="D137">
            <v>759</v>
          </cell>
          <cell r="F137">
            <v>0</v>
          </cell>
          <cell r="P137">
            <v>0</v>
          </cell>
        </row>
        <row r="138">
          <cell r="B138" t="str">
            <v>C434</v>
          </cell>
          <cell r="D138">
            <v>585</v>
          </cell>
          <cell r="F138">
            <v>0</v>
          </cell>
          <cell r="P138">
            <v>0</v>
          </cell>
        </row>
        <row r="139">
          <cell r="B139" t="str">
            <v>C435</v>
          </cell>
          <cell r="D139">
            <v>759</v>
          </cell>
          <cell r="F139">
            <v>0</v>
          </cell>
          <cell r="P139">
            <v>0</v>
          </cell>
        </row>
        <row r="140">
          <cell r="B140" t="str">
            <v>C436</v>
          </cell>
          <cell r="D140">
            <v>759</v>
          </cell>
          <cell r="F140">
            <v>0</v>
          </cell>
          <cell r="P140">
            <v>0</v>
          </cell>
        </row>
        <row r="141">
          <cell r="B141" t="str">
            <v>C437</v>
          </cell>
          <cell r="D141">
            <v>667</v>
          </cell>
          <cell r="F141">
            <v>0</v>
          </cell>
          <cell r="P141">
            <v>0</v>
          </cell>
        </row>
        <row r="142">
          <cell r="B142" t="str">
            <v>D138</v>
          </cell>
          <cell r="D142">
            <v>759</v>
          </cell>
          <cell r="F142">
            <v>0</v>
          </cell>
          <cell r="P142">
            <v>0</v>
          </cell>
        </row>
        <row r="143">
          <cell r="B143" t="str">
            <v>D139</v>
          </cell>
          <cell r="D143">
            <v>759</v>
          </cell>
          <cell r="F143">
            <v>0</v>
          </cell>
          <cell r="P143">
            <v>0</v>
          </cell>
        </row>
        <row r="144">
          <cell r="B144" t="str">
            <v>D140</v>
          </cell>
          <cell r="D144">
            <v>759</v>
          </cell>
          <cell r="F144">
            <v>0</v>
          </cell>
          <cell r="P144">
            <v>0</v>
          </cell>
        </row>
        <row r="145">
          <cell r="B145" t="str">
            <v>D141</v>
          </cell>
          <cell r="D145">
            <v>1008</v>
          </cell>
          <cell r="F145">
            <v>0</v>
          </cell>
          <cell r="P145">
            <v>50</v>
          </cell>
        </row>
        <row r="146">
          <cell r="B146" t="str">
            <v>D142</v>
          </cell>
          <cell r="D146">
            <v>759</v>
          </cell>
          <cell r="F146">
            <v>0</v>
          </cell>
          <cell r="P146">
            <v>0</v>
          </cell>
        </row>
        <row r="147">
          <cell r="B147" t="str">
            <v>D143</v>
          </cell>
          <cell r="D147">
            <v>1008</v>
          </cell>
          <cell r="F147">
            <v>0</v>
          </cell>
          <cell r="P147">
            <v>0</v>
          </cell>
        </row>
        <row r="148">
          <cell r="B148" t="str">
            <v>D144</v>
          </cell>
          <cell r="D148">
            <v>759</v>
          </cell>
          <cell r="F148">
            <v>0</v>
          </cell>
          <cell r="P148">
            <v>0</v>
          </cell>
        </row>
        <row r="149">
          <cell r="B149" t="str">
            <v>D145</v>
          </cell>
          <cell r="D149">
            <v>1008</v>
          </cell>
          <cell r="F149">
            <v>0</v>
          </cell>
          <cell r="P149">
            <v>0</v>
          </cell>
        </row>
        <row r="150">
          <cell r="B150" t="str">
            <v>D146</v>
          </cell>
          <cell r="D150">
            <v>585</v>
          </cell>
          <cell r="F150">
            <v>0</v>
          </cell>
          <cell r="P150">
            <v>25</v>
          </cell>
        </row>
        <row r="151">
          <cell r="B151" t="str">
            <v>D147</v>
          </cell>
          <cell r="D151">
            <v>1008</v>
          </cell>
          <cell r="F151">
            <v>0</v>
          </cell>
          <cell r="P151">
            <v>0</v>
          </cell>
        </row>
        <row r="152">
          <cell r="B152" t="str">
            <v>D149</v>
          </cell>
          <cell r="D152">
            <v>759</v>
          </cell>
          <cell r="F152">
            <v>0</v>
          </cell>
          <cell r="P152">
            <v>25</v>
          </cell>
        </row>
        <row r="153">
          <cell r="B153" t="str">
            <v>D151</v>
          </cell>
          <cell r="D153">
            <v>759</v>
          </cell>
          <cell r="F153">
            <v>0</v>
          </cell>
          <cell r="P153">
            <v>0</v>
          </cell>
        </row>
        <row r="154">
          <cell r="B154" t="str">
            <v>D153</v>
          </cell>
          <cell r="D154">
            <v>759</v>
          </cell>
          <cell r="F154">
            <v>0</v>
          </cell>
          <cell r="P154">
            <v>0</v>
          </cell>
        </row>
        <row r="155">
          <cell r="B155" t="str">
            <v>D155</v>
          </cell>
          <cell r="D155">
            <v>759</v>
          </cell>
          <cell r="F155">
            <v>0</v>
          </cell>
          <cell r="P155">
            <v>0</v>
          </cell>
        </row>
        <row r="156">
          <cell r="B156" t="str">
            <v>D156</v>
          </cell>
          <cell r="D156">
            <v>585</v>
          </cell>
          <cell r="F156">
            <v>0</v>
          </cell>
          <cell r="P156">
            <v>0</v>
          </cell>
        </row>
        <row r="157">
          <cell r="B157" t="str">
            <v>D157</v>
          </cell>
          <cell r="D157">
            <v>759</v>
          </cell>
          <cell r="F157">
            <v>0</v>
          </cell>
          <cell r="P157">
            <v>25</v>
          </cell>
        </row>
        <row r="158">
          <cell r="B158" t="str">
            <v>D158</v>
          </cell>
          <cell r="D158">
            <v>759</v>
          </cell>
          <cell r="F158">
            <v>0</v>
          </cell>
          <cell r="P158">
            <v>25</v>
          </cell>
        </row>
        <row r="159">
          <cell r="B159" t="str">
            <v>D159</v>
          </cell>
          <cell r="D159">
            <v>759</v>
          </cell>
          <cell r="F159">
            <v>0</v>
          </cell>
          <cell r="P159">
            <v>0</v>
          </cell>
        </row>
        <row r="160">
          <cell r="B160" t="str">
            <v>D160</v>
          </cell>
          <cell r="D160">
            <v>759</v>
          </cell>
          <cell r="F160">
            <v>0</v>
          </cell>
          <cell r="P160">
            <v>0</v>
          </cell>
        </row>
        <row r="161">
          <cell r="B161" t="str">
            <v>D161</v>
          </cell>
          <cell r="D161">
            <v>759</v>
          </cell>
          <cell r="F161">
            <v>0</v>
          </cell>
          <cell r="P161">
            <v>0</v>
          </cell>
        </row>
        <row r="162">
          <cell r="B162" t="str">
            <v>D162</v>
          </cell>
          <cell r="D162">
            <v>984</v>
          </cell>
          <cell r="F162">
            <v>0</v>
          </cell>
          <cell r="P162">
            <v>0</v>
          </cell>
        </row>
        <row r="163">
          <cell r="B163" t="str">
            <v>D163</v>
          </cell>
          <cell r="D163">
            <v>759</v>
          </cell>
          <cell r="F163">
            <v>0</v>
          </cell>
          <cell r="P163">
            <v>25</v>
          </cell>
        </row>
        <row r="164">
          <cell r="B164" t="str">
            <v>D238</v>
          </cell>
          <cell r="D164">
            <v>759</v>
          </cell>
          <cell r="F164">
            <v>0</v>
          </cell>
          <cell r="P164">
            <v>0</v>
          </cell>
        </row>
        <row r="165">
          <cell r="B165" t="str">
            <v>D239</v>
          </cell>
          <cell r="D165">
            <v>759</v>
          </cell>
          <cell r="F165">
            <v>0</v>
          </cell>
          <cell r="P165">
            <v>0</v>
          </cell>
        </row>
        <row r="166">
          <cell r="B166" t="str">
            <v>D240</v>
          </cell>
          <cell r="D166">
            <v>759</v>
          </cell>
          <cell r="F166">
            <v>0</v>
          </cell>
          <cell r="P166">
            <v>0</v>
          </cell>
        </row>
        <row r="167">
          <cell r="B167" t="str">
            <v>D241</v>
          </cell>
          <cell r="D167">
            <v>1008</v>
          </cell>
          <cell r="F167">
            <v>0</v>
          </cell>
          <cell r="P167">
            <v>0</v>
          </cell>
        </row>
        <row r="168">
          <cell r="B168" t="str">
            <v>D242</v>
          </cell>
          <cell r="D168">
            <v>759</v>
          </cell>
          <cell r="F168">
            <v>0</v>
          </cell>
          <cell r="P168">
            <v>25</v>
          </cell>
        </row>
        <row r="169">
          <cell r="B169" t="str">
            <v>D243</v>
          </cell>
          <cell r="D169">
            <v>1008</v>
          </cell>
          <cell r="F169">
            <v>0</v>
          </cell>
          <cell r="P169">
            <v>0</v>
          </cell>
        </row>
        <row r="170">
          <cell r="B170" t="str">
            <v>D244</v>
          </cell>
          <cell r="D170">
            <v>759</v>
          </cell>
          <cell r="F170">
            <v>0</v>
          </cell>
          <cell r="P170">
            <v>0</v>
          </cell>
        </row>
        <row r="171">
          <cell r="B171" t="str">
            <v>D245</v>
          </cell>
          <cell r="D171">
            <v>1008</v>
          </cell>
          <cell r="F171">
            <v>0</v>
          </cell>
          <cell r="P171">
            <v>0</v>
          </cell>
        </row>
        <row r="172">
          <cell r="B172" t="str">
            <v>D246</v>
          </cell>
          <cell r="D172">
            <v>585</v>
          </cell>
          <cell r="F172">
            <v>0</v>
          </cell>
          <cell r="P172">
            <v>0</v>
          </cell>
        </row>
        <row r="173">
          <cell r="B173" t="str">
            <v>D247</v>
          </cell>
          <cell r="D173">
            <v>1008</v>
          </cell>
          <cell r="F173">
            <v>0</v>
          </cell>
          <cell r="P173">
            <v>0</v>
          </cell>
        </row>
        <row r="174">
          <cell r="B174" t="str">
            <v>D249</v>
          </cell>
          <cell r="D174">
            <v>1035</v>
          </cell>
          <cell r="F174">
            <v>0</v>
          </cell>
          <cell r="P174">
            <v>0</v>
          </cell>
        </row>
        <row r="175">
          <cell r="B175" t="str">
            <v>D251</v>
          </cell>
          <cell r="D175">
            <v>759</v>
          </cell>
          <cell r="F175">
            <v>0</v>
          </cell>
          <cell r="P175">
            <v>0</v>
          </cell>
        </row>
        <row r="176">
          <cell r="B176" t="str">
            <v>D253</v>
          </cell>
          <cell r="D176">
            <v>759</v>
          </cell>
          <cell r="F176">
            <v>0</v>
          </cell>
          <cell r="P176">
            <v>0</v>
          </cell>
        </row>
        <row r="177">
          <cell r="B177" t="str">
            <v>D255</v>
          </cell>
          <cell r="D177">
            <v>759</v>
          </cell>
          <cell r="F177">
            <v>0</v>
          </cell>
          <cell r="P177">
            <v>0</v>
          </cell>
        </row>
        <row r="178">
          <cell r="B178" t="str">
            <v>D256</v>
          </cell>
          <cell r="D178">
            <v>585</v>
          </cell>
          <cell r="F178">
            <v>0</v>
          </cell>
          <cell r="P178">
            <v>0</v>
          </cell>
        </row>
        <row r="179">
          <cell r="B179" t="str">
            <v>D257</v>
          </cell>
          <cell r="D179">
            <v>759</v>
          </cell>
          <cell r="F179">
            <v>0</v>
          </cell>
          <cell r="P179">
            <v>0</v>
          </cell>
        </row>
        <row r="180">
          <cell r="B180" t="str">
            <v>D258</v>
          </cell>
          <cell r="D180">
            <v>759</v>
          </cell>
          <cell r="F180">
            <v>0</v>
          </cell>
          <cell r="P180">
            <v>0</v>
          </cell>
        </row>
        <row r="181">
          <cell r="B181" t="str">
            <v>D259</v>
          </cell>
          <cell r="D181">
            <v>759</v>
          </cell>
          <cell r="F181">
            <v>0</v>
          </cell>
          <cell r="P181">
            <v>0</v>
          </cell>
        </row>
        <row r="182">
          <cell r="B182" t="str">
            <v>D260</v>
          </cell>
          <cell r="D182">
            <v>759</v>
          </cell>
          <cell r="F182">
            <v>0</v>
          </cell>
          <cell r="P182">
            <v>0</v>
          </cell>
        </row>
        <row r="183">
          <cell r="B183" t="str">
            <v>D261</v>
          </cell>
          <cell r="D183">
            <v>759</v>
          </cell>
          <cell r="F183">
            <v>0</v>
          </cell>
          <cell r="P183">
            <v>0</v>
          </cell>
        </row>
        <row r="184">
          <cell r="B184" t="str">
            <v>D262</v>
          </cell>
          <cell r="D184">
            <v>984</v>
          </cell>
          <cell r="F184">
            <v>0</v>
          </cell>
          <cell r="P184">
            <v>0</v>
          </cell>
        </row>
        <row r="185">
          <cell r="B185" t="str">
            <v>D263</v>
          </cell>
          <cell r="D185">
            <v>759</v>
          </cell>
          <cell r="F185">
            <v>0</v>
          </cell>
          <cell r="P185">
            <v>0</v>
          </cell>
        </row>
        <row r="186">
          <cell r="B186" t="str">
            <v>D338</v>
          </cell>
          <cell r="D186">
            <v>759</v>
          </cell>
          <cell r="F186">
            <v>0</v>
          </cell>
          <cell r="P186">
            <v>25</v>
          </cell>
        </row>
        <row r="187">
          <cell r="B187" t="str">
            <v>D339</v>
          </cell>
          <cell r="D187">
            <v>759</v>
          </cell>
          <cell r="F187">
            <v>0</v>
          </cell>
          <cell r="P187">
            <v>0</v>
          </cell>
        </row>
        <row r="188">
          <cell r="B188" t="str">
            <v>D340</v>
          </cell>
          <cell r="D188">
            <v>759</v>
          </cell>
          <cell r="F188">
            <v>0</v>
          </cell>
          <cell r="P188">
            <v>0</v>
          </cell>
        </row>
        <row r="189">
          <cell r="B189" t="str">
            <v>D341</v>
          </cell>
          <cell r="D189">
            <v>1008</v>
          </cell>
          <cell r="F189">
            <v>0</v>
          </cell>
          <cell r="P189">
            <v>0</v>
          </cell>
        </row>
        <row r="190">
          <cell r="B190" t="str">
            <v>D342</v>
          </cell>
          <cell r="D190">
            <v>759</v>
          </cell>
          <cell r="F190">
            <v>0</v>
          </cell>
          <cell r="P190">
            <v>25</v>
          </cell>
        </row>
        <row r="191">
          <cell r="B191" t="str">
            <v>D343</v>
          </cell>
          <cell r="D191">
            <v>1008</v>
          </cell>
          <cell r="F191">
            <v>0</v>
          </cell>
          <cell r="P191">
            <v>0</v>
          </cell>
        </row>
        <row r="192">
          <cell r="B192" t="str">
            <v>D344</v>
          </cell>
          <cell r="D192">
            <v>759</v>
          </cell>
          <cell r="F192">
            <v>0</v>
          </cell>
          <cell r="P192">
            <v>0</v>
          </cell>
        </row>
        <row r="193">
          <cell r="B193" t="str">
            <v>D345</v>
          </cell>
          <cell r="D193">
            <v>1008</v>
          </cell>
          <cell r="F193">
            <v>0</v>
          </cell>
          <cell r="P193">
            <v>50</v>
          </cell>
        </row>
        <row r="194">
          <cell r="B194" t="str">
            <v>D346</v>
          </cell>
          <cell r="D194">
            <v>585</v>
          </cell>
          <cell r="F194">
            <v>0</v>
          </cell>
          <cell r="P194">
            <v>0</v>
          </cell>
        </row>
        <row r="195">
          <cell r="B195" t="str">
            <v>D347</v>
          </cell>
          <cell r="D195">
            <v>1008</v>
          </cell>
          <cell r="F195">
            <v>0</v>
          </cell>
          <cell r="P195">
            <v>0</v>
          </cell>
        </row>
        <row r="196">
          <cell r="B196" t="str">
            <v>D349</v>
          </cell>
          <cell r="D196">
            <v>1035</v>
          </cell>
          <cell r="F196">
            <v>0</v>
          </cell>
          <cell r="P196">
            <v>0</v>
          </cell>
        </row>
        <row r="197">
          <cell r="B197" t="str">
            <v>D351</v>
          </cell>
          <cell r="D197">
            <v>759</v>
          </cell>
          <cell r="F197">
            <v>0</v>
          </cell>
          <cell r="P197">
            <v>0</v>
          </cell>
        </row>
        <row r="198">
          <cell r="B198" t="str">
            <v>D353</v>
          </cell>
          <cell r="D198">
            <v>759</v>
          </cell>
          <cell r="F198">
            <v>0</v>
          </cell>
          <cell r="P198">
            <v>0</v>
          </cell>
        </row>
        <row r="199">
          <cell r="B199" t="str">
            <v>D355</v>
          </cell>
          <cell r="D199">
            <v>759</v>
          </cell>
          <cell r="F199">
            <v>0</v>
          </cell>
          <cell r="P199">
            <v>0</v>
          </cell>
        </row>
        <row r="200">
          <cell r="B200" t="str">
            <v>D356</v>
          </cell>
          <cell r="D200">
            <v>585</v>
          </cell>
          <cell r="F200">
            <v>0</v>
          </cell>
          <cell r="P200">
            <v>0</v>
          </cell>
        </row>
        <row r="201">
          <cell r="B201" t="str">
            <v>D357</v>
          </cell>
          <cell r="D201">
            <v>759</v>
          </cell>
          <cell r="F201">
            <v>0</v>
          </cell>
          <cell r="P201">
            <v>0</v>
          </cell>
        </row>
        <row r="202">
          <cell r="B202" t="str">
            <v>D358</v>
          </cell>
          <cell r="D202">
            <v>759</v>
          </cell>
          <cell r="F202">
            <v>0</v>
          </cell>
          <cell r="P202">
            <v>0</v>
          </cell>
        </row>
        <row r="203">
          <cell r="B203" t="str">
            <v>D359</v>
          </cell>
          <cell r="D203">
            <v>759</v>
          </cell>
          <cell r="F203">
            <v>0</v>
          </cell>
          <cell r="P203">
            <v>0</v>
          </cell>
        </row>
        <row r="204">
          <cell r="B204" t="str">
            <v>D360</v>
          </cell>
          <cell r="D204">
            <v>759</v>
          </cell>
          <cell r="F204">
            <v>0</v>
          </cell>
          <cell r="P204">
            <v>0</v>
          </cell>
        </row>
        <row r="205">
          <cell r="B205" t="str">
            <v>D361</v>
          </cell>
          <cell r="D205">
            <v>759</v>
          </cell>
          <cell r="F205">
            <v>0</v>
          </cell>
          <cell r="P205">
            <v>0</v>
          </cell>
        </row>
        <row r="206">
          <cell r="B206" t="str">
            <v>D362</v>
          </cell>
          <cell r="D206">
            <v>984</v>
          </cell>
          <cell r="F206">
            <v>0</v>
          </cell>
          <cell r="P206">
            <v>25</v>
          </cell>
        </row>
        <row r="207">
          <cell r="B207" t="str">
            <v>D363</v>
          </cell>
          <cell r="D207">
            <v>759</v>
          </cell>
          <cell r="F207">
            <v>0</v>
          </cell>
          <cell r="P207">
            <v>0</v>
          </cell>
        </row>
        <row r="208">
          <cell r="B208" t="str">
            <v>D438</v>
          </cell>
          <cell r="D208">
            <v>759</v>
          </cell>
          <cell r="F208">
            <v>0</v>
          </cell>
          <cell r="P208">
            <v>0</v>
          </cell>
        </row>
        <row r="209">
          <cell r="B209" t="str">
            <v>D439</v>
          </cell>
          <cell r="D209">
            <v>667</v>
          </cell>
          <cell r="F209">
            <v>0</v>
          </cell>
          <cell r="P209">
            <v>0</v>
          </cell>
        </row>
        <row r="210">
          <cell r="B210" t="str">
            <v>D440</v>
          </cell>
          <cell r="D210">
            <v>759</v>
          </cell>
          <cell r="F210">
            <v>0</v>
          </cell>
          <cell r="P210">
            <v>0</v>
          </cell>
        </row>
        <row r="211">
          <cell r="B211" t="str">
            <v>D441</v>
          </cell>
          <cell r="D211">
            <v>759</v>
          </cell>
          <cell r="F211">
            <v>0</v>
          </cell>
          <cell r="P211">
            <v>0</v>
          </cell>
        </row>
        <row r="212">
          <cell r="B212" t="str">
            <v>D442</v>
          </cell>
          <cell r="D212">
            <v>759</v>
          </cell>
          <cell r="F212">
            <v>0</v>
          </cell>
          <cell r="P212">
            <v>0</v>
          </cell>
        </row>
        <row r="213">
          <cell r="B213" t="str">
            <v>D443</v>
          </cell>
          <cell r="D213">
            <v>759</v>
          </cell>
          <cell r="F213">
            <v>0</v>
          </cell>
          <cell r="P213">
            <v>0</v>
          </cell>
        </row>
        <row r="214">
          <cell r="B214" t="str">
            <v>D444</v>
          </cell>
          <cell r="D214">
            <v>759</v>
          </cell>
          <cell r="F214">
            <v>0</v>
          </cell>
          <cell r="P214">
            <v>0</v>
          </cell>
        </row>
        <row r="215">
          <cell r="B215" t="str">
            <v>D445</v>
          </cell>
          <cell r="D215">
            <v>759</v>
          </cell>
          <cell r="F215">
            <v>0</v>
          </cell>
          <cell r="P215">
            <v>0</v>
          </cell>
        </row>
        <row r="216">
          <cell r="B216" t="str">
            <v>D446</v>
          </cell>
          <cell r="D216">
            <v>585</v>
          </cell>
          <cell r="F216">
            <v>0</v>
          </cell>
          <cell r="P216">
            <v>0</v>
          </cell>
        </row>
        <row r="217">
          <cell r="B217" t="str">
            <v>D447</v>
          </cell>
          <cell r="D217">
            <v>1008</v>
          </cell>
          <cell r="F217">
            <v>0</v>
          </cell>
          <cell r="P217">
            <v>0</v>
          </cell>
        </row>
        <row r="218">
          <cell r="B218" t="str">
            <v>D449</v>
          </cell>
          <cell r="D218">
            <v>1035</v>
          </cell>
          <cell r="F218">
            <v>0</v>
          </cell>
          <cell r="P218">
            <v>0</v>
          </cell>
        </row>
        <row r="219">
          <cell r="B219" t="str">
            <v>D449</v>
          </cell>
          <cell r="D219">
            <v>1035</v>
          </cell>
          <cell r="F219" t="str">
            <v>F</v>
          </cell>
          <cell r="P219">
            <v>0</v>
          </cell>
        </row>
        <row r="220">
          <cell r="B220" t="str">
            <v>D451</v>
          </cell>
          <cell r="D220">
            <v>759</v>
          </cell>
          <cell r="F220">
            <v>0</v>
          </cell>
          <cell r="P220">
            <v>0</v>
          </cell>
        </row>
        <row r="221">
          <cell r="B221" t="str">
            <v>D453</v>
          </cell>
          <cell r="D221">
            <v>759</v>
          </cell>
          <cell r="F221">
            <v>0</v>
          </cell>
          <cell r="P221">
            <v>0</v>
          </cell>
        </row>
        <row r="222">
          <cell r="B222" t="str">
            <v>D455</v>
          </cell>
          <cell r="D222">
            <v>759</v>
          </cell>
          <cell r="F222">
            <v>0</v>
          </cell>
          <cell r="P222">
            <v>0</v>
          </cell>
        </row>
        <row r="223">
          <cell r="B223" t="str">
            <v>D456</v>
          </cell>
          <cell r="D223">
            <v>585</v>
          </cell>
          <cell r="F223">
            <v>0</v>
          </cell>
          <cell r="P223">
            <v>0</v>
          </cell>
        </row>
        <row r="224">
          <cell r="B224" t="str">
            <v>D457</v>
          </cell>
          <cell r="D224">
            <v>759</v>
          </cell>
          <cell r="F224">
            <v>0</v>
          </cell>
          <cell r="P224">
            <v>0</v>
          </cell>
        </row>
        <row r="225">
          <cell r="B225" t="str">
            <v>D458</v>
          </cell>
          <cell r="D225">
            <v>759</v>
          </cell>
          <cell r="F225">
            <v>0</v>
          </cell>
          <cell r="P225">
            <v>0</v>
          </cell>
        </row>
        <row r="226">
          <cell r="B226" t="str">
            <v>D459</v>
          </cell>
          <cell r="D226">
            <v>759</v>
          </cell>
          <cell r="F226">
            <v>0</v>
          </cell>
          <cell r="P226">
            <v>0</v>
          </cell>
        </row>
        <row r="227">
          <cell r="B227" t="str">
            <v>D460</v>
          </cell>
          <cell r="D227">
            <v>759</v>
          </cell>
          <cell r="F227">
            <v>0</v>
          </cell>
          <cell r="P227">
            <v>0</v>
          </cell>
        </row>
        <row r="228">
          <cell r="B228" t="str">
            <v>D461</v>
          </cell>
          <cell r="D228">
            <v>759</v>
          </cell>
          <cell r="F228">
            <v>0</v>
          </cell>
          <cell r="P228">
            <v>0</v>
          </cell>
        </row>
        <row r="229">
          <cell r="B229" t="str">
            <v>D462</v>
          </cell>
          <cell r="D229">
            <v>984</v>
          </cell>
          <cell r="F229">
            <v>0</v>
          </cell>
          <cell r="P229">
            <v>0</v>
          </cell>
        </row>
        <row r="230">
          <cell r="B230" t="str">
            <v>D463</v>
          </cell>
          <cell r="D230">
            <v>759</v>
          </cell>
          <cell r="F230">
            <v>0</v>
          </cell>
          <cell r="P230">
            <v>0</v>
          </cell>
        </row>
        <row r="231">
          <cell r="B231">
            <v>0</v>
          </cell>
          <cell r="D231">
            <v>0</v>
          </cell>
          <cell r="F231">
            <v>0</v>
          </cell>
          <cell r="P231">
            <v>0</v>
          </cell>
        </row>
        <row r="232">
          <cell r="B232">
            <v>0</v>
          </cell>
          <cell r="D232">
            <v>0</v>
          </cell>
          <cell r="F232">
            <v>0</v>
          </cell>
          <cell r="P232">
            <v>0</v>
          </cell>
        </row>
        <row r="233">
          <cell r="B233">
            <v>0</v>
          </cell>
          <cell r="D233">
            <v>0</v>
          </cell>
          <cell r="F233">
            <v>0</v>
          </cell>
          <cell r="P233">
            <v>0</v>
          </cell>
        </row>
        <row r="234">
          <cell r="B234">
            <v>0</v>
          </cell>
          <cell r="D234">
            <v>0</v>
          </cell>
          <cell r="F234">
            <v>0</v>
          </cell>
          <cell r="P234">
            <v>0</v>
          </cell>
        </row>
        <row r="235">
          <cell r="B235">
            <v>0</v>
          </cell>
          <cell r="D235">
            <v>0</v>
          </cell>
          <cell r="F235">
            <v>0</v>
          </cell>
          <cell r="P235">
            <v>0</v>
          </cell>
        </row>
        <row r="236">
          <cell r="B236">
            <v>0</v>
          </cell>
          <cell r="D236">
            <v>0</v>
          </cell>
          <cell r="F236">
            <v>0</v>
          </cell>
          <cell r="P236">
            <v>0</v>
          </cell>
        </row>
        <row r="237">
          <cell r="B237">
            <v>0</v>
          </cell>
          <cell r="D237">
            <v>0</v>
          </cell>
          <cell r="F237">
            <v>0</v>
          </cell>
          <cell r="P237">
            <v>0</v>
          </cell>
        </row>
        <row r="238">
          <cell r="B238">
            <v>0</v>
          </cell>
          <cell r="D238">
            <v>0</v>
          </cell>
          <cell r="F238">
            <v>0</v>
          </cell>
          <cell r="P238">
            <v>0</v>
          </cell>
        </row>
        <row r="239">
          <cell r="B239">
            <v>0</v>
          </cell>
          <cell r="D239">
            <v>0</v>
          </cell>
          <cell r="F239">
            <v>0</v>
          </cell>
          <cell r="P239">
            <v>0</v>
          </cell>
        </row>
        <row r="240">
          <cell r="B240">
            <v>0</v>
          </cell>
          <cell r="D240">
            <v>0</v>
          </cell>
          <cell r="F240">
            <v>0</v>
          </cell>
          <cell r="P240">
            <v>0</v>
          </cell>
        </row>
        <row r="241">
          <cell r="B241">
            <v>0</v>
          </cell>
          <cell r="D241">
            <v>0</v>
          </cell>
          <cell r="F241">
            <v>0</v>
          </cell>
          <cell r="P241">
            <v>0</v>
          </cell>
        </row>
        <row r="242">
          <cell r="B242">
            <v>0</v>
          </cell>
          <cell r="D242">
            <v>0</v>
          </cell>
          <cell r="F242">
            <v>0</v>
          </cell>
          <cell r="P242">
            <v>0</v>
          </cell>
        </row>
        <row r="243">
          <cell r="B243">
            <v>0</v>
          </cell>
          <cell r="D243">
            <v>0</v>
          </cell>
          <cell r="F243">
            <v>0</v>
          </cell>
          <cell r="P243">
            <v>0</v>
          </cell>
        </row>
        <row r="244">
          <cell r="B244">
            <v>0</v>
          </cell>
          <cell r="D244">
            <v>0</v>
          </cell>
          <cell r="F244">
            <v>0</v>
          </cell>
          <cell r="P244">
            <v>0</v>
          </cell>
        </row>
        <row r="245">
          <cell r="B245">
            <v>0</v>
          </cell>
          <cell r="D245">
            <v>0</v>
          </cell>
          <cell r="F245">
            <v>0</v>
          </cell>
          <cell r="P245">
            <v>0</v>
          </cell>
        </row>
        <row r="246">
          <cell r="B246">
            <v>0</v>
          </cell>
          <cell r="D246">
            <v>0</v>
          </cell>
          <cell r="F246">
            <v>0</v>
          </cell>
          <cell r="P246">
            <v>0</v>
          </cell>
        </row>
        <row r="247">
          <cell r="B247">
            <v>0</v>
          </cell>
          <cell r="D247">
            <v>0</v>
          </cell>
          <cell r="F247">
            <v>0</v>
          </cell>
          <cell r="P247">
            <v>0</v>
          </cell>
        </row>
        <row r="248">
          <cell r="B248">
            <v>0</v>
          </cell>
          <cell r="D248">
            <v>0</v>
          </cell>
          <cell r="F248">
            <v>0</v>
          </cell>
          <cell r="P248">
            <v>0</v>
          </cell>
        </row>
        <row r="249">
          <cell r="B249">
            <v>0</v>
          </cell>
          <cell r="D249">
            <v>0</v>
          </cell>
          <cell r="F249">
            <v>0</v>
          </cell>
          <cell r="P249">
            <v>0</v>
          </cell>
        </row>
        <row r="250">
          <cell r="B250">
            <v>0</v>
          </cell>
          <cell r="D250">
            <v>0</v>
          </cell>
          <cell r="F250">
            <v>0</v>
          </cell>
          <cell r="P250">
            <v>0</v>
          </cell>
        </row>
        <row r="251">
          <cell r="B251">
            <v>0</v>
          </cell>
          <cell r="D251">
            <v>0</v>
          </cell>
          <cell r="F251">
            <v>0</v>
          </cell>
          <cell r="P251">
            <v>0</v>
          </cell>
        </row>
        <row r="252">
          <cell r="B252">
            <v>0</v>
          </cell>
          <cell r="D252">
            <v>0</v>
          </cell>
          <cell r="F252">
            <v>0</v>
          </cell>
          <cell r="P252">
            <v>0</v>
          </cell>
        </row>
        <row r="253">
          <cell r="B253">
            <v>0</v>
          </cell>
          <cell r="D253">
            <v>0</v>
          </cell>
          <cell r="F253">
            <v>0</v>
          </cell>
          <cell r="P253">
            <v>0</v>
          </cell>
        </row>
        <row r="254">
          <cell r="B254">
            <v>0</v>
          </cell>
          <cell r="D254">
            <v>0</v>
          </cell>
          <cell r="F254">
            <v>0</v>
          </cell>
          <cell r="P254">
            <v>0</v>
          </cell>
        </row>
        <row r="255">
          <cell r="B255">
            <v>0</v>
          </cell>
          <cell r="D255">
            <v>0</v>
          </cell>
          <cell r="F255">
            <v>0</v>
          </cell>
          <cell r="P255">
            <v>0</v>
          </cell>
        </row>
        <row r="256">
          <cell r="B256">
            <v>0</v>
          </cell>
          <cell r="D256">
            <v>0</v>
          </cell>
          <cell r="F256">
            <v>0</v>
          </cell>
          <cell r="P256">
            <v>0</v>
          </cell>
        </row>
        <row r="257">
          <cell r="B257">
            <v>0</v>
          </cell>
          <cell r="D257">
            <v>0</v>
          </cell>
          <cell r="F257">
            <v>0</v>
          </cell>
          <cell r="P257">
            <v>0</v>
          </cell>
        </row>
        <row r="258">
          <cell r="B258">
            <v>0</v>
          </cell>
          <cell r="D258">
            <v>0</v>
          </cell>
          <cell r="F258">
            <v>0</v>
          </cell>
          <cell r="P258">
            <v>0</v>
          </cell>
        </row>
        <row r="259">
          <cell r="B259">
            <v>0</v>
          </cell>
          <cell r="D259">
            <v>0</v>
          </cell>
          <cell r="F259">
            <v>0</v>
          </cell>
          <cell r="P259">
            <v>0</v>
          </cell>
        </row>
        <row r="260">
          <cell r="B260">
            <v>0</v>
          </cell>
          <cell r="D260">
            <v>0</v>
          </cell>
          <cell r="F260">
            <v>0</v>
          </cell>
          <cell r="P260">
            <v>0</v>
          </cell>
        </row>
        <row r="261">
          <cell r="B261">
            <v>0</v>
          </cell>
          <cell r="D261">
            <v>0</v>
          </cell>
          <cell r="F261">
            <v>0</v>
          </cell>
          <cell r="P261">
            <v>0</v>
          </cell>
        </row>
        <row r="262">
          <cell r="B262">
            <v>0</v>
          </cell>
          <cell r="D262">
            <v>0</v>
          </cell>
          <cell r="F262">
            <v>0</v>
          </cell>
          <cell r="P262">
            <v>0</v>
          </cell>
        </row>
        <row r="263">
          <cell r="B263">
            <v>0</v>
          </cell>
          <cell r="D263">
            <v>0</v>
          </cell>
          <cell r="F263">
            <v>0</v>
          </cell>
          <cell r="P263">
            <v>0</v>
          </cell>
        </row>
        <row r="264">
          <cell r="B264">
            <v>0</v>
          </cell>
          <cell r="D264">
            <v>0</v>
          </cell>
          <cell r="F264">
            <v>0</v>
          </cell>
          <cell r="P264">
            <v>0</v>
          </cell>
        </row>
        <row r="265">
          <cell r="B265">
            <v>0</v>
          </cell>
          <cell r="D265">
            <v>0</v>
          </cell>
          <cell r="F265">
            <v>0</v>
          </cell>
          <cell r="P265">
            <v>0</v>
          </cell>
        </row>
        <row r="266">
          <cell r="B266">
            <v>0</v>
          </cell>
          <cell r="D266">
            <v>0</v>
          </cell>
          <cell r="F266">
            <v>0</v>
          </cell>
          <cell r="P266">
            <v>0</v>
          </cell>
        </row>
        <row r="267">
          <cell r="B267">
            <v>0</v>
          </cell>
          <cell r="D267">
            <v>0</v>
          </cell>
          <cell r="F267">
            <v>0</v>
          </cell>
          <cell r="P267">
            <v>0</v>
          </cell>
        </row>
        <row r="268">
          <cell r="B268">
            <v>0</v>
          </cell>
          <cell r="D268">
            <v>0</v>
          </cell>
          <cell r="F268">
            <v>0</v>
          </cell>
          <cell r="P268">
            <v>0</v>
          </cell>
        </row>
        <row r="269">
          <cell r="B269">
            <v>0</v>
          </cell>
          <cell r="D269">
            <v>0</v>
          </cell>
          <cell r="F269">
            <v>0</v>
          </cell>
          <cell r="P269">
            <v>0</v>
          </cell>
        </row>
        <row r="270">
          <cell r="B270">
            <v>0</v>
          </cell>
          <cell r="D270">
            <v>0</v>
          </cell>
          <cell r="F270">
            <v>0</v>
          </cell>
          <cell r="P270">
            <v>0</v>
          </cell>
        </row>
        <row r="271">
          <cell r="B271">
            <v>0</v>
          </cell>
          <cell r="D271">
            <v>0</v>
          </cell>
          <cell r="F271">
            <v>0</v>
          </cell>
          <cell r="P271">
            <v>0</v>
          </cell>
        </row>
        <row r="272">
          <cell r="B272">
            <v>0</v>
          </cell>
          <cell r="D272">
            <v>0</v>
          </cell>
          <cell r="F272">
            <v>0</v>
          </cell>
          <cell r="P272">
            <v>0</v>
          </cell>
        </row>
        <row r="273">
          <cell r="B273">
            <v>0</v>
          </cell>
          <cell r="D273">
            <v>0</v>
          </cell>
          <cell r="F273">
            <v>0</v>
          </cell>
          <cell r="P273">
            <v>0</v>
          </cell>
        </row>
        <row r="274">
          <cell r="B274">
            <v>0</v>
          </cell>
          <cell r="D274">
            <v>0</v>
          </cell>
          <cell r="F274">
            <v>0</v>
          </cell>
          <cell r="P274">
            <v>0</v>
          </cell>
        </row>
        <row r="275">
          <cell r="B275">
            <v>0</v>
          </cell>
          <cell r="D275">
            <v>0</v>
          </cell>
          <cell r="F275">
            <v>0</v>
          </cell>
          <cell r="P275">
            <v>0</v>
          </cell>
        </row>
        <row r="276">
          <cell r="B276">
            <v>0</v>
          </cell>
          <cell r="D276">
            <v>0</v>
          </cell>
          <cell r="F276">
            <v>0</v>
          </cell>
          <cell r="P276">
            <v>0</v>
          </cell>
        </row>
        <row r="277">
          <cell r="B277">
            <v>0</v>
          </cell>
          <cell r="D277">
            <v>0</v>
          </cell>
          <cell r="F277">
            <v>0</v>
          </cell>
          <cell r="P277">
            <v>0</v>
          </cell>
        </row>
        <row r="278">
          <cell r="B278">
            <v>0</v>
          </cell>
          <cell r="D278">
            <v>0</v>
          </cell>
          <cell r="F278">
            <v>0</v>
          </cell>
          <cell r="P278">
            <v>0</v>
          </cell>
        </row>
        <row r="279">
          <cell r="B279">
            <v>0</v>
          </cell>
          <cell r="D279">
            <v>0</v>
          </cell>
          <cell r="F279">
            <v>0</v>
          </cell>
          <cell r="P279">
            <v>0</v>
          </cell>
        </row>
        <row r="280">
          <cell r="B280">
            <v>0</v>
          </cell>
          <cell r="D280">
            <v>0</v>
          </cell>
          <cell r="F280">
            <v>0</v>
          </cell>
          <cell r="P280">
            <v>0</v>
          </cell>
        </row>
        <row r="281">
          <cell r="B281">
            <v>0</v>
          </cell>
          <cell r="D281">
            <v>0</v>
          </cell>
          <cell r="F281">
            <v>0</v>
          </cell>
          <cell r="P281">
            <v>0</v>
          </cell>
        </row>
        <row r="282">
          <cell r="B282">
            <v>0</v>
          </cell>
          <cell r="D282">
            <v>0</v>
          </cell>
          <cell r="F282">
            <v>0</v>
          </cell>
          <cell r="P282">
            <v>0</v>
          </cell>
        </row>
        <row r="283">
          <cell r="B283">
            <v>0</v>
          </cell>
          <cell r="D283">
            <v>0</v>
          </cell>
          <cell r="F283">
            <v>0</v>
          </cell>
          <cell r="P283">
            <v>0</v>
          </cell>
        </row>
        <row r="284">
          <cell r="B284">
            <v>0</v>
          </cell>
          <cell r="D284">
            <v>0</v>
          </cell>
          <cell r="F284">
            <v>0</v>
          </cell>
          <cell r="P284">
            <v>0</v>
          </cell>
        </row>
        <row r="285">
          <cell r="B285">
            <v>0</v>
          </cell>
          <cell r="D285">
            <v>0</v>
          </cell>
          <cell r="F285">
            <v>0</v>
          </cell>
          <cell r="P285">
            <v>0</v>
          </cell>
        </row>
        <row r="286">
          <cell r="B286">
            <v>0</v>
          </cell>
          <cell r="D286">
            <v>0</v>
          </cell>
          <cell r="F286">
            <v>0</v>
          </cell>
          <cell r="P286">
            <v>0</v>
          </cell>
        </row>
        <row r="287">
          <cell r="B287">
            <v>0</v>
          </cell>
          <cell r="D287">
            <v>0</v>
          </cell>
          <cell r="F287">
            <v>0</v>
          </cell>
          <cell r="P287">
            <v>0</v>
          </cell>
        </row>
        <row r="288">
          <cell r="B288">
            <v>0</v>
          </cell>
          <cell r="D288">
            <v>0</v>
          </cell>
          <cell r="F288">
            <v>0</v>
          </cell>
          <cell r="P288">
            <v>0</v>
          </cell>
        </row>
        <row r="289">
          <cell r="B289">
            <v>0</v>
          </cell>
          <cell r="D289">
            <v>0</v>
          </cell>
          <cell r="F289">
            <v>0</v>
          </cell>
          <cell r="P289">
            <v>0</v>
          </cell>
        </row>
        <row r="290">
          <cell r="B290">
            <v>0</v>
          </cell>
          <cell r="D290">
            <v>0</v>
          </cell>
          <cell r="F290">
            <v>0</v>
          </cell>
          <cell r="P290">
            <v>0</v>
          </cell>
        </row>
        <row r="291">
          <cell r="B291">
            <v>0</v>
          </cell>
          <cell r="D291">
            <v>0</v>
          </cell>
          <cell r="F291">
            <v>0</v>
          </cell>
          <cell r="P291">
            <v>0</v>
          </cell>
        </row>
        <row r="292">
          <cell r="B292">
            <v>0</v>
          </cell>
          <cell r="D292">
            <v>0</v>
          </cell>
          <cell r="F292">
            <v>0</v>
          </cell>
          <cell r="P292">
            <v>0</v>
          </cell>
        </row>
        <row r="293">
          <cell r="B293">
            <v>0</v>
          </cell>
          <cell r="D293">
            <v>0</v>
          </cell>
          <cell r="F293">
            <v>0</v>
          </cell>
          <cell r="P293">
            <v>0</v>
          </cell>
        </row>
        <row r="294">
          <cell r="B294">
            <v>0</v>
          </cell>
          <cell r="D294">
            <v>0</v>
          </cell>
          <cell r="F294">
            <v>0</v>
          </cell>
          <cell r="P294">
            <v>0</v>
          </cell>
        </row>
        <row r="295">
          <cell r="B295">
            <v>0</v>
          </cell>
          <cell r="D295">
            <v>0</v>
          </cell>
          <cell r="F295">
            <v>0</v>
          </cell>
          <cell r="P295">
            <v>0</v>
          </cell>
        </row>
        <row r="296">
          <cell r="B296">
            <v>0</v>
          </cell>
          <cell r="D296">
            <v>0</v>
          </cell>
          <cell r="F296">
            <v>0</v>
          </cell>
          <cell r="P296">
            <v>0</v>
          </cell>
        </row>
        <row r="297">
          <cell r="B297">
            <v>0</v>
          </cell>
          <cell r="D297">
            <v>0</v>
          </cell>
          <cell r="F297">
            <v>0</v>
          </cell>
          <cell r="P297">
            <v>0</v>
          </cell>
        </row>
        <row r="298">
          <cell r="B298">
            <v>0</v>
          </cell>
          <cell r="D298">
            <v>0</v>
          </cell>
          <cell r="F298">
            <v>0</v>
          </cell>
          <cell r="P298">
            <v>0</v>
          </cell>
        </row>
        <row r="299">
          <cell r="B299">
            <v>0</v>
          </cell>
          <cell r="D299">
            <v>0</v>
          </cell>
          <cell r="F299">
            <v>0</v>
          </cell>
          <cell r="P299">
            <v>0</v>
          </cell>
        </row>
        <row r="300">
          <cell r="B300">
            <v>0</v>
          </cell>
          <cell r="D300">
            <v>0</v>
          </cell>
          <cell r="F300">
            <v>0</v>
          </cell>
          <cell r="P300">
            <v>0</v>
          </cell>
        </row>
        <row r="301">
          <cell r="B301">
            <v>0</v>
          </cell>
          <cell r="D301">
            <v>0</v>
          </cell>
          <cell r="F301">
            <v>0</v>
          </cell>
          <cell r="P301">
            <v>0</v>
          </cell>
        </row>
        <row r="302">
          <cell r="B302">
            <v>0</v>
          </cell>
          <cell r="D302">
            <v>0</v>
          </cell>
          <cell r="F302">
            <v>0</v>
          </cell>
          <cell r="P302">
            <v>0</v>
          </cell>
        </row>
        <row r="303">
          <cell r="B303">
            <v>0</v>
          </cell>
          <cell r="D303">
            <v>0</v>
          </cell>
          <cell r="F303">
            <v>0</v>
          </cell>
          <cell r="P303">
            <v>0</v>
          </cell>
        </row>
        <row r="304">
          <cell r="B304">
            <v>0</v>
          </cell>
          <cell r="D304">
            <v>0</v>
          </cell>
          <cell r="F304">
            <v>0</v>
          </cell>
          <cell r="P304">
            <v>0</v>
          </cell>
        </row>
        <row r="305">
          <cell r="B305">
            <v>0</v>
          </cell>
          <cell r="D305">
            <v>0</v>
          </cell>
          <cell r="F305">
            <v>0</v>
          </cell>
          <cell r="P305">
            <v>0</v>
          </cell>
        </row>
        <row r="306">
          <cell r="B306">
            <v>0</v>
          </cell>
          <cell r="D306">
            <v>0</v>
          </cell>
          <cell r="F306">
            <v>0</v>
          </cell>
          <cell r="P306">
            <v>0</v>
          </cell>
        </row>
        <row r="307">
          <cell r="B307">
            <v>0</v>
          </cell>
          <cell r="D307">
            <v>0</v>
          </cell>
          <cell r="F307">
            <v>0</v>
          </cell>
          <cell r="P307">
            <v>0</v>
          </cell>
        </row>
        <row r="308">
          <cell r="B308">
            <v>0</v>
          </cell>
          <cell r="D308">
            <v>0</v>
          </cell>
          <cell r="F308">
            <v>0</v>
          </cell>
          <cell r="P308">
            <v>0</v>
          </cell>
        </row>
        <row r="309">
          <cell r="B309">
            <v>0</v>
          </cell>
          <cell r="D309">
            <v>0</v>
          </cell>
          <cell r="F309">
            <v>0</v>
          </cell>
          <cell r="P309">
            <v>0</v>
          </cell>
        </row>
        <row r="310">
          <cell r="B310">
            <v>0</v>
          </cell>
          <cell r="D310">
            <v>0</v>
          </cell>
          <cell r="F310">
            <v>0</v>
          </cell>
          <cell r="P310">
            <v>0</v>
          </cell>
        </row>
        <row r="311">
          <cell r="B311">
            <v>0</v>
          </cell>
          <cell r="D311">
            <v>0</v>
          </cell>
          <cell r="F311">
            <v>0</v>
          </cell>
          <cell r="P311">
            <v>0</v>
          </cell>
        </row>
        <row r="312">
          <cell r="B312">
            <v>0</v>
          </cell>
          <cell r="D312">
            <v>0</v>
          </cell>
          <cell r="F312">
            <v>0</v>
          </cell>
          <cell r="P312">
            <v>0</v>
          </cell>
        </row>
        <row r="313">
          <cell r="B313">
            <v>0</v>
          </cell>
          <cell r="D313">
            <v>0</v>
          </cell>
          <cell r="F313">
            <v>0</v>
          </cell>
          <cell r="P313">
            <v>0</v>
          </cell>
        </row>
        <row r="314">
          <cell r="B314">
            <v>0</v>
          </cell>
          <cell r="D314">
            <v>0</v>
          </cell>
          <cell r="F314">
            <v>0</v>
          </cell>
          <cell r="P314">
            <v>0</v>
          </cell>
        </row>
        <row r="315">
          <cell r="B315">
            <v>0</v>
          </cell>
          <cell r="D315">
            <v>0</v>
          </cell>
          <cell r="F315">
            <v>0</v>
          </cell>
          <cell r="P315">
            <v>0</v>
          </cell>
        </row>
        <row r="316">
          <cell r="B316">
            <v>0</v>
          </cell>
          <cell r="D316">
            <v>0</v>
          </cell>
          <cell r="F316">
            <v>0</v>
          </cell>
          <cell r="P316">
            <v>0</v>
          </cell>
        </row>
        <row r="317">
          <cell r="B317">
            <v>0</v>
          </cell>
          <cell r="D317">
            <v>0</v>
          </cell>
          <cell r="F317">
            <v>0</v>
          </cell>
          <cell r="P317">
            <v>0</v>
          </cell>
        </row>
        <row r="318">
          <cell r="B318">
            <v>0</v>
          </cell>
          <cell r="D318">
            <v>0</v>
          </cell>
          <cell r="F318">
            <v>0</v>
          </cell>
          <cell r="P318">
            <v>0</v>
          </cell>
        </row>
        <row r="319">
          <cell r="B319">
            <v>0</v>
          </cell>
          <cell r="D319">
            <v>0</v>
          </cell>
          <cell r="F319">
            <v>0</v>
          </cell>
          <cell r="P319">
            <v>0</v>
          </cell>
        </row>
        <row r="320">
          <cell r="B320">
            <v>0</v>
          </cell>
          <cell r="D320">
            <v>0</v>
          </cell>
          <cell r="F320">
            <v>0</v>
          </cell>
          <cell r="P320">
            <v>0</v>
          </cell>
        </row>
        <row r="321">
          <cell r="B321">
            <v>0</v>
          </cell>
          <cell r="D321">
            <v>0</v>
          </cell>
          <cell r="F321">
            <v>0</v>
          </cell>
          <cell r="P321">
            <v>0</v>
          </cell>
        </row>
        <row r="322">
          <cell r="B322">
            <v>0</v>
          </cell>
          <cell r="D322">
            <v>0</v>
          </cell>
          <cell r="F322">
            <v>0</v>
          </cell>
          <cell r="P322">
            <v>0</v>
          </cell>
        </row>
        <row r="323">
          <cell r="B323">
            <v>0</v>
          </cell>
          <cell r="D323">
            <v>0</v>
          </cell>
          <cell r="F323">
            <v>0</v>
          </cell>
          <cell r="P323">
            <v>0</v>
          </cell>
        </row>
        <row r="324">
          <cell r="B324">
            <v>0</v>
          </cell>
          <cell r="D324">
            <v>0</v>
          </cell>
          <cell r="F324">
            <v>0</v>
          </cell>
          <cell r="P324">
            <v>0</v>
          </cell>
        </row>
        <row r="325">
          <cell r="B325">
            <v>0</v>
          </cell>
          <cell r="D325">
            <v>0</v>
          </cell>
          <cell r="F325">
            <v>0</v>
          </cell>
          <cell r="P325">
            <v>0</v>
          </cell>
        </row>
        <row r="326">
          <cell r="B326">
            <v>0</v>
          </cell>
          <cell r="D326">
            <v>0</v>
          </cell>
          <cell r="F326">
            <v>0</v>
          </cell>
          <cell r="P326">
            <v>0</v>
          </cell>
        </row>
        <row r="327">
          <cell r="B327">
            <v>0</v>
          </cell>
          <cell r="D327">
            <v>0</v>
          </cell>
          <cell r="F327">
            <v>0</v>
          </cell>
          <cell r="P327">
            <v>0</v>
          </cell>
        </row>
        <row r="328">
          <cell r="B328">
            <v>0</v>
          </cell>
          <cell r="D328">
            <v>0</v>
          </cell>
          <cell r="F328">
            <v>0</v>
          </cell>
          <cell r="P328">
            <v>0</v>
          </cell>
        </row>
        <row r="329">
          <cell r="B329">
            <v>0</v>
          </cell>
          <cell r="D329">
            <v>0</v>
          </cell>
          <cell r="F329">
            <v>0</v>
          </cell>
          <cell r="P329">
            <v>0</v>
          </cell>
        </row>
        <row r="330">
          <cell r="B330">
            <v>0</v>
          </cell>
          <cell r="D330">
            <v>0</v>
          </cell>
          <cell r="F330">
            <v>0</v>
          </cell>
          <cell r="P330">
            <v>0</v>
          </cell>
        </row>
        <row r="331">
          <cell r="B331">
            <v>0</v>
          </cell>
          <cell r="D331">
            <v>0</v>
          </cell>
          <cell r="F331">
            <v>0</v>
          </cell>
          <cell r="P331">
            <v>0</v>
          </cell>
        </row>
        <row r="332">
          <cell r="B332">
            <v>0</v>
          </cell>
          <cell r="D332">
            <v>0</v>
          </cell>
          <cell r="F332">
            <v>0</v>
          </cell>
          <cell r="P332">
            <v>0</v>
          </cell>
        </row>
        <row r="333">
          <cell r="B333">
            <v>0</v>
          </cell>
          <cell r="D333">
            <v>0</v>
          </cell>
          <cell r="F333">
            <v>0</v>
          </cell>
          <cell r="P333">
            <v>0</v>
          </cell>
        </row>
        <row r="334">
          <cell r="B334">
            <v>0</v>
          </cell>
          <cell r="D334">
            <v>0</v>
          </cell>
          <cell r="F334">
            <v>0</v>
          </cell>
          <cell r="P334">
            <v>0</v>
          </cell>
        </row>
        <row r="335">
          <cell r="B335">
            <v>0</v>
          </cell>
          <cell r="D335">
            <v>0</v>
          </cell>
          <cell r="F335">
            <v>0</v>
          </cell>
          <cell r="P335">
            <v>0</v>
          </cell>
        </row>
        <row r="336">
          <cell r="B336">
            <v>0</v>
          </cell>
          <cell r="D336">
            <v>0</v>
          </cell>
          <cell r="F336">
            <v>0</v>
          </cell>
          <cell r="P336">
            <v>0</v>
          </cell>
        </row>
        <row r="337">
          <cell r="B337">
            <v>0</v>
          </cell>
          <cell r="D337">
            <v>0</v>
          </cell>
          <cell r="F337">
            <v>0</v>
          </cell>
          <cell r="P337">
            <v>0</v>
          </cell>
        </row>
        <row r="338">
          <cell r="B338">
            <v>0</v>
          </cell>
          <cell r="D338">
            <v>0</v>
          </cell>
          <cell r="F338">
            <v>0</v>
          </cell>
          <cell r="P338">
            <v>0</v>
          </cell>
        </row>
        <row r="339">
          <cell r="B339">
            <v>0</v>
          </cell>
          <cell r="D339">
            <v>0</v>
          </cell>
          <cell r="F339">
            <v>0</v>
          </cell>
          <cell r="P339">
            <v>0</v>
          </cell>
        </row>
        <row r="340">
          <cell r="B340">
            <v>0</v>
          </cell>
          <cell r="D340">
            <v>0</v>
          </cell>
          <cell r="F340">
            <v>0</v>
          </cell>
          <cell r="P340">
            <v>0</v>
          </cell>
        </row>
        <row r="341">
          <cell r="B341">
            <v>0</v>
          </cell>
          <cell r="D341">
            <v>0</v>
          </cell>
          <cell r="F341">
            <v>0</v>
          </cell>
          <cell r="P341">
            <v>0</v>
          </cell>
        </row>
        <row r="342">
          <cell r="B342">
            <v>0</v>
          </cell>
          <cell r="D342">
            <v>0</v>
          </cell>
          <cell r="F342">
            <v>0</v>
          </cell>
          <cell r="P342">
            <v>0</v>
          </cell>
        </row>
        <row r="343">
          <cell r="B343">
            <v>0</v>
          </cell>
          <cell r="D343">
            <v>0</v>
          </cell>
          <cell r="F343">
            <v>0</v>
          </cell>
          <cell r="P343">
            <v>0</v>
          </cell>
        </row>
        <row r="344">
          <cell r="B344">
            <v>0</v>
          </cell>
          <cell r="D344">
            <v>0</v>
          </cell>
          <cell r="F344">
            <v>0</v>
          </cell>
          <cell r="P344">
            <v>0</v>
          </cell>
        </row>
        <row r="345">
          <cell r="B345">
            <v>0</v>
          </cell>
          <cell r="D345">
            <v>0</v>
          </cell>
          <cell r="F345">
            <v>0</v>
          </cell>
          <cell r="P345">
            <v>0</v>
          </cell>
        </row>
        <row r="346">
          <cell r="B346">
            <v>0</v>
          </cell>
          <cell r="D346">
            <v>0</v>
          </cell>
          <cell r="F346">
            <v>0</v>
          </cell>
          <cell r="P346">
            <v>0</v>
          </cell>
        </row>
        <row r="347">
          <cell r="B347">
            <v>0</v>
          </cell>
          <cell r="D347">
            <v>0</v>
          </cell>
          <cell r="F347">
            <v>0</v>
          </cell>
          <cell r="P347">
            <v>0</v>
          </cell>
        </row>
        <row r="348">
          <cell r="B348">
            <v>0</v>
          </cell>
          <cell r="D348">
            <v>0</v>
          </cell>
          <cell r="F348">
            <v>0</v>
          </cell>
          <cell r="P348">
            <v>0</v>
          </cell>
        </row>
        <row r="349">
          <cell r="B349">
            <v>0</v>
          </cell>
          <cell r="D349">
            <v>0</v>
          </cell>
          <cell r="F349">
            <v>0</v>
          </cell>
          <cell r="P349">
            <v>0</v>
          </cell>
        </row>
        <row r="350">
          <cell r="B350">
            <v>0</v>
          </cell>
          <cell r="D350">
            <v>0</v>
          </cell>
          <cell r="F350">
            <v>0</v>
          </cell>
          <cell r="P350">
            <v>0</v>
          </cell>
        </row>
        <row r="351">
          <cell r="B351">
            <v>0</v>
          </cell>
          <cell r="D351">
            <v>0</v>
          </cell>
          <cell r="F351">
            <v>0</v>
          </cell>
          <cell r="P351">
            <v>0</v>
          </cell>
        </row>
        <row r="352">
          <cell r="B352">
            <v>0</v>
          </cell>
          <cell r="D352">
            <v>0</v>
          </cell>
          <cell r="F352">
            <v>0</v>
          </cell>
          <cell r="P352">
            <v>0</v>
          </cell>
        </row>
        <row r="353">
          <cell r="B353">
            <v>0</v>
          </cell>
          <cell r="D353">
            <v>0</v>
          </cell>
          <cell r="F353">
            <v>0</v>
          </cell>
          <cell r="P353">
            <v>0</v>
          </cell>
        </row>
        <row r="354">
          <cell r="B354">
            <v>0</v>
          </cell>
          <cell r="D354">
            <v>0</v>
          </cell>
          <cell r="F354">
            <v>0</v>
          </cell>
          <cell r="P354">
            <v>0</v>
          </cell>
        </row>
        <row r="355">
          <cell r="B355">
            <v>0</v>
          </cell>
          <cell r="D355">
            <v>0</v>
          </cell>
          <cell r="F355">
            <v>0</v>
          </cell>
          <cell r="P355">
            <v>0</v>
          </cell>
        </row>
        <row r="356">
          <cell r="B356">
            <v>0</v>
          </cell>
          <cell r="D356">
            <v>0</v>
          </cell>
          <cell r="F356">
            <v>0</v>
          </cell>
          <cell r="P356">
            <v>0</v>
          </cell>
        </row>
        <row r="357">
          <cell r="B357">
            <v>0</v>
          </cell>
          <cell r="D357">
            <v>0</v>
          </cell>
          <cell r="F357">
            <v>0</v>
          </cell>
          <cell r="P357">
            <v>0</v>
          </cell>
        </row>
        <row r="358">
          <cell r="B358">
            <v>0</v>
          </cell>
          <cell r="D358">
            <v>0</v>
          </cell>
          <cell r="F358">
            <v>0</v>
          </cell>
          <cell r="P358">
            <v>0</v>
          </cell>
        </row>
        <row r="359">
          <cell r="B359">
            <v>0</v>
          </cell>
          <cell r="D359">
            <v>0</v>
          </cell>
          <cell r="F359">
            <v>0</v>
          </cell>
          <cell r="P359">
            <v>0</v>
          </cell>
        </row>
        <row r="360">
          <cell r="B360">
            <v>0</v>
          </cell>
          <cell r="D360">
            <v>0</v>
          </cell>
          <cell r="F360">
            <v>0</v>
          </cell>
          <cell r="P360">
            <v>0</v>
          </cell>
        </row>
        <row r="361">
          <cell r="B361">
            <v>0</v>
          </cell>
          <cell r="D361">
            <v>0</v>
          </cell>
          <cell r="F361">
            <v>0</v>
          </cell>
          <cell r="P361">
            <v>0</v>
          </cell>
        </row>
        <row r="362">
          <cell r="B362">
            <v>0</v>
          </cell>
          <cell r="D362">
            <v>0</v>
          </cell>
          <cell r="F362">
            <v>0</v>
          </cell>
          <cell r="P362">
            <v>0</v>
          </cell>
        </row>
        <row r="363">
          <cell r="B363">
            <v>0</v>
          </cell>
          <cell r="D363">
            <v>0</v>
          </cell>
          <cell r="F363">
            <v>0</v>
          </cell>
          <cell r="P363">
            <v>0</v>
          </cell>
        </row>
        <row r="364">
          <cell r="B364">
            <v>0</v>
          </cell>
          <cell r="D364">
            <v>0</v>
          </cell>
          <cell r="F364">
            <v>0</v>
          </cell>
          <cell r="P364">
            <v>0</v>
          </cell>
        </row>
        <row r="365">
          <cell r="B365">
            <v>0</v>
          </cell>
          <cell r="D365">
            <v>0</v>
          </cell>
          <cell r="F365">
            <v>0</v>
          </cell>
          <cell r="P365">
            <v>0</v>
          </cell>
        </row>
        <row r="366">
          <cell r="B366">
            <v>0</v>
          </cell>
          <cell r="D366">
            <v>0</v>
          </cell>
          <cell r="F366">
            <v>0</v>
          </cell>
          <cell r="P366">
            <v>0</v>
          </cell>
        </row>
        <row r="367">
          <cell r="B367">
            <v>0</v>
          </cell>
          <cell r="D367">
            <v>0</v>
          </cell>
          <cell r="F367">
            <v>0</v>
          </cell>
          <cell r="P367">
            <v>0</v>
          </cell>
        </row>
        <row r="368">
          <cell r="B368">
            <v>0</v>
          </cell>
          <cell r="D368">
            <v>0</v>
          </cell>
          <cell r="F368">
            <v>0</v>
          </cell>
          <cell r="P368">
            <v>0</v>
          </cell>
        </row>
        <row r="369">
          <cell r="B369">
            <v>0</v>
          </cell>
          <cell r="D369">
            <v>0</v>
          </cell>
          <cell r="F369">
            <v>0</v>
          </cell>
          <cell r="P369">
            <v>0</v>
          </cell>
        </row>
        <row r="370">
          <cell r="B370">
            <v>0</v>
          </cell>
          <cell r="D370">
            <v>0</v>
          </cell>
          <cell r="F370">
            <v>0</v>
          </cell>
          <cell r="P370">
            <v>0</v>
          </cell>
        </row>
        <row r="371">
          <cell r="B371">
            <v>0</v>
          </cell>
          <cell r="D371">
            <v>0</v>
          </cell>
          <cell r="F371">
            <v>0</v>
          </cell>
          <cell r="P371">
            <v>0</v>
          </cell>
        </row>
        <row r="372">
          <cell r="B372">
            <v>0</v>
          </cell>
          <cell r="D372">
            <v>0</v>
          </cell>
          <cell r="F372">
            <v>0</v>
          </cell>
          <cell r="P372">
            <v>0</v>
          </cell>
        </row>
        <row r="373">
          <cell r="B373">
            <v>0</v>
          </cell>
          <cell r="D373">
            <v>0</v>
          </cell>
          <cell r="F373">
            <v>0</v>
          </cell>
          <cell r="P373">
            <v>0</v>
          </cell>
        </row>
        <row r="374">
          <cell r="B374">
            <v>0</v>
          </cell>
          <cell r="D374">
            <v>0</v>
          </cell>
          <cell r="F374">
            <v>0</v>
          </cell>
          <cell r="P374">
            <v>0</v>
          </cell>
        </row>
        <row r="375">
          <cell r="B375">
            <v>0</v>
          </cell>
          <cell r="D375">
            <v>0</v>
          </cell>
          <cell r="F375">
            <v>0</v>
          </cell>
          <cell r="P375">
            <v>0</v>
          </cell>
        </row>
        <row r="376">
          <cell r="B376">
            <v>0</v>
          </cell>
          <cell r="D376">
            <v>0</v>
          </cell>
          <cell r="F376">
            <v>0</v>
          </cell>
          <cell r="P376">
            <v>0</v>
          </cell>
        </row>
        <row r="377">
          <cell r="B377">
            <v>0</v>
          </cell>
          <cell r="D377">
            <v>0</v>
          </cell>
          <cell r="F377">
            <v>0</v>
          </cell>
          <cell r="P377">
            <v>0</v>
          </cell>
        </row>
        <row r="378">
          <cell r="B378">
            <v>0</v>
          </cell>
          <cell r="D378">
            <v>0</v>
          </cell>
          <cell r="F378">
            <v>0</v>
          </cell>
          <cell r="P378">
            <v>0</v>
          </cell>
        </row>
        <row r="379">
          <cell r="B379">
            <v>0</v>
          </cell>
          <cell r="D379">
            <v>0</v>
          </cell>
          <cell r="F379">
            <v>0</v>
          </cell>
          <cell r="P379">
            <v>0</v>
          </cell>
        </row>
        <row r="380">
          <cell r="B380">
            <v>0</v>
          </cell>
          <cell r="D380">
            <v>0</v>
          </cell>
          <cell r="F380">
            <v>0</v>
          </cell>
          <cell r="P380">
            <v>0</v>
          </cell>
        </row>
        <row r="381">
          <cell r="B381">
            <v>0</v>
          </cell>
          <cell r="D381">
            <v>0</v>
          </cell>
          <cell r="F381">
            <v>0</v>
          </cell>
          <cell r="P381">
            <v>0</v>
          </cell>
        </row>
        <row r="382">
          <cell r="B382">
            <v>0</v>
          </cell>
          <cell r="D382">
            <v>0</v>
          </cell>
          <cell r="F382">
            <v>0</v>
          </cell>
          <cell r="P382">
            <v>0</v>
          </cell>
        </row>
        <row r="383">
          <cell r="B383">
            <v>0</v>
          </cell>
          <cell r="D383">
            <v>0</v>
          </cell>
          <cell r="F383">
            <v>0</v>
          </cell>
          <cell r="P383">
            <v>0</v>
          </cell>
        </row>
        <row r="384">
          <cell r="B384">
            <v>0</v>
          </cell>
          <cell r="D384">
            <v>0</v>
          </cell>
          <cell r="F384">
            <v>0</v>
          </cell>
          <cell r="P384">
            <v>0</v>
          </cell>
        </row>
        <row r="385">
          <cell r="B385">
            <v>0</v>
          </cell>
          <cell r="D385">
            <v>0</v>
          </cell>
          <cell r="F385">
            <v>0</v>
          </cell>
          <cell r="P385">
            <v>0</v>
          </cell>
        </row>
        <row r="386">
          <cell r="B386">
            <v>0</v>
          </cell>
          <cell r="D386">
            <v>0</v>
          </cell>
          <cell r="F386">
            <v>0</v>
          </cell>
          <cell r="P386">
            <v>0</v>
          </cell>
        </row>
        <row r="387">
          <cell r="B387">
            <v>0</v>
          </cell>
          <cell r="D387">
            <v>0</v>
          </cell>
          <cell r="F387">
            <v>0</v>
          </cell>
          <cell r="P387">
            <v>0</v>
          </cell>
        </row>
        <row r="388">
          <cell r="B388">
            <v>0</v>
          </cell>
          <cell r="D388">
            <v>0</v>
          </cell>
          <cell r="F388">
            <v>0</v>
          </cell>
          <cell r="P388">
            <v>0</v>
          </cell>
        </row>
        <row r="389">
          <cell r="B389">
            <v>0</v>
          </cell>
          <cell r="D389">
            <v>0</v>
          </cell>
          <cell r="F389">
            <v>0</v>
          </cell>
          <cell r="P389">
            <v>0</v>
          </cell>
        </row>
        <row r="390">
          <cell r="B390">
            <v>0</v>
          </cell>
          <cell r="D390">
            <v>0</v>
          </cell>
          <cell r="F390">
            <v>0</v>
          </cell>
          <cell r="P390">
            <v>0</v>
          </cell>
        </row>
        <row r="391">
          <cell r="B391">
            <v>0</v>
          </cell>
          <cell r="D391">
            <v>0</v>
          </cell>
          <cell r="F391">
            <v>0</v>
          </cell>
          <cell r="P391">
            <v>0</v>
          </cell>
        </row>
        <row r="392">
          <cell r="B392">
            <v>0</v>
          </cell>
          <cell r="D392">
            <v>0</v>
          </cell>
          <cell r="F392">
            <v>0</v>
          </cell>
          <cell r="P392">
            <v>0</v>
          </cell>
        </row>
        <row r="393">
          <cell r="B393">
            <v>0</v>
          </cell>
          <cell r="D393">
            <v>0</v>
          </cell>
          <cell r="F393">
            <v>0</v>
          </cell>
          <cell r="P393">
            <v>0</v>
          </cell>
        </row>
        <row r="394">
          <cell r="B394">
            <v>0</v>
          </cell>
          <cell r="D394">
            <v>0</v>
          </cell>
          <cell r="F394">
            <v>0</v>
          </cell>
          <cell r="P394">
            <v>0</v>
          </cell>
        </row>
        <row r="395">
          <cell r="B395">
            <v>0</v>
          </cell>
          <cell r="D395">
            <v>0</v>
          </cell>
          <cell r="F395">
            <v>0</v>
          </cell>
          <cell r="P395">
            <v>0</v>
          </cell>
        </row>
        <row r="396">
          <cell r="B396">
            <v>0</v>
          </cell>
          <cell r="D396">
            <v>0</v>
          </cell>
          <cell r="F396">
            <v>0</v>
          </cell>
          <cell r="P396">
            <v>0</v>
          </cell>
        </row>
        <row r="397">
          <cell r="B397">
            <v>0</v>
          </cell>
          <cell r="D397">
            <v>0</v>
          </cell>
          <cell r="F397">
            <v>0</v>
          </cell>
          <cell r="P397">
            <v>0</v>
          </cell>
        </row>
        <row r="398">
          <cell r="B398">
            <v>0</v>
          </cell>
          <cell r="D398">
            <v>0</v>
          </cell>
          <cell r="F398">
            <v>0</v>
          </cell>
          <cell r="P398">
            <v>0</v>
          </cell>
        </row>
        <row r="399">
          <cell r="B399">
            <v>0</v>
          </cell>
          <cell r="D399">
            <v>0</v>
          </cell>
          <cell r="F399">
            <v>0</v>
          </cell>
          <cell r="P399">
            <v>0</v>
          </cell>
        </row>
        <row r="400">
          <cell r="B400">
            <v>0</v>
          </cell>
          <cell r="D400">
            <v>0</v>
          </cell>
          <cell r="F400">
            <v>0</v>
          </cell>
          <cell r="P400">
            <v>0</v>
          </cell>
        </row>
        <row r="401">
          <cell r="B401">
            <v>0</v>
          </cell>
          <cell r="D401">
            <v>0</v>
          </cell>
          <cell r="F401">
            <v>0</v>
          </cell>
          <cell r="P401">
            <v>0</v>
          </cell>
        </row>
        <row r="402">
          <cell r="B402">
            <v>0</v>
          </cell>
          <cell r="D402">
            <v>0</v>
          </cell>
          <cell r="F402">
            <v>0</v>
          </cell>
          <cell r="P402">
            <v>0</v>
          </cell>
        </row>
        <row r="403">
          <cell r="B403">
            <v>0</v>
          </cell>
          <cell r="D403">
            <v>0</v>
          </cell>
          <cell r="F403">
            <v>0</v>
          </cell>
          <cell r="P403">
            <v>0</v>
          </cell>
        </row>
        <row r="404">
          <cell r="B404">
            <v>0</v>
          </cell>
          <cell r="D404">
            <v>0</v>
          </cell>
          <cell r="F404">
            <v>0</v>
          </cell>
          <cell r="P404">
            <v>0</v>
          </cell>
        </row>
        <row r="405">
          <cell r="B405">
            <v>0</v>
          </cell>
          <cell r="D405">
            <v>0</v>
          </cell>
          <cell r="F405">
            <v>0</v>
          </cell>
          <cell r="P405">
            <v>0</v>
          </cell>
        </row>
        <row r="406">
          <cell r="B406">
            <v>0</v>
          </cell>
          <cell r="D406">
            <v>0</v>
          </cell>
          <cell r="F406">
            <v>0</v>
          </cell>
          <cell r="P406">
            <v>0</v>
          </cell>
        </row>
        <row r="407">
          <cell r="B407">
            <v>0</v>
          </cell>
          <cell r="D407">
            <v>0</v>
          </cell>
          <cell r="F407">
            <v>0</v>
          </cell>
          <cell r="P407">
            <v>0</v>
          </cell>
        </row>
        <row r="408">
          <cell r="B408">
            <v>0</v>
          </cell>
          <cell r="D408">
            <v>0</v>
          </cell>
          <cell r="F408">
            <v>0</v>
          </cell>
          <cell r="P408">
            <v>0</v>
          </cell>
        </row>
        <row r="409">
          <cell r="B409">
            <v>0</v>
          </cell>
          <cell r="D409">
            <v>0</v>
          </cell>
          <cell r="F409">
            <v>0</v>
          </cell>
          <cell r="P409">
            <v>0</v>
          </cell>
        </row>
        <row r="410">
          <cell r="B410">
            <v>0</v>
          </cell>
          <cell r="D410">
            <v>0</v>
          </cell>
          <cell r="F410">
            <v>0</v>
          </cell>
          <cell r="P410">
            <v>0</v>
          </cell>
        </row>
        <row r="411">
          <cell r="B411">
            <v>0</v>
          </cell>
          <cell r="D411">
            <v>0</v>
          </cell>
          <cell r="F411">
            <v>0</v>
          </cell>
          <cell r="P411">
            <v>0</v>
          </cell>
        </row>
        <row r="412">
          <cell r="B412">
            <v>0</v>
          </cell>
          <cell r="D412">
            <v>0</v>
          </cell>
          <cell r="F412">
            <v>0</v>
          </cell>
          <cell r="P412">
            <v>0</v>
          </cell>
        </row>
        <row r="413">
          <cell r="B413">
            <v>0</v>
          </cell>
          <cell r="D413">
            <v>0</v>
          </cell>
          <cell r="F413">
            <v>0</v>
          </cell>
          <cell r="P413">
            <v>0</v>
          </cell>
        </row>
        <row r="414">
          <cell r="B414">
            <v>0</v>
          </cell>
          <cell r="D414">
            <v>0</v>
          </cell>
          <cell r="F414">
            <v>0</v>
          </cell>
          <cell r="P414">
            <v>0</v>
          </cell>
        </row>
        <row r="415">
          <cell r="B415">
            <v>0</v>
          </cell>
          <cell r="D415">
            <v>0</v>
          </cell>
          <cell r="F415">
            <v>0</v>
          </cell>
          <cell r="P415">
            <v>0</v>
          </cell>
        </row>
        <row r="416">
          <cell r="B416">
            <v>0</v>
          </cell>
          <cell r="D416">
            <v>0</v>
          </cell>
          <cell r="F416">
            <v>0</v>
          </cell>
          <cell r="P416">
            <v>0</v>
          </cell>
        </row>
        <row r="417">
          <cell r="B417">
            <v>0</v>
          </cell>
          <cell r="D417">
            <v>0</v>
          </cell>
          <cell r="F417">
            <v>0</v>
          </cell>
          <cell r="P417">
            <v>0</v>
          </cell>
        </row>
        <row r="418">
          <cell r="B418">
            <v>0</v>
          </cell>
          <cell r="D418">
            <v>0</v>
          </cell>
          <cell r="F418">
            <v>0</v>
          </cell>
          <cell r="P418">
            <v>0</v>
          </cell>
        </row>
        <row r="419">
          <cell r="B419">
            <v>0</v>
          </cell>
          <cell r="D419">
            <v>0</v>
          </cell>
          <cell r="F419">
            <v>0</v>
          </cell>
          <cell r="P419">
            <v>0</v>
          </cell>
        </row>
        <row r="420">
          <cell r="B420">
            <v>0</v>
          </cell>
          <cell r="D420">
            <v>0</v>
          </cell>
          <cell r="F420">
            <v>0</v>
          </cell>
          <cell r="P420">
            <v>0</v>
          </cell>
        </row>
        <row r="421">
          <cell r="B421">
            <v>0</v>
          </cell>
          <cell r="D421">
            <v>0</v>
          </cell>
          <cell r="F421">
            <v>0</v>
          </cell>
          <cell r="P421">
            <v>0</v>
          </cell>
        </row>
        <row r="422">
          <cell r="B422">
            <v>0</v>
          </cell>
          <cell r="D422">
            <v>0</v>
          </cell>
          <cell r="F422">
            <v>0</v>
          </cell>
          <cell r="P422">
            <v>0</v>
          </cell>
        </row>
        <row r="423">
          <cell r="B423">
            <v>0</v>
          </cell>
          <cell r="D423">
            <v>0</v>
          </cell>
          <cell r="F423">
            <v>0</v>
          </cell>
          <cell r="P423">
            <v>0</v>
          </cell>
        </row>
        <row r="424">
          <cell r="B424">
            <v>0</v>
          </cell>
          <cell r="D424">
            <v>0</v>
          </cell>
          <cell r="F424">
            <v>0</v>
          </cell>
          <cell r="P424">
            <v>0</v>
          </cell>
        </row>
        <row r="425">
          <cell r="B425">
            <v>0</v>
          </cell>
          <cell r="D425">
            <v>0</v>
          </cell>
          <cell r="F425">
            <v>0</v>
          </cell>
          <cell r="P425">
            <v>0</v>
          </cell>
        </row>
        <row r="426">
          <cell r="B426">
            <v>0</v>
          </cell>
          <cell r="D426">
            <v>0</v>
          </cell>
          <cell r="F426">
            <v>0</v>
          </cell>
          <cell r="P426">
            <v>0</v>
          </cell>
        </row>
        <row r="427">
          <cell r="B427">
            <v>0</v>
          </cell>
          <cell r="D427">
            <v>0</v>
          </cell>
          <cell r="F427">
            <v>0</v>
          </cell>
          <cell r="P427">
            <v>0</v>
          </cell>
        </row>
        <row r="428">
          <cell r="B428">
            <v>0</v>
          </cell>
          <cell r="D428">
            <v>0</v>
          </cell>
          <cell r="F428">
            <v>0</v>
          </cell>
          <cell r="P428">
            <v>0</v>
          </cell>
        </row>
        <row r="429">
          <cell r="B429">
            <v>0</v>
          </cell>
          <cell r="D429">
            <v>0</v>
          </cell>
          <cell r="F429">
            <v>0</v>
          </cell>
          <cell r="P429">
            <v>0</v>
          </cell>
        </row>
        <row r="430">
          <cell r="B430">
            <v>0</v>
          </cell>
          <cell r="D430">
            <v>0</v>
          </cell>
          <cell r="F430">
            <v>0</v>
          </cell>
          <cell r="P430">
            <v>0</v>
          </cell>
        </row>
        <row r="431">
          <cell r="B431">
            <v>0</v>
          </cell>
          <cell r="D431">
            <v>0</v>
          </cell>
          <cell r="F431">
            <v>0</v>
          </cell>
          <cell r="P431">
            <v>0</v>
          </cell>
        </row>
        <row r="432">
          <cell r="B432">
            <v>0</v>
          </cell>
          <cell r="D432">
            <v>0</v>
          </cell>
          <cell r="F432">
            <v>0</v>
          </cell>
          <cell r="P432">
            <v>0</v>
          </cell>
        </row>
        <row r="433">
          <cell r="B433">
            <v>0</v>
          </cell>
          <cell r="D433">
            <v>0</v>
          </cell>
          <cell r="F433">
            <v>0</v>
          </cell>
          <cell r="P433">
            <v>0</v>
          </cell>
        </row>
        <row r="434">
          <cell r="B434">
            <v>0</v>
          </cell>
          <cell r="D434">
            <v>0</v>
          </cell>
          <cell r="F434">
            <v>0</v>
          </cell>
          <cell r="P434">
            <v>0</v>
          </cell>
        </row>
        <row r="435">
          <cell r="B435">
            <v>0</v>
          </cell>
          <cell r="D435">
            <v>0</v>
          </cell>
          <cell r="F435">
            <v>0</v>
          </cell>
          <cell r="P435">
            <v>0</v>
          </cell>
        </row>
        <row r="436">
          <cell r="B436">
            <v>0</v>
          </cell>
          <cell r="D436">
            <v>0</v>
          </cell>
          <cell r="F436">
            <v>0</v>
          </cell>
          <cell r="P436">
            <v>0</v>
          </cell>
        </row>
        <row r="437">
          <cell r="B437">
            <v>0</v>
          </cell>
          <cell r="D437">
            <v>0</v>
          </cell>
          <cell r="F437">
            <v>0</v>
          </cell>
          <cell r="P437">
            <v>0</v>
          </cell>
        </row>
        <row r="438">
          <cell r="B438">
            <v>0</v>
          </cell>
          <cell r="D438">
            <v>0</v>
          </cell>
          <cell r="F438">
            <v>0</v>
          </cell>
          <cell r="P438">
            <v>0</v>
          </cell>
        </row>
        <row r="439">
          <cell r="B439">
            <v>0</v>
          </cell>
          <cell r="D439">
            <v>0</v>
          </cell>
          <cell r="F439">
            <v>0</v>
          </cell>
          <cell r="P439">
            <v>0</v>
          </cell>
        </row>
        <row r="440">
          <cell r="B440">
            <v>0</v>
          </cell>
          <cell r="D440">
            <v>0</v>
          </cell>
          <cell r="F440">
            <v>0</v>
          </cell>
          <cell r="P440">
            <v>0</v>
          </cell>
        </row>
        <row r="441">
          <cell r="B441">
            <v>0</v>
          </cell>
          <cell r="D441">
            <v>0</v>
          </cell>
          <cell r="F441">
            <v>0</v>
          </cell>
          <cell r="P441">
            <v>0</v>
          </cell>
        </row>
        <row r="442">
          <cell r="B442">
            <v>0</v>
          </cell>
          <cell r="D442">
            <v>0</v>
          </cell>
          <cell r="F442">
            <v>0</v>
          </cell>
          <cell r="P442">
            <v>0</v>
          </cell>
        </row>
      </sheetData>
      <sheetData sheetId="3">
        <row r="1">
          <cell r="A1">
            <v>42685</v>
          </cell>
        </row>
        <row r="5">
          <cell r="A5" t="str">
            <v>Lockerbie Lofts</v>
          </cell>
        </row>
        <row r="6">
          <cell r="A6">
            <v>215</v>
          </cell>
        </row>
        <row r="7">
          <cell r="A7" t="e">
            <v>#DIV/0!</v>
          </cell>
        </row>
        <row r="9">
          <cell r="A9" t="b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Template"/>
      <sheetName val="Message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"/>
      <sheetName val="ACCESS"/>
      <sheetName val="Report"/>
      <sheetName val="Data"/>
      <sheetName val="Detail Data"/>
    </sheetNames>
    <sheetDataSet>
      <sheetData sheetId="0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</row>
        <row r="2">
          <cell r="A2" t="str">
            <v>Database: PLACE</v>
          </cell>
          <cell r="D2" t="str">
            <v>Budget Report</v>
          </cell>
          <cell r="N2" t="str">
            <v>Page:      1</v>
          </cell>
        </row>
        <row r="3">
          <cell r="D3" t="str">
            <v>Place</v>
          </cell>
          <cell r="N3" t="str">
            <v>Date: 4/16/2004</v>
          </cell>
        </row>
        <row r="4">
          <cell r="N4" t="str">
            <v>Time: 10:05 AM</v>
          </cell>
        </row>
        <row r="6">
          <cell r="A6" t="str">
            <v>Accrual</v>
          </cell>
        </row>
        <row r="9">
          <cell r="N9" t="str">
            <v>Total</v>
          </cell>
        </row>
        <row r="10">
          <cell r="B10">
            <v>38017</v>
          </cell>
          <cell r="C10">
            <v>38046</v>
          </cell>
          <cell r="D10">
            <v>38077</v>
          </cell>
          <cell r="E10">
            <v>38107</v>
          </cell>
          <cell r="F10">
            <v>38138</v>
          </cell>
          <cell r="G10">
            <v>38168</v>
          </cell>
          <cell r="H10">
            <v>38199</v>
          </cell>
          <cell r="I10">
            <v>38230</v>
          </cell>
          <cell r="J10">
            <v>38260</v>
          </cell>
          <cell r="K10">
            <v>38291</v>
          </cell>
          <cell r="L10">
            <v>38321</v>
          </cell>
          <cell r="M10">
            <v>38352</v>
          </cell>
          <cell r="N10" t="str">
            <v>Budgeted</v>
          </cell>
        </row>
        <row r="12">
          <cell r="A12" t="str">
            <v>INCOME</v>
          </cell>
        </row>
        <row r="14">
          <cell r="A14" t="str">
            <v>Rental Income</v>
          </cell>
        </row>
        <row r="16">
          <cell r="A16" t="str">
            <v>Market Rent</v>
          </cell>
          <cell r="B16">
            <v>103680</v>
          </cell>
          <cell r="C16">
            <v>103680</v>
          </cell>
          <cell r="D16">
            <v>103680</v>
          </cell>
          <cell r="E16">
            <v>103680</v>
          </cell>
          <cell r="F16">
            <v>103680</v>
          </cell>
          <cell r="G16">
            <v>103680</v>
          </cell>
          <cell r="H16">
            <v>103680</v>
          </cell>
          <cell r="I16">
            <v>100800</v>
          </cell>
          <cell r="J16">
            <v>100800</v>
          </cell>
          <cell r="K16">
            <v>100800</v>
          </cell>
          <cell r="L16">
            <v>100800</v>
          </cell>
          <cell r="M16">
            <v>100800</v>
          </cell>
          <cell r="N16">
            <v>1229760</v>
          </cell>
        </row>
        <row r="17">
          <cell r="A17" t="str">
            <v>Non-Revenue Units</v>
          </cell>
          <cell r="B17">
            <v>-2160</v>
          </cell>
          <cell r="C17">
            <v>-2160</v>
          </cell>
          <cell r="D17">
            <v>-2160</v>
          </cell>
          <cell r="E17">
            <v>-2160</v>
          </cell>
          <cell r="F17">
            <v>-2160</v>
          </cell>
          <cell r="G17">
            <v>-2160</v>
          </cell>
          <cell r="H17">
            <v>-2160</v>
          </cell>
          <cell r="I17">
            <v>-2090</v>
          </cell>
          <cell r="J17">
            <v>-2090</v>
          </cell>
          <cell r="K17">
            <v>-2090</v>
          </cell>
          <cell r="L17">
            <v>-2090</v>
          </cell>
          <cell r="M17">
            <v>-2090</v>
          </cell>
          <cell r="N17">
            <v>-25570</v>
          </cell>
        </row>
        <row r="18">
          <cell r="A18" t="str">
            <v>Vacancy Loss</v>
          </cell>
          <cell r="B18">
            <v>-7920</v>
          </cell>
          <cell r="C18">
            <v>-7920</v>
          </cell>
          <cell r="D18">
            <v>-7920</v>
          </cell>
          <cell r="E18">
            <v>-7920</v>
          </cell>
          <cell r="F18">
            <v>-7920</v>
          </cell>
          <cell r="G18">
            <v>-7920</v>
          </cell>
          <cell r="H18">
            <v>-7920</v>
          </cell>
          <cell r="I18">
            <v>-710</v>
          </cell>
          <cell r="J18">
            <v>-710</v>
          </cell>
          <cell r="K18">
            <v>-710</v>
          </cell>
          <cell r="L18">
            <v>-710</v>
          </cell>
          <cell r="M18">
            <v>-710</v>
          </cell>
          <cell r="N18">
            <v>-58990</v>
          </cell>
        </row>
        <row r="19">
          <cell r="A19" t="str">
            <v>Gain/Loss to Lease</v>
          </cell>
          <cell r="B19">
            <v>-1045</v>
          </cell>
          <cell r="C19">
            <v>-1045</v>
          </cell>
          <cell r="D19">
            <v>-1045</v>
          </cell>
          <cell r="E19">
            <v>-1045</v>
          </cell>
          <cell r="F19">
            <v>-1045</v>
          </cell>
          <cell r="G19">
            <v>-1045</v>
          </cell>
          <cell r="H19">
            <v>-1045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-7315</v>
          </cell>
        </row>
        <row r="21">
          <cell r="A21" t="str">
            <v>Net Rental Income</v>
          </cell>
          <cell r="B21">
            <v>92555</v>
          </cell>
          <cell r="C21">
            <v>92555</v>
          </cell>
          <cell r="D21">
            <v>92555</v>
          </cell>
          <cell r="E21">
            <v>92555</v>
          </cell>
          <cell r="F21">
            <v>92555</v>
          </cell>
          <cell r="G21">
            <v>92555</v>
          </cell>
          <cell r="H21">
            <v>92555</v>
          </cell>
          <cell r="I21">
            <v>98000</v>
          </cell>
          <cell r="J21">
            <v>98000</v>
          </cell>
          <cell r="K21">
            <v>98000</v>
          </cell>
          <cell r="L21">
            <v>98000</v>
          </cell>
          <cell r="M21">
            <v>98000</v>
          </cell>
          <cell r="N21">
            <v>1137885</v>
          </cell>
        </row>
        <row r="23">
          <cell r="A23" t="str">
            <v>Other Leasing Income</v>
          </cell>
        </row>
        <row r="25">
          <cell r="A25" t="str">
            <v>Application Fees</v>
          </cell>
          <cell r="B25">
            <v>1225</v>
          </cell>
          <cell r="C25">
            <v>1225</v>
          </cell>
          <cell r="D25">
            <v>350</v>
          </cell>
          <cell r="E25">
            <v>1225</v>
          </cell>
          <cell r="F25">
            <v>1225</v>
          </cell>
          <cell r="G25">
            <v>420</v>
          </cell>
          <cell r="H25">
            <v>630</v>
          </cell>
          <cell r="I25">
            <v>105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6405</v>
          </cell>
        </row>
        <row r="26">
          <cell r="A26" t="str">
            <v>Lease Fees</v>
          </cell>
          <cell r="B26">
            <v>7000</v>
          </cell>
          <cell r="C26">
            <v>7000</v>
          </cell>
          <cell r="D26">
            <v>5000</v>
          </cell>
          <cell r="E26">
            <v>3000</v>
          </cell>
          <cell r="F26">
            <v>3500</v>
          </cell>
          <cell r="G26">
            <v>1700</v>
          </cell>
          <cell r="H26">
            <v>1800</v>
          </cell>
          <cell r="I26">
            <v>300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29300</v>
          </cell>
        </row>
        <row r="27">
          <cell r="A27" t="str">
            <v>Transfer Fee</v>
          </cell>
          <cell r="B27">
            <v>0</v>
          </cell>
          <cell r="C27">
            <v>150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300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450</v>
          </cell>
        </row>
        <row r="28">
          <cell r="A28" t="str">
            <v>Re-Lease Fee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450</v>
          </cell>
          <cell r="G28">
            <v>0</v>
          </cell>
          <cell r="H28">
            <v>300</v>
          </cell>
          <cell r="I28">
            <v>150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900</v>
          </cell>
        </row>
        <row r="29">
          <cell r="A29" t="str">
            <v>Sublease Fee</v>
          </cell>
          <cell r="B29">
            <v>150</v>
          </cell>
          <cell r="C29">
            <v>0</v>
          </cell>
          <cell r="D29">
            <v>0</v>
          </cell>
          <cell r="E29">
            <v>0</v>
          </cell>
          <cell r="F29">
            <v>150</v>
          </cell>
          <cell r="G29">
            <v>100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100</v>
          </cell>
          <cell r="N29">
            <v>500</v>
          </cell>
        </row>
        <row r="31">
          <cell r="A31" t="str">
            <v>Total Other Leasing Income</v>
          </cell>
          <cell r="B31">
            <v>8375</v>
          </cell>
          <cell r="C31">
            <v>8375</v>
          </cell>
          <cell r="D31">
            <v>5350</v>
          </cell>
          <cell r="E31">
            <v>4225</v>
          </cell>
          <cell r="F31">
            <v>5325</v>
          </cell>
          <cell r="G31">
            <v>2220</v>
          </cell>
          <cell r="H31">
            <v>2730</v>
          </cell>
          <cell r="I31">
            <v>855</v>
          </cell>
          <cell r="J31">
            <v>0</v>
          </cell>
          <cell r="K31">
            <v>0</v>
          </cell>
          <cell r="L31">
            <v>0</v>
          </cell>
          <cell r="M31">
            <v>100</v>
          </cell>
          <cell r="N31">
            <v>37555</v>
          </cell>
        </row>
        <row r="33">
          <cell r="A33" t="str">
            <v>Telecom Income</v>
          </cell>
        </row>
        <row r="42">
          <cell r="A42" t="str">
            <v>Database: PLACE</v>
          </cell>
          <cell r="D42" t="str">
            <v>Budget Report</v>
          </cell>
          <cell r="N42" t="str">
            <v>Page:      2</v>
          </cell>
        </row>
        <row r="43">
          <cell r="D43" t="str">
            <v>Place</v>
          </cell>
          <cell r="N43" t="str">
            <v>Date: 4/16/2004</v>
          </cell>
        </row>
        <row r="44">
          <cell r="N44" t="str">
            <v>Time: 10:05 AM</v>
          </cell>
        </row>
        <row r="46">
          <cell r="A46" t="str">
            <v>Accrual</v>
          </cell>
        </row>
        <row r="49">
          <cell r="N49" t="str">
            <v>Total</v>
          </cell>
        </row>
        <row r="50">
          <cell r="B50">
            <v>38017</v>
          </cell>
          <cell r="C50">
            <v>38046</v>
          </cell>
          <cell r="D50">
            <v>38077</v>
          </cell>
          <cell r="E50">
            <v>38107</v>
          </cell>
          <cell r="F50">
            <v>38138</v>
          </cell>
          <cell r="G50">
            <v>38168</v>
          </cell>
          <cell r="H50">
            <v>38199</v>
          </cell>
          <cell r="I50">
            <v>38230</v>
          </cell>
          <cell r="J50">
            <v>38260</v>
          </cell>
          <cell r="K50">
            <v>38291</v>
          </cell>
          <cell r="L50">
            <v>38321</v>
          </cell>
          <cell r="M50">
            <v>38352</v>
          </cell>
          <cell r="N50" t="str">
            <v>Budgeted</v>
          </cell>
        </row>
        <row r="52">
          <cell r="A52" t="str">
            <v>Utility Income</v>
          </cell>
        </row>
        <row r="55">
          <cell r="A55" t="str">
            <v>Fees and Penalty Income</v>
          </cell>
        </row>
        <row r="57">
          <cell r="A57" t="str">
            <v>Late Fees</v>
          </cell>
          <cell r="B57">
            <v>700</v>
          </cell>
          <cell r="C57">
            <v>600</v>
          </cell>
          <cell r="D57">
            <v>600</v>
          </cell>
          <cell r="E57">
            <v>600</v>
          </cell>
          <cell r="F57">
            <v>600</v>
          </cell>
          <cell r="G57">
            <v>600</v>
          </cell>
          <cell r="H57">
            <v>600</v>
          </cell>
          <cell r="I57">
            <v>600</v>
          </cell>
          <cell r="J57">
            <v>600</v>
          </cell>
          <cell r="K57">
            <v>600</v>
          </cell>
          <cell r="L57">
            <v>600</v>
          </cell>
          <cell r="M57">
            <v>600</v>
          </cell>
          <cell r="N57">
            <v>7300</v>
          </cell>
        </row>
        <row r="58">
          <cell r="A58" t="str">
            <v>NSF Fees</v>
          </cell>
          <cell r="B58">
            <v>35</v>
          </cell>
          <cell r="C58">
            <v>35</v>
          </cell>
          <cell r="D58">
            <v>35</v>
          </cell>
          <cell r="E58">
            <v>35</v>
          </cell>
          <cell r="F58">
            <v>35</v>
          </cell>
          <cell r="G58">
            <v>35</v>
          </cell>
          <cell r="H58">
            <v>35</v>
          </cell>
          <cell r="I58">
            <v>35</v>
          </cell>
          <cell r="J58">
            <v>35</v>
          </cell>
          <cell r="K58">
            <v>35</v>
          </cell>
          <cell r="L58">
            <v>35</v>
          </cell>
          <cell r="M58">
            <v>35</v>
          </cell>
          <cell r="N58">
            <v>420</v>
          </cell>
        </row>
        <row r="59">
          <cell r="A59" t="str">
            <v>Pet Fee $250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250</v>
          </cell>
          <cell r="H59">
            <v>250</v>
          </cell>
          <cell r="I59">
            <v>250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750</v>
          </cell>
        </row>
        <row r="60">
          <cell r="A60" t="str">
            <v>Monthly Pet Income</v>
          </cell>
          <cell r="B60">
            <v>200</v>
          </cell>
          <cell r="C60">
            <v>200</v>
          </cell>
          <cell r="D60">
            <v>200</v>
          </cell>
          <cell r="E60">
            <v>200</v>
          </cell>
          <cell r="F60">
            <v>200</v>
          </cell>
          <cell r="G60">
            <v>200</v>
          </cell>
          <cell r="H60">
            <v>200</v>
          </cell>
          <cell r="I60">
            <v>200</v>
          </cell>
          <cell r="J60">
            <v>200</v>
          </cell>
          <cell r="K60">
            <v>200</v>
          </cell>
          <cell r="L60">
            <v>200</v>
          </cell>
          <cell r="M60">
            <v>200</v>
          </cell>
          <cell r="N60">
            <v>2400</v>
          </cell>
        </row>
        <row r="61">
          <cell r="A61" t="str">
            <v>Misc Fines</v>
          </cell>
          <cell r="B61">
            <v>25</v>
          </cell>
          <cell r="C61">
            <v>25</v>
          </cell>
          <cell r="D61">
            <v>25</v>
          </cell>
          <cell r="E61">
            <v>25</v>
          </cell>
          <cell r="F61">
            <v>25</v>
          </cell>
          <cell r="G61">
            <v>25</v>
          </cell>
          <cell r="H61">
            <v>25</v>
          </cell>
          <cell r="I61">
            <v>25</v>
          </cell>
          <cell r="J61">
            <v>25</v>
          </cell>
          <cell r="K61">
            <v>25</v>
          </cell>
          <cell r="L61">
            <v>25</v>
          </cell>
          <cell r="M61">
            <v>25</v>
          </cell>
          <cell r="N61">
            <v>300</v>
          </cell>
        </row>
        <row r="63">
          <cell r="A63" t="str">
            <v>Total Fees and Penalty Income</v>
          </cell>
          <cell r="B63">
            <v>960</v>
          </cell>
          <cell r="C63">
            <v>860</v>
          </cell>
          <cell r="D63">
            <v>860</v>
          </cell>
          <cell r="E63">
            <v>860</v>
          </cell>
          <cell r="F63">
            <v>860</v>
          </cell>
          <cell r="G63">
            <v>1110</v>
          </cell>
          <cell r="H63">
            <v>1110</v>
          </cell>
          <cell r="I63">
            <v>1110</v>
          </cell>
          <cell r="J63">
            <v>860</v>
          </cell>
          <cell r="K63">
            <v>860</v>
          </cell>
          <cell r="L63">
            <v>860</v>
          </cell>
          <cell r="M63">
            <v>860</v>
          </cell>
          <cell r="N63">
            <v>11170</v>
          </cell>
        </row>
        <row r="65">
          <cell r="A65" t="str">
            <v>Other Income</v>
          </cell>
        </row>
        <row r="67">
          <cell r="A67" t="str">
            <v>Miscellaneous Income</v>
          </cell>
          <cell r="B67">
            <v>75</v>
          </cell>
          <cell r="C67">
            <v>0</v>
          </cell>
          <cell r="D67">
            <v>75</v>
          </cell>
          <cell r="E67">
            <v>0</v>
          </cell>
          <cell r="F67">
            <v>75</v>
          </cell>
          <cell r="G67">
            <v>0</v>
          </cell>
          <cell r="H67">
            <v>75</v>
          </cell>
          <cell r="I67">
            <v>0</v>
          </cell>
          <cell r="J67">
            <v>75</v>
          </cell>
          <cell r="K67">
            <v>0</v>
          </cell>
          <cell r="L67">
            <v>75</v>
          </cell>
          <cell r="M67">
            <v>0</v>
          </cell>
          <cell r="N67">
            <v>450</v>
          </cell>
        </row>
        <row r="69">
          <cell r="A69" t="str">
            <v>Total Other Income</v>
          </cell>
          <cell r="B69">
            <v>75</v>
          </cell>
          <cell r="C69">
            <v>0</v>
          </cell>
          <cell r="D69">
            <v>75</v>
          </cell>
          <cell r="E69">
            <v>0</v>
          </cell>
          <cell r="F69">
            <v>75</v>
          </cell>
          <cell r="G69">
            <v>0</v>
          </cell>
          <cell r="H69">
            <v>75</v>
          </cell>
          <cell r="I69">
            <v>0</v>
          </cell>
          <cell r="J69">
            <v>75</v>
          </cell>
          <cell r="K69">
            <v>0</v>
          </cell>
          <cell r="L69">
            <v>75</v>
          </cell>
          <cell r="M69">
            <v>0</v>
          </cell>
          <cell r="N69">
            <v>450</v>
          </cell>
        </row>
        <row r="71">
          <cell r="A71" t="str">
            <v>Total Operating Income</v>
          </cell>
          <cell r="B71">
            <v>101965</v>
          </cell>
          <cell r="C71">
            <v>101790</v>
          </cell>
          <cell r="D71">
            <v>98840</v>
          </cell>
          <cell r="E71">
            <v>97640</v>
          </cell>
          <cell r="F71">
            <v>98815</v>
          </cell>
          <cell r="G71">
            <v>95885</v>
          </cell>
          <cell r="H71">
            <v>96470</v>
          </cell>
          <cell r="I71">
            <v>99965</v>
          </cell>
          <cell r="J71">
            <v>98935</v>
          </cell>
          <cell r="K71">
            <v>98860</v>
          </cell>
          <cell r="L71">
            <v>98935</v>
          </cell>
          <cell r="M71">
            <v>98960</v>
          </cell>
          <cell r="N71">
            <v>1187060</v>
          </cell>
        </row>
        <row r="78">
          <cell r="A78" t="str">
            <v>Database: PLACE</v>
          </cell>
          <cell r="D78" t="str">
            <v>Budget Report</v>
          </cell>
          <cell r="N78" t="str">
            <v>Page:      3</v>
          </cell>
        </row>
        <row r="79">
          <cell r="D79" t="str">
            <v>Place</v>
          </cell>
          <cell r="N79" t="str">
            <v>Date: 4/16/2004</v>
          </cell>
        </row>
        <row r="80">
          <cell r="N80" t="str">
            <v>Time: 10:05 AM</v>
          </cell>
        </row>
        <row r="82">
          <cell r="A82" t="str">
            <v>Accrual</v>
          </cell>
        </row>
        <row r="85">
          <cell r="N85" t="str">
            <v>Total</v>
          </cell>
        </row>
        <row r="86">
          <cell r="B86">
            <v>38017</v>
          </cell>
          <cell r="C86">
            <v>38046</v>
          </cell>
          <cell r="D86">
            <v>38077</v>
          </cell>
          <cell r="E86">
            <v>38107</v>
          </cell>
          <cell r="F86">
            <v>38138</v>
          </cell>
          <cell r="G86">
            <v>38168</v>
          </cell>
          <cell r="H86">
            <v>38199</v>
          </cell>
          <cell r="I86">
            <v>38230</v>
          </cell>
          <cell r="J86">
            <v>38260</v>
          </cell>
          <cell r="K86">
            <v>38291</v>
          </cell>
          <cell r="L86">
            <v>38321</v>
          </cell>
          <cell r="M86">
            <v>38352</v>
          </cell>
          <cell r="N86" t="str">
            <v>Budgeted</v>
          </cell>
        </row>
        <row r="88">
          <cell r="A88" t="str">
            <v>EXPENSE</v>
          </cell>
        </row>
        <row r="90">
          <cell r="A90" t="str">
            <v>Administrative Expenses</v>
          </cell>
        </row>
        <row r="92">
          <cell r="A92" t="str">
            <v>Outside Accounting Fees</v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1500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1500</v>
          </cell>
        </row>
        <row r="93">
          <cell r="A93" t="str">
            <v>Bank Fees</v>
          </cell>
          <cell r="B93">
            <v>70</v>
          </cell>
          <cell r="C93">
            <v>70</v>
          </cell>
          <cell r="D93">
            <v>70</v>
          </cell>
          <cell r="E93">
            <v>70</v>
          </cell>
          <cell r="F93">
            <v>70</v>
          </cell>
          <cell r="G93">
            <v>70</v>
          </cell>
          <cell r="H93">
            <v>70</v>
          </cell>
          <cell r="I93">
            <v>70</v>
          </cell>
          <cell r="J93">
            <v>70</v>
          </cell>
          <cell r="K93">
            <v>70</v>
          </cell>
          <cell r="L93">
            <v>70</v>
          </cell>
          <cell r="M93">
            <v>70</v>
          </cell>
          <cell r="N93">
            <v>840</v>
          </cell>
        </row>
        <row r="94">
          <cell r="A94" t="str">
            <v>Consulting/Professional Fees</v>
          </cell>
          <cell r="B94">
            <v>0</v>
          </cell>
          <cell r="C94">
            <v>0</v>
          </cell>
          <cell r="D94">
            <v>900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900</v>
          </cell>
        </row>
        <row r="95">
          <cell r="A95" t="str">
            <v>Licenses &amp; Permits</v>
          </cell>
          <cell r="B95">
            <v>0</v>
          </cell>
          <cell r="C95">
            <v>1800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1800</v>
          </cell>
        </row>
        <row r="96">
          <cell r="A96" t="str">
            <v>Office Equipment - Rent</v>
          </cell>
          <cell r="B96">
            <v>150</v>
          </cell>
          <cell r="C96">
            <v>150</v>
          </cell>
          <cell r="D96">
            <v>150</v>
          </cell>
          <cell r="E96">
            <v>150</v>
          </cell>
          <cell r="F96">
            <v>150</v>
          </cell>
          <cell r="G96">
            <v>150</v>
          </cell>
          <cell r="H96">
            <v>150</v>
          </cell>
          <cell r="I96">
            <v>150</v>
          </cell>
          <cell r="J96">
            <v>150</v>
          </cell>
          <cell r="K96">
            <v>150</v>
          </cell>
          <cell r="L96">
            <v>150</v>
          </cell>
          <cell r="M96">
            <v>150</v>
          </cell>
          <cell r="N96">
            <v>1800</v>
          </cell>
        </row>
        <row r="97">
          <cell r="A97" t="str">
            <v>Office Equipment-Repair&amp;Maintenance</v>
          </cell>
          <cell r="B97">
            <v>0</v>
          </cell>
          <cell r="C97">
            <v>0</v>
          </cell>
          <cell r="D97">
            <v>0</v>
          </cell>
          <cell r="E97">
            <v>110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50</v>
          </cell>
          <cell r="K97">
            <v>0</v>
          </cell>
          <cell r="L97">
            <v>0</v>
          </cell>
          <cell r="M97">
            <v>0</v>
          </cell>
          <cell r="N97">
            <v>160</v>
          </cell>
        </row>
        <row r="98">
          <cell r="A98" t="str">
            <v>Office Expense/Supplies</v>
          </cell>
          <cell r="B98">
            <v>600</v>
          </cell>
          <cell r="C98">
            <v>100</v>
          </cell>
          <cell r="D98">
            <v>200</v>
          </cell>
          <cell r="E98">
            <v>400</v>
          </cell>
          <cell r="F98">
            <v>250</v>
          </cell>
          <cell r="G98">
            <v>100</v>
          </cell>
          <cell r="H98">
            <v>500</v>
          </cell>
          <cell r="I98">
            <v>500</v>
          </cell>
          <cell r="J98">
            <v>400</v>
          </cell>
          <cell r="K98">
            <v>100</v>
          </cell>
          <cell r="L98">
            <v>100</v>
          </cell>
          <cell r="M98">
            <v>100</v>
          </cell>
          <cell r="N98">
            <v>3350</v>
          </cell>
        </row>
        <row r="99">
          <cell r="A99" t="str">
            <v>Printing</v>
          </cell>
          <cell r="B99">
            <v>200</v>
          </cell>
          <cell r="C99">
            <v>50</v>
          </cell>
          <cell r="D99">
            <v>50</v>
          </cell>
          <cell r="E99">
            <v>100</v>
          </cell>
          <cell r="F99">
            <v>100</v>
          </cell>
          <cell r="G99">
            <v>0</v>
          </cell>
          <cell r="H99">
            <v>200</v>
          </cell>
          <cell r="I99">
            <v>0</v>
          </cell>
          <cell r="J99">
            <v>200</v>
          </cell>
          <cell r="K99">
            <v>0</v>
          </cell>
          <cell r="L99">
            <v>0</v>
          </cell>
          <cell r="M99">
            <v>0</v>
          </cell>
          <cell r="N99">
            <v>900</v>
          </cell>
        </row>
        <row r="100">
          <cell r="A100" t="str">
            <v>Postage</v>
          </cell>
          <cell r="B100">
            <v>35</v>
          </cell>
          <cell r="C100">
            <v>50</v>
          </cell>
          <cell r="D100">
            <v>20</v>
          </cell>
          <cell r="E100">
            <v>15</v>
          </cell>
          <cell r="F100">
            <v>20</v>
          </cell>
          <cell r="G100">
            <v>20</v>
          </cell>
          <cell r="H100">
            <v>20</v>
          </cell>
          <cell r="I100">
            <v>20</v>
          </cell>
          <cell r="J100">
            <v>20</v>
          </cell>
          <cell r="K100">
            <v>20</v>
          </cell>
          <cell r="L100">
            <v>20</v>
          </cell>
          <cell r="M100">
            <v>200</v>
          </cell>
          <cell r="N100">
            <v>460</v>
          </cell>
        </row>
        <row r="101">
          <cell r="A101" t="str">
            <v>Overnight Mail</v>
          </cell>
          <cell r="B101">
            <v>100</v>
          </cell>
          <cell r="C101">
            <v>100</v>
          </cell>
          <cell r="D101">
            <v>100</v>
          </cell>
          <cell r="E101">
            <v>100</v>
          </cell>
          <cell r="F101">
            <v>100</v>
          </cell>
          <cell r="G101">
            <v>100</v>
          </cell>
          <cell r="H101">
            <v>100</v>
          </cell>
          <cell r="I101">
            <v>100</v>
          </cell>
          <cell r="J101">
            <v>100</v>
          </cell>
          <cell r="K101">
            <v>100</v>
          </cell>
          <cell r="L101">
            <v>100</v>
          </cell>
          <cell r="M101">
            <v>100</v>
          </cell>
          <cell r="N101">
            <v>1200</v>
          </cell>
        </row>
        <row r="102">
          <cell r="A102" t="str">
            <v>Telephone - Local</v>
          </cell>
          <cell r="B102">
            <v>270</v>
          </cell>
          <cell r="C102">
            <v>270</v>
          </cell>
          <cell r="D102">
            <v>270</v>
          </cell>
          <cell r="E102">
            <v>270</v>
          </cell>
          <cell r="F102">
            <v>270</v>
          </cell>
          <cell r="G102">
            <v>270</v>
          </cell>
          <cell r="H102">
            <v>270</v>
          </cell>
          <cell r="I102">
            <v>270</v>
          </cell>
          <cell r="J102">
            <v>270</v>
          </cell>
          <cell r="K102">
            <v>270</v>
          </cell>
          <cell r="L102">
            <v>270</v>
          </cell>
          <cell r="M102">
            <v>270</v>
          </cell>
          <cell r="N102">
            <v>3240</v>
          </cell>
        </row>
        <row r="103">
          <cell r="A103" t="str">
            <v>Telephone - Long Distance</v>
          </cell>
          <cell r="B103">
            <v>80</v>
          </cell>
          <cell r="C103">
            <v>80</v>
          </cell>
          <cell r="D103">
            <v>80</v>
          </cell>
          <cell r="E103">
            <v>80</v>
          </cell>
          <cell r="F103">
            <v>80</v>
          </cell>
          <cell r="G103">
            <v>80</v>
          </cell>
          <cell r="H103">
            <v>80</v>
          </cell>
          <cell r="I103">
            <v>80</v>
          </cell>
          <cell r="J103">
            <v>80</v>
          </cell>
          <cell r="K103">
            <v>80</v>
          </cell>
          <cell r="L103">
            <v>80</v>
          </cell>
          <cell r="M103">
            <v>80</v>
          </cell>
          <cell r="N103">
            <v>960</v>
          </cell>
        </row>
        <row r="104">
          <cell r="A104" t="str">
            <v>Answering Service</v>
          </cell>
          <cell r="B104">
            <v>130</v>
          </cell>
          <cell r="C104">
            <v>130</v>
          </cell>
          <cell r="D104">
            <v>130</v>
          </cell>
          <cell r="E104">
            <v>130</v>
          </cell>
          <cell r="F104">
            <v>130</v>
          </cell>
          <cell r="G104">
            <v>130</v>
          </cell>
          <cell r="H104">
            <v>130</v>
          </cell>
          <cell r="I104">
            <v>130</v>
          </cell>
          <cell r="J104">
            <v>130</v>
          </cell>
          <cell r="K104">
            <v>130</v>
          </cell>
          <cell r="L104">
            <v>130</v>
          </cell>
          <cell r="M104">
            <v>130</v>
          </cell>
          <cell r="N104">
            <v>1560</v>
          </cell>
        </row>
        <row r="105">
          <cell r="A105" t="str">
            <v>Pager/Cellular</v>
          </cell>
          <cell r="B105">
            <v>22</v>
          </cell>
          <cell r="C105">
            <v>22</v>
          </cell>
          <cell r="D105">
            <v>22</v>
          </cell>
          <cell r="E105">
            <v>22</v>
          </cell>
          <cell r="F105">
            <v>22</v>
          </cell>
          <cell r="G105">
            <v>22</v>
          </cell>
          <cell r="H105">
            <v>22</v>
          </cell>
          <cell r="I105">
            <v>22</v>
          </cell>
          <cell r="J105">
            <v>22</v>
          </cell>
          <cell r="K105">
            <v>22</v>
          </cell>
          <cell r="L105">
            <v>22</v>
          </cell>
          <cell r="M105">
            <v>22</v>
          </cell>
          <cell r="N105">
            <v>264</v>
          </cell>
        </row>
        <row r="106">
          <cell r="A106" t="str">
            <v>Office Internet</v>
          </cell>
          <cell r="B106">
            <v>80</v>
          </cell>
          <cell r="C106">
            <v>80</v>
          </cell>
          <cell r="D106">
            <v>80</v>
          </cell>
          <cell r="E106">
            <v>80</v>
          </cell>
          <cell r="F106">
            <v>80</v>
          </cell>
          <cell r="G106">
            <v>80</v>
          </cell>
          <cell r="H106">
            <v>80</v>
          </cell>
          <cell r="I106">
            <v>80</v>
          </cell>
          <cell r="J106">
            <v>80</v>
          </cell>
          <cell r="K106">
            <v>80</v>
          </cell>
          <cell r="L106">
            <v>80</v>
          </cell>
          <cell r="M106">
            <v>80</v>
          </cell>
          <cell r="N106">
            <v>960</v>
          </cell>
        </row>
        <row r="107">
          <cell r="A107" t="str">
            <v>Conference Calls</v>
          </cell>
          <cell r="B107">
            <v>36</v>
          </cell>
          <cell r="C107">
            <v>36</v>
          </cell>
          <cell r="D107">
            <v>36</v>
          </cell>
          <cell r="E107">
            <v>36</v>
          </cell>
          <cell r="F107">
            <v>36</v>
          </cell>
          <cell r="G107">
            <v>36</v>
          </cell>
          <cell r="H107">
            <v>36</v>
          </cell>
          <cell r="I107">
            <v>36</v>
          </cell>
          <cell r="J107">
            <v>36</v>
          </cell>
          <cell r="K107">
            <v>36</v>
          </cell>
          <cell r="L107">
            <v>36</v>
          </cell>
          <cell r="M107">
            <v>36</v>
          </cell>
          <cell r="N107">
            <v>432</v>
          </cell>
        </row>
        <row r="108">
          <cell r="A108" t="str">
            <v>Professional Dev/Edu/Training</v>
          </cell>
          <cell r="B108">
            <v>500</v>
          </cell>
          <cell r="C108">
            <v>0</v>
          </cell>
          <cell r="D108">
            <v>0</v>
          </cell>
          <cell r="E108">
            <v>500</v>
          </cell>
          <cell r="F108">
            <v>0</v>
          </cell>
          <cell r="G108">
            <v>0</v>
          </cell>
          <cell r="H108">
            <v>500</v>
          </cell>
          <cell r="I108">
            <v>0</v>
          </cell>
          <cell r="J108">
            <v>0</v>
          </cell>
          <cell r="K108">
            <v>0</v>
          </cell>
          <cell r="L108">
            <v>500</v>
          </cell>
          <cell r="M108">
            <v>0</v>
          </cell>
          <cell r="N108">
            <v>2000</v>
          </cell>
        </row>
        <row r="109">
          <cell r="A109" t="str">
            <v>Shoppers Reports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105</v>
          </cell>
          <cell r="G109">
            <v>0</v>
          </cell>
          <cell r="H109">
            <v>0</v>
          </cell>
          <cell r="I109">
            <v>0</v>
          </cell>
          <cell r="J109">
            <v>105</v>
          </cell>
          <cell r="K109">
            <v>0</v>
          </cell>
          <cell r="L109">
            <v>0</v>
          </cell>
          <cell r="M109">
            <v>0</v>
          </cell>
          <cell r="N109">
            <v>210</v>
          </cell>
        </row>
        <row r="110">
          <cell r="A110" t="str">
            <v>Uniforms</v>
          </cell>
          <cell r="B110">
            <v>150</v>
          </cell>
          <cell r="C110">
            <v>150</v>
          </cell>
          <cell r="D110">
            <v>150</v>
          </cell>
          <cell r="E110">
            <v>150</v>
          </cell>
          <cell r="F110">
            <v>150</v>
          </cell>
          <cell r="G110">
            <v>150</v>
          </cell>
          <cell r="H110">
            <v>150</v>
          </cell>
          <cell r="I110">
            <v>150</v>
          </cell>
          <cell r="J110">
            <v>150</v>
          </cell>
          <cell r="K110">
            <v>150</v>
          </cell>
          <cell r="L110">
            <v>150</v>
          </cell>
          <cell r="M110">
            <v>150</v>
          </cell>
          <cell r="N110">
            <v>1800</v>
          </cell>
        </row>
        <row r="111">
          <cell r="A111" t="str">
            <v>Dues &amp; Subscriptions</v>
          </cell>
          <cell r="B111">
            <v>200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200</v>
          </cell>
        </row>
        <row r="112">
          <cell r="A112" t="str">
            <v>Meals &amp; Entertainment/Travel</v>
          </cell>
          <cell r="B112">
            <v>100</v>
          </cell>
          <cell r="C112">
            <v>0</v>
          </cell>
          <cell r="D112">
            <v>0</v>
          </cell>
          <cell r="E112">
            <v>100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100</v>
          </cell>
          <cell r="L112">
            <v>0</v>
          </cell>
          <cell r="M112">
            <v>0</v>
          </cell>
          <cell r="N112">
            <v>300</v>
          </cell>
        </row>
        <row r="113">
          <cell r="A113" t="str">
            <v>Lodging</v>
          </cell>
          <cell r="B113">
            <v>300</v>
          </cell>
          <cell r="C113">
            <v>0</v>
          </cell>
          <cell r="D113">
            <v>0</v>
          </cell>
          <cell r="E113">
            <v>400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300</v>
          </cell>
          <cell r="M113">
            <v>0</v>
          </cell>
          <cell r="N113">
            <v>1000</v>
          </cell>
        </row>
        <row r="114">
          <cell r="A114" t="str">
            <v>Vehicle Maintenance/Gas</v>
          </cell>
          <cell r="B114">
            <v>0</v>
          </cell>
          <cell r="C114">
            <v>100</v>
          </cell>
          <cell r="D114">
            <v>50</v>
          </cell>
          <cell r="E114">
            <v>100</v>
          </cell>
          <cell r="F114">
            <v>50</v>
          </cell>
          <cell r="G114">
            <v>100</v>
          </cell>
          <cell r="H114">
            <v>100</v>
          </cell>
          <cell r="I114">
            <v>100</v>
          </cell>
          <cell r="J114">
            <v>50</v>
          </cell>
          <cell r="K114">
            <v>50</v>
          </cell>
          <cell r="L114">
            <v>100</v>
          </cell>
          <cell r="M114">
            <v>50</v>
          </cell>
          <cell r="N114">
            <v>850</v>
          </cell>
        </row>
        <row r="116">
          <cell r="A116" t="str">
            <v>Total Administrative Expenses</v>
          </cell>
          <cell r="B116">
            <v>3023</v>
          </cell>
          <cell r="C116">
            <v>3188</v>
          </cell>
          <cell r="D116">
            <v>2308</v>
          </cell>
          <cell r="E116">
            <v>2813</v>
          </cell>
          <cell r="F116">
            <v>1613</v>
          </cell>
          <cell r="G116">
            <v>1308</v>
          </cell>
          <cell r="H116">
            <v>3908</v>
          </cell>
          <cell r="I116">
            <v>1708</v>
          </cell>
          <cell r="J116">
            <v>1913</v>
          </cell>
          <cell r="K116">
            <v>1358</v>
          </cell>
          <cell r="L116">
            <v>2108</v>
          </cell>
          <cell r="M116">
            <v>1438</v>
          </cell>
          <cell r="N116">
            <v>26686</v>
          </cell>
        </row>
        <row r="118">
          <cell r="A118" t="str">
            <v>Payroll</v>
          </cell>
        </row>
        <row r="120">
          <cell r="A120" t="str">
            <v>Salary Employees</v>
          </cell>
          <cell r="B120">
            <v>5604</v>
          </cell>
          <cell r="C120">
            <v>5604</v>
          </cell>
          <cell r="D120">
            <v>5604</v>
          </cell>
          <cell r="E120">
            <v>5604</v>
          </cell>
          <cell r="F120">
            <v>5604</v>
          </cell>
          <cell r="G120">
            <v>5604</v>
          </cell>
          <cell r="H120">
            <v>5604</v>
          </cell>
          <cell r="I120">
            <v>5604</v>
          </cell>
          <cell r="J120">
            <v>5604</v>
          </cell>
          <cell r="K120">
            <v>5604</v>
          </cell>
          <cell r="L120">
            <v>5604</v>
          </cell>
          <cell r="M120">
            <v>5604</v>
          </cell>
          <cell r="N120">
            <v>67248</v>
          </cell>
        </row>
        <row r="121">
          <cell r="A121" t="str">
            <v>Hourly Employees</v>
          </cell>
          <cell r="B121">
            <v>1386</v>
          </cell>
          <cell r="C121">
            <v>1386</v>
          </cell>
          <cell r="D121">
            <v>1386</v>
          </cell>
          <cell r="E121">
            <v>1386</v>
          </cell>
          <cell r="F121">
            <v>1386</v>
          </cell>
          <cell r="G121">
            <v>1386</v>
          </cell>
          <cell r="H121">
            <v>1386</v>
          </cell>
          <cell r="I121">
            <v>1386</v>
          </cell>
          <cell r="J121">
            <v>1386</v>
          </cell>
          <cell r="K121">
            <v>1386</v>
          </cell>
          <cell r="L121">
            <v>1386</v>
          </cell>
          <cell r="M121">
            <v>1386</v>
          </cell>
          <cell r="N121">
            <v>16632</v>
          </cell>
        </row>
        <row r="122">
          <cell r="A122" t="str">
            <v>Bonuses</v>
          </cell>
          <cell r="B122">
            <v>400</v>
          </cell>
          <cell r="C122">
            <v>2128</v>
          </cell>
          <cell r="D122">
            <v>400</v>
          </cell>
          <cell r="E122">
            <v>400</v>
          </cell>
          <cell r="F122">
            <v>400</v>
          </cell>
          <cell r="G122">
            <v>2728</v>
          </cell>
          <cell r="H122">
            <v>400</v>
          </cell>
          <cell r="I122">
            <v>400</v>
          </cell>
          <cell r="J122">
            <v>2000</v>
          </cell>
          <cell r="K122">
            <v>1000</v>
          </cell>
          <cell r="L122">
            <v>0</v>
          </cell>
          <cell r="M122">
            <v>0</v>
          </cell>
          <cell r="N122">
            <v>10256</v>
          </cell>
        </row>
        <row r="123">
          <cell r="A123" t="str">
            <v>Payroll Taxes &amp; Benefits</v>
          </cell>
          <cell r="B123">
            <v>1479</v>
          </cell>
          <cell r="C123">
            <v>1842</v>
          </cell>
          <cell r="D123">
            <v>1479</v>
          </cell>
          <cell r="E123">
            <v>1479</v>
          </cell>
          <cell r="F123">
            <v>1479</v>
          </cell>
          <cell r="G123">
            <v>1968</v>
          </cell>
          <cell r="H123">
            <v>1479</v>
          </cell>
          <cell r="I123">
            <v>1479</v>
          </cell>
          <cell r="J123">
            <v>2121</v>
          </cell>
          <cell r="K123">
            <v>1899</v>
          </cell>
          <cell r="L123">
            <v>1689</v>
          </cell>
          <cell r="M123">
            <v>1479</v>
          </cell>
          <cell r="N123">
            <v>19873</v>
          </cell>
        </row>
        <row r="125">
          <cell r="A125" t="str">
            <v>Total Payroll Expenses</v>
          </cell>
          <cell r="B125">
            <v>8869</v>
          </cell>
          <cell r="C125">
            <v>10960</v>
          </cell>
          <cell r="D125">
            <v>8869</v>
          </cell>
          <cell r="E125">
            <v>8869</v>
          </cell>
          <cell r="F125">
            <v>8869</v>
          </cell>
          <cell r="G125">
            <v>11686</v>
          </cell>
          <cell r="H125">
            <v>8869</v>
          </cell>
          <cell r="I125">
            <v>8869</v>
          </cell>
          <cell r="J125">
            <v>11111</v>
          </cell>
          <cell r="K125">
            <v>9889</v>
          </cell>
          <cell r="L125">
            <v>8679</v>
          </cell>
          <cell r="M125">
            <v>8469</v>
          </cell>
          <cell r="N125">
            <v>114009</v>
          </cell>
        </row>
        <row r="127">
          <cell r="A127" t="str">
            <v>Bad Debt</v>
          </cell>
        </row>
        <row r="135">
          <cell r="A135" t="str">
            <v>Database: PLACE</v>
          </cell>
          <cell r="D135" t="str">
            <v>Budget Report</v>
          </cell>
          <cell r="N135" t="str">
            <v>Page:      4</v>
          </cell>
        </row>
        <row r="136">
          <cell r="D136" t="str">
            <v>Place</v>
          </cell>
          <cell r="N136" t="str">
            <v>Date: 4/16/2004</v>
          </cell>
        </row>
        <row r="137">
          <cell r="N137" t="str">
            <v>Time: 10:05 AM</v>
          </cell>
        </row>
        <row r="139">
          <cell r="A139" t="str">
            <v>Accrual</v>
          </cell>
        </row>
        <row r="142">
          <cell r="N142" t="str">
            <v>Total</v>
          </cell>
        </row>
        <row r="143">
          <cell r="B143">
            <v>38017</v>
          </cell>
          <cell r="C143">
            <v>38046</v>
          </cell>
          <cell r="D143">
            <v>38077</v>
          </cell>
          <cell r="E143">
            <v>38107</v>
          </cell>
          <cell r="F143">
            <v>38138</v>
          </cell>
          <cell r="G143">
            <v>38168</v>
          </cell>
          <cell r="H143">
            <v>38199</v>
          </cell>
          <cell r="I143">
            <v>38230</v>
          </cell>
          <cell r="J143">
            <v>38260</v>
          </cell>
          <cell r="K143">
            <v>38291</v>
          </cell>
          <cell r="L143">
            <v>38321</v>
          </cell>
          <cell r="M143">
            <v>38352</v>
          </cell>
          <cell r="N143" t="str">
            <v>Budgeted</v>
          </cell>
        </row>
        <row r="145">
          <cell r="A145" t="str">
            <v>Write-Off Uncollectible</v>
          </cell>
          <cell r="B145">
            <v>176</v>
          </cell>
          <cell r="C145">
            <v>176</v>
          </cell>
          <cell r="D145">
            <v>176</v>
          </cell>
          <cell r="E145">
            <v>176</v>
          </cell>
          <cell r="F145">
            <v>176</v>
          </cell>
          <cell r="G145">
            <v>176</v>
          </cell>
          <cell r="H145">
            <v>176</v>
          </cell>
          <cell r="I145">
            <v>190</v>
          </cell>
          <cell r="J145">
            <v>190</v>
          </cell>
          <cell r="K145">
            <v>190</v>
          </cell>
          <cell r="L145">
            <v>190</v>
          </cell>
          <cell r="M145">
            <v>190</v>
          </cell>
          <cell r="N145">
            <v>2180</v>
          </cell>
        </row>
        <row r="146">
          <cell r="A146" t="str">
            <v>Eviction Cost</v>
          </cell>
          <cell r="B146">
            <v>0</v>
          </cell>
          <cell r="C146">
            <v>80</v>
          </cell>
          <cell r="D146">
            <v>0</v>
          </cell>
          <cell r="E146">
            <v>80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160</v>
          </cell>
          <cell r="K146">
            <v>0</v>
          </cell>
          <cell r="L146">
            <v>0</v>
          </cell>
          <cell r="M146">
            <v>0</v>
          </cell>
          <cell r="N146">
            <v>320</v>
          </cell>
        </row>
        <row r="148">
          <cell r="A148" t="str">
            <v>Total Bad Debt</v>
          </cell>
          <cell r="B148">
            <v>176</v>
          </cell>
          <cell r="C148">
            <v>256</v>
          </cell>
          <cell r="D148">
            <v>176</v>
          </cell>
          <cell r="E148">
            <v>256</v>
          </cell>
          <cell r="F148">
            <v>176</v>
          </cell>
          <cell r="G148">
            <v>176</v>
          </cell>
          <cell r="H148">
            <v>176</v>
          </cell>
          <cell r="I148">
            <v>190</v>
          </cell>
          <cell r="J148">
            <v>350</v>
          </cell>
          <cell r="K148">
            <v>190</v>
          </cell>
          <cell r="L148">
            <v>190</v>
          </cell>
          <cell r="M148">
            <v>190</v>
          </cell>
          <cell r="N148">
            <v>2500</v>
          </cell>
        </row>
        <row r="151">
          <cell r="A151" t="str">
            <v>MANAGEMENT FEES</v>
          </cell>
          <cell r="B151">
            <v>4069</v>
          </cell>
          <cell r="C151">
            <v>4062</v>
          </cell>
          <cell r="D151">
            <v>3944</v>
          </cell>
          <cell r="E151">
            <v>3896</v>
          </cell>
          <cell r="F151">
            <v>3943</v>
          </cell>
          <cell r="G151">
            <v>3826</v>
          </cell>
          <cell r="H151">
            <v>3850</v>
          </cell>
          <cell r="I151">
            <v>3985</v>
          </cell>
          <cell r="J151">
            <v>3948</v>
          </cell>
          <cell r="K151">
            <v>3945</v>
          </cell>
          <cell r="L151">
            <v>3948</v>
          </cell>
          <cell r="M151">
            <v>3949</v>
          </cell>
          <cell r="N151">
            <v>47365</v>
          </cell>
        </row>
        <row r="153">
          <cell r="A153" t="str">
            <v>Total Managment Fees</v>
          </cell>
          <cell r="B153">
            <v>4069</v>
          </cell>
          <cell r="C153">
            <v>4062</v>
          </cell>
          <cell r="D153">
            <v>3944</v>
          </cell>
          <cell r="E153">
            <v>3896</v>
          </cell>
          <cell r="F153">
            <v>3943</v>
          </cell>
          <cell r="G153">
            <v>3826</v>
          </cell>
          <cell r="H153">
            <v>3850</v>
          </cell>
          <cell r="I153">
            <v>3985</v>
          </cell>
          <cell r="J153">
            <v>3948</v>
          </cell>
          <cell r="K153">
            <v>3945</v>
          </cell>
          <cell r="L153">
            <v>3948</v>
          </cell>
          <cell r="M153">
            <v>3949</v>
          </cell>
          <cell r="N153">
            <v>47365</v>
          </cell>
        </row>
        <row r="155">
          <cell r="A155" t="str">
            <v>Advertising &amp; Marketing</v>
          </cell>
        </row>
        <row r="157">
          <cell r="A157" t="str">
            <v>Apartment Guide Books</v>
          </cell>
          <cell r="B157">
            <v>320</v>
          </cell>
          <cell r="C157">
            <v>320</v>
          </cell>
          <cell r="D157">
            <v>320</v>
          </cell>
          <cell r="E157">
            <v>320</v>
          </cell>
          <cell r="F157">
            <v>320</v>
          </cell>
          <cell r="G157">
            <v>320</v>
          </cell>
          <cell r="H157">
            <v>320</v>
          </cell>
          <cell r="I157">
            <v>320</v>
          </cell>
          <cell r="J157">
            <v>320</v>
          </cell>
          <cell r="K157">
            <v>320</v>
          </cell>
          <cell r="L157">
            <v>320</v>
          </cell>
          <cell r="M157">
            <v>320</v>
          </cell>
          <cell r="N157">
            <v>3840</v>
          </cell>
        </row>
        <row r="158">
          <cell r="A158" t="str">
            <v>Yellow Pages</v>
          </cell>
          <cell r="B158">
            <v>75</v>
          </cell>
          <cell r="C158">
            <v>75</v>
          </cell>
          <cell r="D158">
            <v>75</v>
          </cell>
          <cell r="E158">
            <v>75</v>
          </cell>
          <cell r="F158">
            <v>75</v>
          </cell>
          <cell r="G158">
            <v>75</v>
          </cell>
          <cell r="H158">
            <v>75</v>
          </cell>
          <cell r="I158">
            <v>75</v>
          </cell>
          <cell r="J158">
            <v>75</v>
          </cell>
          <cell r="K158">
            <v>75</v>
          </cell>
          <cell r="L158">
            <v>75</v>
          </cell>
          <cell r="M158">
            <v>75</v>
          </cell>
          <cell r="N158">
            <v>900</v>
          </cell>
        </row>
        <row r="159">
          <cell r="A159" t="str">
            <v>Advertising Expense: (newspapers)</v>
          </cell>
          <cell r="B159">
            <v>350</v>
          </cell>
          <cell r="C159">
            <v>350</v>
          </cell>
          <cell r="D159">
            <v>350</v>
          </cell>
          <cell r="E159">
            <v>350</v>
          </cell>
          <cell r="F159">
            <v>350</v>
          </cell>
          <cell r="G159">
            <v>350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250</v>
          </cell>
          <cell r="N159">
            <v>2350</v>
          </cell>
        </row>
        <row r="160">
          <cell r="A160" t="str">
            <v>Apartment Locator</v>
          </cell>
          <cell r="B160">
            <v>0</v>
          </cell>
          <cell r="C160">
            <v>0</v>
          </cell>
          <cell r="D160">
            <v>450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450</v>
          </cell>
          <cell r="L160">
            <v>0</v>
          </cell>
          <cell r="M160">
            <v>0</v>
          </cell>
          <cell r="N160">
            <v>900</v>
          </cell>
        </row>
        <row r="161">
          <cell r="A161" t="str">
            <v>Flyers-Printing and copying</v>
          </cell>
          <cell r="B161">
            <v>0</v>
          </cell>
          <cell r="C161">
            <v>150</v>
          </cell>
          <cell r="D161">
            <v>150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300</v>
          </cell>
        </row>
        <row r="162">
          <cell r="A162" t="str">
            <v>Printing Expense (Direct Mailer)</v>
          </cell>
          <cell r="B162">
            <v>0</v>
          </cell>
          <cell r="C162">
            <v>700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700</v>
          </cell>
        </row>
        <row r="163">
          <cell r="A163" t="str">
            <v>Postage Expense (Direct Mailer)</v>
          </cell>
          <cell r="B163">
            <v>0</v>
          </cell>
          <cell r="C163">
            <v>300</v>
          </cell>
          <cell r="D163">
            <v>0</v>
          </cell>
          <cell r="E163">
            <v>0</v>
          </cell>
          <cell r="F163">
            <v>100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100</v>
          </cell>
          <cell r="N163">
            <v>500</v>
          </cell>
        </row>
        <row r="164">
          <cell r="A164" t="str">
            <v>Brochures Tri-Fold for Office</v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2000</v>
          </cell>
          <cell r="M164">
            <v>0</v>
          </cell>
          <cell r="N164">
            <v>2000</v>
          </cell>
        </row>
        <row r="165">
          <cell r="A165" t="str">
            <v>Balloons/decorations</v>
          </cell>
          <cell r="B165">
            <v>0</v>
          </cell>
          <cell r="C165">
            <v>25</v>
          </cell>
          <cell r="D165">
            <v>25</v>
          </cell>
          <cell r="E165">
            <v>25</v>
          </cell>
          <cell r="F165">
            <v>25</v>
          </cell>
          <cell r="G165">
            <v>25</v>
          </cell>
          <cell r="H165">
            <v>25</v>
          </cell>
          <cell r="I165">
            <v>25</v>
          </cell>
          <cell r="J165">
            <v>25</v>
          </cell>
          <cell r="K165">
            <v>25</v>
          </cell>
          <cell r="L165">
            <v>25</v>
          </cell>
          <cell r="M165">
            <v>25</v>
          </cell>
          <cell r="N165">
            <v>275</v>
          </cell>
        </row>
        <row r="166">
          <cell r="A166" t="str">
            <v>Office Refreshments</v>
          </cell>
          <cell r="B166">
            <v>25</v>
          </cell>
          <cell r="C166">
            <v>25</v>
          </cell>
          <cell r="D166">
            <v>25</v>
          </cell>
          <cell r="E166">
            <v>25</v>
          </cell>
          <cell r="F166">
            <v>25</v>
          </cell>
          <cell r="G166">
            <v>25</v>
          </cell>
          <cell r="H166">
            <v>25</v>
          </cell>
          <cell r="I166">
            <v>25</v>
          </cell>
          <cell r="J166">
            <v>25</v>
          </cell>
          <cell r="K166">
            <v>25</v>
          </cell>
          <cell r="L166">
            <v>25</v>
          </cell>
          <cell r="M166">
            <v>25</v>
          </cell>
          <cell r="N166">
            <v>300</v>
          </cell>
        </row>
        <row r="167">
          <cell r="A167" t="str">
            <v>Signs/Bootlegs/Banners</v>
          </cell>
          <cell r="B167">
            <v>150</v>
          </cell>
          <cell r="C167">
            <v>0</v>
          </cell>
          <cell r="D167">
            <v>0</v>
          </cell>
          <cell r="E167">
            <v>150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300</v>
          </cell>
        </row>
        <row r="168">
          <cell r="A168" t="str">
            <v>Newsletters</v>
          </cell>
          <cell r="B168">
            <v>75</v>
          </cell>
          <cell r="C168">
            <v>75</v>
          </cell>
          <cell r="D168">
            <v>75</v>
          </cell>
          <cell r="E168">
            <v>75</v>
          </cell>
          <cell r="F168">
            <v>75</v>
          </cell>
          <cell r="G168">
            <v>75</v>
          </cell>
          <cell r="H168">
            <v>75</v>
          </cell>
          <cell r="I168">
            <v>75</v>
          </cell>
          <cell r="J168">
            <v>75</v>
          </cell>
          <cell r="K168">
            <v>75</v>
          </cell>
          <cell r="L168">
            <v>75</v>
          </cell>
          <cell r="M168">
            <v>75</v>
          </cell>
          <cell r="N168">
            <v>900</v>
          </cell>
        </row>
        <row r="169">
          <cell r="A169" t="str">
            <v>Food</v>
          </cell>
          <cell r="B169">
            <v>0</v>
          </cell>
          <cell r="C169">
            <v>0</v>
          </cell>
          <cell r="D169">
            <v>150</v>
          </cell>
          <cell r="E169">
            <v>0</v>
          </cell>
          <cell r="F169">
            <v>200</v>
          </cell>
          <cell r="G169">
            <v>0</v>
          </cell>
          <cell r="H169">
            <v>0</v>
          </cell>
          <cell r="I169">
            <v>300</v>
          </cell>
          <cell r="J169">
            <v>0</v>
          </cell>
          <cell r="K169">
            <v>150</v>
          </cell>
          <cell r="L169">
            <v>0</v>
          </cell>
          <cell r="M169">
            <v>200</v>
          </cell>
          <cell r="N169">
            <v>1000</v>
          </cell>
        </row>
        <row r="170">
          <cell r="A170" t="str">
            <v>Incentives/Prizes</v>
          </cell>
          <cell r="B170">
            <v>75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100</v>
          </cell>
          <cell r="J170">
            <v>75</v>
          </cell>
          <cell r="K170">
            <v>0</v>
          </cell>
          <cell r="L170">
            <v>0</v>
          </cell>
          <cell r="M170">
            <v>0</v>
          </cell>
          <cell r="N170">
            <v>250</v>
          </cell>
        </row>
        <row r="171">
          <cell r="A171" t="str">
            <v>Promotional Items</v>
          </cell>
          <cell r="B171">
            <v>400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500</v>
          </cell>
          <cell r="H171">
            <v>1000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1000</v>
          </cell>
          <cell r="N171">
            <v>2900</v>
          </cell>
        </row>
        <row r="172">
          <cell r="A172" t="str">
            <v>Leasing Referrals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2000</v>
          </cell>
          <cell r="K172">
            <v>0</v>
          </cell>
          <cell r="L172">
            <v>0</v>
          </cell>
          <cell r="M172">
            <v>0</v>
          </cell>
          <cell r="N172">
            <v>2000</v>
          </cell>
        </row>
        <row r="173">
          <cell r="A173" t="str">
            <v>Trade Shows/Conferences</v>
          </cell>
          <cell r="B173">
            <v>250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250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500</v>
          </cell>
        </row>
        <row r="174">
          <cell r="A174" t="str">
            <v>Advertising/Marketing Other</v>
          </cell>
          <cell r="B174">
            <v>4320</v>
          </cell>
          <cell r="C174">
            <v>500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500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5320</v>
          </cell>
        </row>
        <row r="176">
          <cell r="A176" t="str">
            <v>Total Advertising &amp; Marketing</v>
          </cell>
          <cell r="B176">
            <v>6040</v>
          </cell>
          <cell r="C176">
            <v>2520</v>
          </cell>
          <cell r="D176">
            <v>1620</v>
          </cell>
          <cell r="E176">
            <v>1020</v>
          </cell>
          <cell r="F176">
            <v>1170</v>
          </cell>
          <cell r="G176">
            <v>1620</v>
          </cell>
          <cell r="H176">
            <v>2020</v>
          </cell>
          <cell r="I176">
            <v>920</v>
          </cell>
          <cell r="J176">
            <v>2595</v>
          </cell>
          <cell r="K176">
            <v>1120</v>
          </cell>
          <cell r="L176">
            <v>2520</v>
          </cell>
          <cell r="M176">
            <v>2070</v>
          </cell>
          <cell r="N176">
            <v>25235</v>
          </cell>
        </row>
        <row r="178">
          <cell r="A178" t="str">
            <v>Telecommunications Services</v>
          </cell>
        </row>
        <row r="181">
          <cell r="A181" t="str">
            <v>Utilities</v>
          </cell>
        </row>
        <row r="183">
          <cell r="A183" t="str">
            <v>Electricity</v>
          </cell>
          <cell r="B183">
            <v>425</v>
          </cell>
          <cell r="C183">
            <v>325</v>
          </cell>
          <cell r="D183">
            <v>325</v>
          </cell>
          <cell r="E183">
            <v>375</v>
          </cell>
          <cell r="F183">
            <v>375</v>
          </cell>
          <cell r="G183">
            <v>375</v>
          </cell>
          <cell r="H183">
            <v>375</v>
          </cell>
          <cell r="I183">
            <v>925</v>
          </cell>
          <cell r="J183">
            <v>475</v>
          </cell>
          <cell r="K183">
            <v>375</v>
          </cell>
          <cell r="L183">
            <v>325</v>
          </cell>
          <cell r="M183">
            <v>325</v>
          </cell>
          <cell r="N183">
            <v>5000</v>
          </cell>
        </row>
        <row r="184">
          <cell r="A184" t="str">
            <v>Water</v>
          </cell>
          <cell r="B184">
            <v>230</v>
          </cell>
          <cell r="C184">
            <v>230</v>
          </cell>
          <cell r="D184">
            <v>230</v>
          </cell>
          <cell r="E184">
            <v>430</v>
          </cell>
          <cell r="F184">
            <v>630</v>
          </cell>
          <cell r="G184">
            <v>630</v>
          </cell>
          <cell r="H184">
            <v>630</v>
          </cell>
          <cell r="I184">
            <v>630</v>
          </cell>
          <cell r="J184">
            <v>570</v>
          </cell>
          <cell r="K184">
            <v>270</v>
          </cell>
          <cell r="L184">
            <v>170</v>
          </cell>
          <cell r="M184">
            <v>170</v>
          </cell>
          <cell r="N184">
            <v>4820</v>
          </cell>
        </row>
        <row r="191">
          <cell r="A191" t="str">
            <v>Database: PLACE</v>
          </cell>
          <cell r="D191" t="str">
            <v>Budget Report</v>
          </cell>
          <cell r="N191" t="str">
            <v>Page:      5</v>
          </cell>
        </row>
        <row r="192">
          <cell r="D192" t="str">
            <v>Place</v>
          </cell>
          <cell r="N192" t="str">
            <v>Date: 4/16/2004</v>
          </cell>
        </row>
        <row r="193">
          <cell r="N193" t="str">
            <v>Time: 10:05 AM</v>
          </cell>
        </row>
        <row r="195">
          <cell r="A195" t="str">
            <v>Accrual</v>
          </cell>
        </row>
        <row r="198">
          <cell r="N198" t="str">
            <v>Total</v>
          </cell>
        </row>
        <row r="199">
          <cell r="B199">
            <v>38017</v>
          </cell>
          <cell r="C199">
            <v>38046</v>
          </cell>
          <cell r="D199">
            <v>38077</v>
          </cell>
          <cell r="E199">
            <v>38107</v>
          </cell>
          <cell r="F199">
            <v>38138</v>
          </cell>
          <cell r="G199">
            <v>38168</v>
          </cell>
          <cell r="H199">
            <v>38199</v>
          </cell>
          <cell r="I199">
            <v>38230</v>
          </cell>
          <cell r="J199">
            <v>38260</v>
          </cell>
          <cell r="K199">
            <v>38291</v>
          </cell>
          <cell r="L199">
            <v>38321</v>
          </cell>
          <cell r="M199">
            <v>38352</v>
          </cell>
          <cell r="N199" t="str">
            <v>Budgeted</v>
          </cell>
        </row>
        <row r="202">
          <cell r="A202" t="str">
            <v>Total Utilities Expense</v>
          </cell>
          <cell r="B202">
            <v>655</v>
          </cell>
          <cell r="C202">
            <v>555</v>
          </cell>
          <cell r="D202">
            <v>555</v>
          </cell>
          <cell r="E202">
            <v>805</v>
          </cell>
          <cell r="F202">
            <v>1005</v>
          </cell>
          <cell r="G202">
            <v>1005</v>
          </cell>
          <cell r="H202">
            <v>1005</v>
          </cell>
          <cell r="I202">
            <v>1555</v>
          </cell>
          <cell r="J202">
            <v>1045</v>
          </cell>
          <cell r="K202">
            <v>645</v>
          </cell>
          <cell r="L202">
            <v>495</v>
          </cell>
          <cell r="M202">
            <v>495</v>
          </cell>
          <cell r="N202">
            <v>9820</v>
          </cell>
        </row>
        <row r="204">
          <cell r="A204" t="str">
            <v>MAINTENANCE</v>
          </cell>
        </row>
        <row r="206">
          <cell r="A206" t="str">
            <v>Other Outside Services</v>
          </cell>
        </row>
        <row r="208">
          <cell r="A208" t="str">
            <v>Cable</v>
          </cell>
          <cell r="B208">
            <v>100</v>
          </cell>
          <cell r="C208">
            <v>100</v>
          </cell>
          <cell r="D208">
            <v>100</v>
          </cell>
          <cell r="E208">
            <v>100</v>
          </cell>
          <cell r="F208">
            <v>100</v>
          </cell>
          <cell r="G208">
            <v>100</v>
          </cell>
          <cell r="H208">
            <v>100</v>
          </cell>
          <cell r="I208">
            <v>100</v>
          </cell>
          <cell r="J208">
            <v>50</v>
          </cell>
          <cell r="K208">
            <v>50</v>
          </cell>
          <cell r="L208">
            <v>50</v>
          </cell>
          <cell r="M208">
            <v>50</v>
          </cell>
          <cell r="N208">
            <v>1000</v>
          </cell>
        </row>
        <row r="209">
          <cell r="A209" t="str">
            <v>Exterminator</v>
          </cell>
          <cell r="B209">
            <v>200</v>
          </cell>
          <cell r="C209">
            <v>200</v>
          </cell>
          <cell r="D209">
            <v>200</v>
          </cell>
          <cell r="E209">
            <v>200</v>
          </cell>
          <cell r="F209">
            <v>200</v>
          </cell>
          <cell r="G209">
            <v>200</v>
          </cell>
          <cell r="H209">
            <v>200</v>
          </cell>
          <cell r="I209">
            <v>200</v>
          </cell>
          <cell r="J209">
            <v>200</v>
          </cell>
          <cell r="K209">
            <v>200</v>
          </cell>
          <cell r="L209">
            <v>200</v>
          </cell>
          <cell r="M209">
            <v>200</v>
          </cell>
          <cell r="N209">
            <v>2400</v>
          </cell>
        </row>
        <row r="210">
          <cell r="A210" t="str">
            <v>Termite Bond</v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500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500</v>
          </cell>
        </row>
        <row r="212">
          <cell r="A212" t="str">
            <v>Total Outside Services</v>
          </cell>
          <cell r="B212">
            <v>300</v>
          </cell>
          <cell r="C212">
            <v>300</v>
          </cell>
          <cell r="D212">
            <v>300</v>
          </cell>
          <cell r="E212">
            <v>300</v>
          </cell>
          <cell r="F212">
            <v>300</v>
          </cell>
          <cell r="G212">
            <v>800</v>
          </cell>
          <cell r="H212">
            <v>300</v>
          </cell>
          <cell r="I212">
            <v>300</v>
          </cell>
          <cell r="J212">
            <v>250</v>
          </cell>
          <cell r="K212">
            <v>250</v>
          </cell>
          <cell r="L212">
            <v>250</v>
          </cell>
          <cell r="M212">
            <v>250</v>
          </cell>
          <cell r="N212">
            <v>3900</v>
          </cell>
        </row>
        <row r="214">
          <cell r="A214" t="str">
            <v>Security</v>
          </cell>
        </row>
        <row r="216">
          <cell r="A216" t="str">
            <v>Security/Fire Monitoring</v>
          </cell>
          <cell r="B216">
            <v>40</v>
          </cell>
          <cell r="C216">
            <v>40</v>
          </cell>
          <cell r="D216">
            <v>40</v>
          </cell>
          <cell r="E216">
            <v>40</v>
          </cell>
          <cell r="F216">
            <v>40</v>
          </cell>
          <cell r="G216">
            <v>500</v>
          </cell>
          <cell r="H216">
            <v>40</v>
          </cell>
          <cell r="I216">
            <v>40</v>
          </cell>
          <cell r="J216">
            <v>40</v>
          </cell>
          <cell r="K216">
            <v>40</v>
          </cell>
          <cell r="L216">
            <v>40</v>
          </cell>
          <cell r="M216">
            <v>40</v>
          </cell>
          <cell r="N216">
            <v>940</v>
          </cell>
        </row>
        <row r="217">
          <cell r="A217" t="str">
            <v>Building/Fire Code</v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300</v>
          </cell>
          <cell r="L217">
            <v>0</v>
          </cell>
          <cell r="M217">
            <v>0</v>
          </cell>
          <cell r="N217">
            <v>300</v>
          </cell>
        </row>
        <row r="218">
          <cell r="A218" t="str">
            <v>Security-Locks/Keys - Supplies</v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250</v>
          </cell>
          <cell r="I218">
            <v>100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350</v>
          </cell>
        </row>
        <row r="219">
          <cell r="A219" t="str">
            <v>Alarm Smoke Detector</v>
          </cell>
          <cell r="B219">
            <v>35</v>
          </cell>
          <cell r="C219">
            <v>0</v>
          </cell>
          <cell r="D219">
            <v>35</v>
          </cell>
          <cell r="E219">
            <v>0</v>
          </cell>
          <cell r="F219">
            <v>35</v>
          </cell>
          <cell r="G219">
            <v>0</v>
          </cell>
          <cell r="H219">
            <v>35</v>
          </cell>
          <cell r="I219">
            <v>0</v>
          </cell>
          <cell r="J219">
            <v>35</v>
          </cell>
          <cell r="K219">
            <v>0</v>
          </cell>
          <cell r="L219">
            <v>35</v>
          </cell>
          <cell r="M219">
            <v>0</v>
          </cell>
          <cell r="N219">
            <v>210</v>
          </cell>
        </row>
        <row r="220">
          <cell r="A220" t="str">
            <v>Fire Extinguisher</v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500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500</v>
          </cell>
        </row>
        <row r="222">
          <cell r="A222" t="str">
            <v>Total Security Expenses</v>
          </cell>
          <cell r="B222">
            <v>75</v>
          </cell>
          <cell r="C222">
            <v>40</v>
          </cell>
          <cell r="D222">
            <v>75</v>
          </cell>
          <cell r="E222">
            <v>40</v>
          </cell>
          <cell r="F222">
            <v>75</v>
          </cell>
          <cell r="G222">
            <v>1000</v>
          </cell>
          <cell r="H222">
            <v>325</v>
          </cell>
          <cell r="I222">
            <v>140</v>
          </cell>
          <cell r="J222">
            <v>75</v>
          </cell>
          <cell r="K222">
            <v>340</v>
          </cell>
          <cell r="L222">
            <v>75</v>
          </cell>
          <cell r="M222">
            <v>40</v>
          </cell>
          <cell r="N222">
            <v>2300</v>
          </cell>
        </row>
        <row r="224">
          <cell r="A224" t="str">
            <v>Amenities/Common Area</v>
          </cell>
        </row>
        <row r="226">
          <cell r="A226" t="str">
            <v>Cleaning Supplies</v>
          </cell>
          <cell r="B226">
            <v>30</v>
          </cell>
          <cell r="C226">
            <v>30</v>
          </cell>
          <cell r="D226">
            <v>30</v>
          </cell>
          <cell r="E226">
            <v>30</v>
          </cell>
          <cell r="F226">
            <v>30</v>
          </cell>
          <cell r="G226">
            <v>30</v>
          </cell>
          <cell r="H226">
            <v>30</v>
          </cell>
          <cell r="I226">
            <v>30</v>
          </cell>
          <cell r="J226">
            <v>30</v>
          </cell>
          <cell r="K226">
            <v>30</v>
          </cell>
          <cell r="L226">
            <v>30</v>
          </cell>
          <cell r="M226">
            <v>30</v>
          </cell>
          <cell r="N226">
            <v>360</v>
          </cell>
        </row>
        <row r="227">
          <cell r="A227" t="str">
            <v>Ice/Snow Removal</v>
          </cell>
          <cell r="B227">
            <v>100</v>
          </cell>
          <cell r="C227">
            <v>100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200</v>
          </cell>
        </row>
        <row r="228">
          <cell r="A228" t="str">
            <v>Mailboxes</v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100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100</v>
          </cell>
        </row>
        <row r="230">
          <cell r="A230" t="str">
            <v>Total Amenities/Common Area</v>
          </cell>
          <cell r="B230">
            <v>130</v>
          </cell>
          <cell r="C230">
            <v>130</v>
          </cell>
          <cell r="D230">
            <v>30</v>
          </cell>
          <cell r="E230">
            <v>30</v>
          </cell>
          <cell r="F230">
            <v>30</v>
          </cell>
          <cell r="G230">
            <v>130</v>
          </cell>
          <cell r="H230">
            <v>30</v>
          </cell>
          <cell r="I230">
            <v>30</v>
          </cell>
          <cell r="J230">
            <v>30</v>
          </cell>
          <cell r="K230">
            <v>30</v>
          </cell>
          <cell r="L230">
            <v>30</v>
          </cell>
          <cell r="M230">
            <v>30</v>
          </cell>
          <cell r="N230">
            <v>660</v>
          </cell>
        </row>
        <row r="232">
          <cell r="A232" t="str">
            <v>Landscaping</v>
          </cell>
        </row>
        <row r="234">
          <cell r="A234" t="str">
            <v>Landscape Contract</v>
          </cell>
          <cell r="B234">
            <v>2100</v>
          </cell>
          <cell r="C234">
            <v>2100</v>
          </cell>
          <cell r="D234">
            <v>2100</v>
          </cell>
          <cell r="E234">
            <v>2100</v>
          </cell>
          <cell r="F234">
            <v>2100</v>
          </cell>
          <cell r="G234">
            <v>2100</v>
          </cell>
          <cell r="H234">
            <v>2100</v>
          </cell>
          <cell r="I234">
            <v>2100</v>
          </cell>
          <cell r="J234">
            <v>2100</v>
          </cell>
          <cell r="K234">
            <v>2100</v>
          </cell>
          <cell r="L234">
            <v>2100</v>
          </cell>
          <cell r="M234">
            <v>2100</v>
          </cell>
          <cell r="N234">
            <v>25200</v>
          </cell>
        </row>
        <row r="235">
          <cell r="A235" t="str">
            <v>Flowers/Plant Replacement</v>
          </cell>
          <cell r="B235">
            <v>0</v>
          </cell>
          <cell r="C235">
            <v>0</v>
          </cell>
          <cell r="D235">
            <v>500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500</v>
          </cell>
          <cell r="L235">
            <v>0</v>
          </cell>
          <cell r="M235">
            <v>0</v>
          </cell>
          <cell r="N235">
            <v>1000</v>
          </cell>
        </row>
        <row r="237">
          <cell r="A237" t="str">
            <v>Total Landscaping</v>
          </cell>
          <cell r="B237">
            <v>2100</v>
          </cell>
          <cell r="C237">
            <v>2100</v>
          </cell>
          <cell r="D237">
            <v>2600</v>
          </cell>
          <cell r="E237">
            <v>2100</v>
          </cell>
          <cell r="F237">
            <v>2100</v>
          </cell>
          <cell r="G237">
            <v>2100</v>
          </cell>
          <cell r="H237">
            <v>2100</v>
          </cell>
          <cell r="I237">
            <v>2100</v>
          </cell>
          <cell r="J237">
            <v>2100</v>
          </cell>
          <cell r="K237">
            <v>2600</v>
          </cell>
          <cell r="L237">
            <v>2100</v>
          </cell>
          <cell r="M237">
            <v>2100</v>
          </cell>
          <cell r="N237">
            <v>26200</v>
          </cell>
        </row>
        <row r="239">
          <cell r="A239" t="str">
            <v>Maintenance Supplies</v>
          </cell>
        </row>
        <row r="247">
          <cell r="A247" t="str">
            <v>Database: PLACE</v>
          </cell>
          <cell r="D247" t="str">
            <v>Budget Report</v>
          </cell>
          <cell r="N247" t="str">
            <v>Page:      6</v>
          </cell>
        </row>
        <row r="248">
          <cell r="D248" t="str">
            <v>Place</v>
          </cell>
          <cell r="N248" t="str">
            <v>Date: 4/16/2004</v>
          </cell>
        </row>
        <row r="249">
          <cell r="N249" t="str">
            <v>Time: 10:05 AM</v>
          </cell>
        </row>
        <row r="251">
          <cell r="A251" t="str">
            <v>Accrual</v>
          </cell>
        </row>
        <row r="254">
          <cell r="N254" t="str">
            <v>Total</v>
          </cell>
        </row>
        <row r="255">
          <cell r="B255">
            <v>38017</v>
          </cell>
          <cell r="C255">
            <v>38046</v>
          </cell>
          <cell r="D255">
            <v>38077</v>
          </cell>
          <cell r="E255">
            <v>38107</v>
          </cell>
          <cell r="F255">
            <v>38138</v>
          </cell>
          <cell r="G255">
            <v>38168</v>
          </cell>
          <cell r="H255">
            <v>38199</v>
          </cell>
          <cell r="I255">
            <v>38230</v>
          </cell>
          <cell r="J255">
            <v>38260</v>
          </cell>
          <cell r="K255">
            <v>38291</v>
          </cell>
          <cell r="L255">
            <v>38321</v>
          </cell>
          <cell r="M255">
            <v>38352</v>
          </cell>
          <cell r="N255" t="str">
            <v>Budgeted</v>
          </cell>
        </row>
        <row r="257">
          <cell r="A257" t="str">
            <v>Tools</v>
          </cell>
          <cell r="B257">
            <v>100</v>
          </cell>
          <cell r="C257">
            <v>0</v>
          </cell>
          <cell r="D257">
            <v>50</v>
          </cell>
          <cell r="E257">
            <v>0</v>
          </cell>
          <cell r="F257">
            <v>0</v>
          </cell>
          <cell r="G257">
            <v>100</v>
          </cell>
          <cell r="H257">
            <v>0</v>
          </cell>
          <cell r="I257">
            <v>100</v>
          </cell>
          <cell r="J257">
            <v>0</v>
          </cell>
          <cell r="K257">
            <v>0</v>
          </cell>
          <cell r="L257">
            <v>50</v>
          </cell>
          <cell r="M257">
            <v>0</v>
          </cell>
          <cell r="N257">
            <v>400</v>
          </cell>
        </row>
        <row r="258">
          <cell r="A258" t="str">
            <v>Maintenace Supplies</v>
          </cell>
          <cell r="B258">
            <v>50</v>
          </cell>
          <cell r="C258">
            <v>0</v>
          </cell>
          <cell r="D258">
            <v>0</v>
          </cell>
          <cell r="E258">
            <v>50</v>
          </cell>
          <cell r="F258">
            <v>0</v>
          </cell>
          <cell r="G258">
            <v>0</v>
          </cell>
          <cell r="H258">
            <v>400</v>
          </cell>
          <cell r="I258">
            <v>400</v>
          </cell>
          <cell r="J258">
            <v>0</v>
          </cell>
          <cell r="K258">
            <v>50</v>
          </cell>
          <cell r="L258">
            <v>0</v>
          </cell>
          <cell r="M258">
            <v>0</v>
          </cell>
          <cell r="N258">
            <v>950</v>
          </cell>
        </row>
        <row r="260">
          <cell r="A260" t="str">
            <v>Total Maintenance Supplies</v>
          </cell>
          <cell r="B260">
            <v>150</v>
          </cell>
          <cell r="C260">
            <v>0</v>
          </cell>
          <cell r="D260">
            <v>50</v>
          </cell>
          <cell r="E260">
            <v>50</v>
          </cell>
          <cell r="F260">
            <v>0</v>
          </cell>
          <cell r="G260">
            <v>100</v>
          </cell>
          <cell r="H260">
            <v>400</v>
          </cell>
          <cell r="I260">
            <v>500</v>
          </cell>
          <cell r="J260">
            <v>0</v>
          </cell>
          <cell r="K260">
            <v>50</v>
          </cell>
          <cell r="L260">
            <v>50</v>
          </cell>
          <cell r="M260">
            <v>0</v>
          </cell>
          <cell r="N260">
            <v>1350</v>
          </cell>
        </row>
        <row r="262">
          <cell r="A262" t="str">
            <v>Appliances</v>
          </cell>
        </row>
        <row r="264">
          <cell r="A264" t="str">
            <v>Washer - Supplies (Internal)</v>
          </cell>
          <cell r="B264">
            <v>50</v>
          </cell>
          <cell r="C264">
            <v>0</v>
          </cell>
          <cell r="D264">
            <v>50</v>
          </cell>
          <cell r="E264">
            <v>0</v>
          </cell>
          <cell r="F264">
            <v>50</v>
          </cell>
          <cell r="G264">
            <v>0</v>
          </cell>
          <cell r="H264">
            <v>50</v>
          </cell>
          <cell r="I264">
            <v>0</v>
          </cell>
          <cell r="J264">
            <v>50</v>
          </cell>
          <cell r="K264">
            <v>0</v>
          </cell>
          <cell r="L264">
            <v>50</v>
          </cell>
          <cell r="M264">
            <v>0</v>
          </cell>
          <cell r="N264">
            <v>300</v>
          </cell>
        </row>
        <row r="265">
          <cell r="A265" t="str">
            <v>Dryer - Supplies (Internal)</v>
          </cell>
          <cell r="B265">
            <v>50</v>
          </cell>
          <cell r="C265">
            <v>0</v>
          </cell>
          <cell r="D265">
            <v>50</v>
          </cell>
          <cell r="E265">
            <v>0</v>
          </cell>
          <cell r="F265">
            <v>50</v>
          </cell>
          <cell r="G265">
            <v>0</v>
          </cell>
          <cell r="H265">
            <v>50</v>
          </cell>
          <cell r="I265">
            <v>0</v>
          </cell>
          <cell r="J265">
            <v>50</v>
          </cell>
          <cell r="K265">
            <v>0</v>
          </cell>
          <cell r="L265">
            <v>50</v>
          </cell>
          <cell r="M265">
            <v>0</v>
          </cell>
          <cell r="N265">
            <v>300</v>
          </cell>
        </row>
        <row r="266">
          <cell r="A266" t="str">
            <v>Microwave - Replacement</v>
          </cell>
          <cell r="B266">
            <v>100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200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300</v>
          </cell>
        </row>
        <row r="267">
          <cell r="A267" t="str">
            <v>Stove - Supplies (Internal)</v>
          </cell>
          <cell r="B267">
            <v>50</v>
          </cell>
          <cell r="C267">
            <v>0</v>
          </cell>
          <cell r="D267">
            <v>0</v>
          </cell>
          <cell r="E267">
            <v>0</v>
          </cell>
          <cell r="F267">
            <v>50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50</v>
          </cell>
          <cell r="L267">
            <v>0</v>
          </cell>
          <cell r="M267">
            <v>0</v>
          </cell>
          <cell r="N267">
            <v>150</v>
          </cell>
        </row>
        <row r="268">
          <cell r="A268" t="str">
            <v>Dishwasher - Supplies (Internal)</v>
          </cell>
          <cell r="B268">
            <v>25</v>
          </cell>
          <cell r="C268">
            <v>25</v>
          </cell>
          <cell r="D268">
            <v>25</v>
          </cell>
          <cell r="E268">
            <v>25</v>
          </cell>
          <cell r="F268">
            <v>25</v>
          </cell>
          <cell r="G268">
            <v>25</v>
          </cell>
          <cell r="H268">
            <v>25</v>
          </cell>
          <cell r="I268">
            <v>25</v>
          </cell>
          <cell r="J268">
            <v>25</v>
          </cell>
          <cell r="K268">
            <v>25</v>
          </cell>
          <cell r="L268">
            <v>25</v>
          </cell>
          <cell r="M268">
            <v>25</v>
          </cell>
          <cell r="N268">
            <v>300</v>
          </cell>
        </row>
        <row r="269">
          <cell r="A269" t="str">
            <v>Refrigerator - Supplies (Internal)</v>
          </cell>
          <cell r="B269">
            <v>50</v>
          </cell>
          <cell r="C269">
            <v>0</v>
          </cell>
          <cell r="D269">
            <v>0</v>
          </cell>
          <cell r="E269">
            <v>0</v>
          </cell>
          <cell r="F269">
            <v>50</v>
          </cell>
          <cell r="G269">
            <v>0</v>
          </cell>
          <cell r="H269">
            <v>0</v>
          </cell>
          <cell r="I269">
            <v>0</v>
          </cell>
          <cell r="J269">
            <v>50</v>
          </cell>
          <cell r="K269">
            <v>0</v>
          </cell>
          <cell r="L269">
            <v>0</v>
          </cell>
          <cell r="M269">
            <v>0</v>
          </cell>
          <cell r="N269">
            <v>150</v>
          </cell>
        </row>
        <row r="270">
          <cell r="A270" t="str">
            <v>Appliances Other</v>
          </cell>
          <cell r="B270">
            <v>0</v>
          </cell>
          <cell r="C270">
            <v>0</v>
          </cell>
          <cell r="D270">
            <v>35</v>
          </cell>
          <cell r="E270">
            <v>0</v>
          </cell>
          <cell r="F270">
            <v>0</v>
          </cell>
          <cell r="G270">
            <v>35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70</v>
          </cell>
        </row>
        <row r="272">
          <cell r="A272" t="str">
            <v>Total Appliances</v>
          </cell>
          <cell r="B272">
            <v>325</v>
          </cell>
          <cell r="C272">
            <v>25</v>
          </cell>
          <cell r="D272">
            <v>160</v>
          </cell>
          <cell r="E272">
            <v>25</v>
          </cell>
          <cell r="F272">
            <v>225</v>
          </cell>
          <cell r="G272">
            <v>60</v>
          </cell>
          <cell r="H272">
            <v>125</v>
          </cell>
          <cell r="I272">
            <v>225</v>
          </cell>
          <cell r="J272">
            <v>175</v>
          </cell>
          <cell r="K272">
            <v>75</v>
          </cell>
          <cell r="L272">
            <v>125</v>
          </cell>
          <cell r="M272">
            <v>25</v>
          </cell>
          <cell r="N272">
            <v>1570</v>
          </cell>
        </row>
        <row r="274">
          <cell r="A274" t="str">
            <v>HVAC Repairs</v>
          </cell>
        </row>
        <row r="276">
          <cell r="A276" t="str">
            <v>Filters</v>
          </cell>
          <cell r="B276">
            <v>100</v>
          </cell>
          <cell r="C276">
            <v>0</v>
          </cell>
          <cell r="D276">
            <v>100</v>
          </cell>
          <cell r="E276">
            <v>0</v>
          </cell>
          <cell r="F276">
            <v>100</v>
          </cell>
          <cell r="G276">
            <v>0</v>
          </cell>
          <cell r="H276">
            <v>100</v>
          </cell>
          <cell r="I276">
            <v>0</v>
          </cell>
          <cell r="J276">
            <v>100</v>
          </cell>
          <cell r="K276">
            <v>0</v>
          </cell>
          <cell r="L276">
            <v>100</v>
          </cell>
          <cell r="M276">
            <v>0</v>
          </cell>
          <cell r="N276">
            <v>600</v>
          </cell>
        </row>
        <row r="277">
          <cell r="A277" t="str">
            <v>Motors/Small</v>
          </cell>
          <cell r="B277">
            <v>50</v>
          </cell>
          <cell r="C277">
            <v>0</v>
          </cell>
          <cell r="D277">
            <v>50</v>
          </cell>
          <cell r="E277">
            <v>0</v>
          </cell>
          <cell r="F277">
            <v>50</v>
          </cell>
          <cell r="G277">
            <v>0</v>
          </cell>
          <cell r="H277">
            <v>50</v>
          </cell>
          <cell r="I277">
            <v>0</v>
          </cell>
          <cell r="J277">
            <v>50</v>
          </cell>
          <cell r="K277">
            <v>0</v>
          </cell>
          <cell r="L277">
            <v>50</v>
          </cell>
          <cell r="M277">
            <v>0</v>
          </cell>
          <cell r="N277">
            <v>300</v>
          </cell>
        </row>
        <row r="278">
          <cell r="A278" t="str">
            <v>HVAC</v>
          </cell>
          <cell r="B278">
            <v>0</v>
          </cell>
          <cell r="C278">
            <v>50</v>
          </cell>
          <cell r="D278">
            <v>50</v>
          </cell>
          <cell r="E278">
            <v>50</v>
          </cell>
          <cell r="F278">
            <v>50</v>
          </cell>
          <cell r="G278">
            <v>100</v>
          </cell>
          <cell r="H278">
            <v>100</v>
          </cell>
          <cell r="I278">
            <v>100</v>
          </cell>
          <cell r="J278">
            <v>0</v>
          </cell>
          <cell r="K278">
            <v>50</v>
          </cell>
          <cell r="L278">
            <v>50</v>
          </cell>
          <cell r="M278">
            <v>0</v>
          </cell>
          <cell r="N278">
            <v>600</v>
          </cell>
        </row>
        <row r="280">
          <cell r="A280" t="str">
            <v>Total HVAC Repairs</v>
          </cell>
          <cell r="B280">
            <v>150</v>
          </cell>
          <cell r="C280">
            <v>50</v>
          </cell>
          <cell r="D280">
            <v>200</v>
          </cell>
          <cell r="E280">
            <v>50</v>
          </cell>
          <cell r="F280">
            <v>200</v>
          </cell>
          <cell r="G280">
            <v>100</v>
          </cell>
          <cell r="H280">
            <v>250</v>
          </cell>
          <cell r="I280">
            <v>100</v>
          </cell>
          <cell r="J280">
            <v>150</v>
          </cell>
          <cell r="K280">
            <v>50</v>
          </cell>
          <cell r="L280">
            <v>200</v>
          </cell>
          <cell r="M280">
            <v>0</v>
          </cell>
          <cell r="N280">
            <v>1500</v>
          </cell>
        </row>
        <row r="282">
          <cell r="A282" t="str">
            <v>Plumbing Repairs</v>
          </cell>
        </row>
        <row r="284">
          <cell r="A284" t="str">
            <v>Plumbing</v>
          </cell>
          <cell r="B284">
            <v>0</v>
          </cell>
          <cell r="C284">
            <v>100</v>
          </cell>
          <cell r="D284">
            <v>100</v>
          </cell>
          <cell r="E284">
            <v>100</v>
          </cell>
          <cell r="F284">
            <v>100</v>
          </cell>
          <cell r="G284">
            <v>100</v>
          </cell>
          <cell r="H284">
            <v>100</v>
          </cell>
          <cell r="I284">
            <v>100</v>
          </cell>
          <cell r="J284">
            <v>100</v>
          </cell>
          <cell r="K284">
            <v>100</v>
          </cell>
          <cell r="L284">
            <v>100</v>
          </cell>
          <cell r="M284">
            <v>0</v>
          </cell>
          <cell r="N284">
            <v>1000</v>
          </cell>
        </row>
        <row r="286">
          <cell r="A286" t="str">
            <v>Total Plumbing Repairs</v>
          </cell>
          <cell r="B286">
            <v>0</v>
          </cell>
          <cell r="C286">
            <v>100</v>
          </cell>
          <cell r="D286">
            <v>100</v>
          </cell>
          <cell r="E286">
            <v>100</v>
          </cell>
          <cell r="F286">
            <v>100</v>
          </cell>
          <cell r="G286">
            <v>100</v>
          </cell>
          <cell r="H286">
            <v>100</v>
          </cell>
          <cell r="I286">
            <v>100</v>
          </cell>
          <cell r="J286">
            <v>100</v>
          </cell>
          <cell r="K286">
            <v>100</v>
          </cell>
          <cell r="L286">
            <v>100</v>
          </cell>
          <cell r="M286">
            <v>0</v>
          </cell>
          <cell r="N286">
            <v>1000</v>
          </cell>
        </row>
        <row r="288">
          <cell r="A288" t="str">
            <v>Electrical Repairs</v>
          </cell>
        </row>
        <row r="290">
          <cell r="A290" t="str">
            <v>Electrical</v>
          </cell>
          <cell r="B290">
            <v>75</v>
          </cell>
          <cell r="C290">
            <v>0</v>
          </cell>
          <cell r="D290">
            <v>75</v>
          </cell>
          <cell r="E290">
            <v>0</v>
          </cell>
          <cell r="F290">
            <v>75</v>
          </cell>
          <cell r="G290">
            <v>0</v>
          </cell>
          <cell r="H290">
            <v>75</v>
          </cell>
          <cell r="I290">
            <v>0</v>
          </cell>
          <cell r="J290">
            <v>75</v>
          </cell>
          <cell r="K290">
            <v>0</v>
          </cell>
          <cell r="L290">
            <v>75</v>
          </cell>
          <cell r="M290">
            <v>0</v>
          </cell>
          <cell r="N290">
            <v>450</v>
          </cell>
        </row>
        <row r="291">
          <cell r="A291" t="str">
            <v>Fans</v>
          </cell>
          <cell r="B291">
            <v>0</v>
          </cell>
          <cell r="C291">
            <v>0</v>
          </cell>
          <cell r="D291">
            <v>0</v>
          </cell>
          <cell r="E291">
            <v>50</v>
          </cell>
          <cell r="F291">
            <v>0</v>
          </cell>
          <cell r="G291">
            <v>0</v>
          </cell>
          <cell r="H291">
            <v>250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300</v>
          </cell>
        </row>
        <row r="292">
          <cell r="A292" t="str">
            <v>Light Bulbs</v>
          </cell>
          <cell r="B292">
            <v>0</v>
          </cell>
          <cell r="C292">
            <v>50</v>
          </cell>
          <cell r="D292">
            <v>0</v>
          </cell>
          <cell r="E292">
            <v>50</v>
          </cell>
          <cell r="F292">
            <v>50</v>
          </cell>
          <cell r="G292">
            <v>50</v>
          </cell>
          <cell r="H292">
            <v>50</v>
          </cell>
          <cell r="I292">
            <v>50</v>
          </cell>
          <cell r="J292">
            <v>0</v>
          </cell>
          <cell r="K292">
            <v>50</v>
          </cell>
          <cell r="L292">
            <v>50</v>
          </cell>
          <cell r="M292">
            <v>0</v>
          </cell>
          <cell r="N292">
            <v>400</v>
          </cell>
        </row>
        <row r="294">
          <cell r="A294" t="str">
            <v>Total Electrical Repairs</v>
          </cell>
          <cell r="B294">
            <v>75</v>
          </cell>
          <cell r="C294">
            <v>50</v>
          </cell>
          <cell r="D294">
            <v>75</v>
          </cell>
          <cell r="E294">
            <v>100</v>
          </cell>
          <cell r="F294">
            <v>125</v>
          </cell>
          <cell r="G294">
            <v>50</v>
          </cell>
          <cell r="H294">
            <v>375</v>
          </cell>
          <cell r="I294">
            <v>50</v>
          </cell>
          <cell r="J294">
            <v>75</v>
          </cell>
          <cell r="K294">
            <v>50</v>
          </cell>
          <cell r="L294">
            <v>125</v>
          </cell>
          <cell r="M294">
            <v>0</v>
          </cell>
          <cell r="N294">
            <v>1150</v>
          </cell>
        </row>
        <row r="296">
          <cell r="A296" t="str">
            <v>Carpet Repairs</v>
          </cell>
        </row>
        <row r="304">
          <cell r="A304" t="str">
            <v>Database: PLACE</v>
          </cell>
          <cell r="D304" t="str">
            <v>Budget Report</v>
          </cell>
          <cell r="N304" t="str">
            <v>Page:      7</v>
          </cell>
        </row>
        <row r="305">
          <cell r="D305" t="str">
            <v>Place</v>
          </cell>
          <cell r="N305" t="str">
            <v>Date: 4/16/2004</v>
          </cell>
        </row>
        <row r="306">
          <cell r="N306" t="str">
            <v>Time: 10:05 AM</v>
          </cell>
        </row>
        <row r="308">
          <cell r="A308" t="str">
            <v>Accrual</v>
          </cell>
        </row>
        <row r="311">
          <cell r="N311" t="str">
            <v>Total</v>
          </cell>
        </row>
        <row r="312">
          <cell r="B312">
            <v>38017</v>
          </cell>
          <cell r="C312">
            <v>38046</v>
          </cell>
          <cell r="D312">
            <v>38077</v>
          </cell>
          <cell r="E312">
            <v>38107</v>
          </cell>
          <cell r="F312">
            <v>38138</v>
          </cell>
          <cell r="G312">
            <v>38168</v>
          </cell>
          <cell r="H312">
            <v>38199</v>
          </cell>
          <cell r="I312">
            <v>38230</v>
          </cell>
          <cell r="J312">
            <v>38260</v>
          </cell>
          <cell r="K312">
            <v>38291</v>
          </cell>
          <cell r="L312">
            <v>38321</v>
          </cell>
          <cell r="M312">
            <v>38352</v>
          </cell>
          <cell r="N312" t="str">
            <v>Budgeted</v>
          </cell>
        </row>
        <row r="314">
          <cell r="A314" t="str">
            <v>Carpet</v>
          </cell>
          <cell r="B314">
            <v>100</v>
          </cell>
          <cell r="C314">
            <v>0</v>
          </cell>
          <cell r="D314">
            <v>0</v>
          </cell>
          <cell r="E314">
            <v>100</v>
          </cell>
          <cell r="F314">
            <v>0</v>
          </cell>
          <cell r="G314">
            <v>400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100</v>
          </cell>
          <cell r="M314">
            <v>0</v>
          </cell>
          <cell r="N314">
            <v>700</v>
          </cell>
        </row>
        <row r="316">
          <cell r="A316" t="str">
            <v>Total Carpet Repairs</v>
          </cell>
          <cell r="B316">
            <v>100</v>
          </cell>
          <cell r="C316">
            <v>0</v>
          </cell>
          <cell r="D316">
            <v>0</v>
          </cell>
          <cell r="E316">
            <v>100</v>
          </cell>
          <cell r="F316">
            <v>0</v>
          </cell>
          <cell r="G316">
            <v>400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100</v>
          </cell>
          <cell r="M316">
            <v>0</v>
          </cell>
          <cell r="N316">
            <v>700</v>
          </cell>
        </row>
        <row r="318">
          <cell r="A318" t="str">
            <v>Vinyl and Ceramic Tile Repairs</v>
          </cell>
        </row>
        <row r="320">
          <cell r="A320" t="str">
            <v>Vinyl and Ceramic Tile</v>
          </cell>
          <cell r="B320">
            <v>0</v>
          </cell>
          <cell r="C320">
            <v>150</v>
          </cell>
          <cell r="D320">
            <v>150</v>
          </cell>
          <cell r="E320">
            <v>150</v>
          </cell>
          <cell r="F320">
            <v>150</v>
          </cell>
          <cell r="G320">
            <v>150</v>
          </cell>
          <cell r="H320">
            <v>150</v>
          </cell>
          <cell r="I320">
            <v>150</v>
          </cell>
          <cell r="J320">
            <v>150</v>
          </cell>
          <cell r="K320">
            <v>150</v>
          </cell>
          <cell r="L320">
            <v>150</v>
          </cell>
          <cell r="M320">
            <v>0</v>
          </cell>
          <cell r="N320">
            <v>1500</v>
          </cell>
        </row>
        <row r="322">
          <cell r="A322" t="str">
            <v>Total Vinyl and Ceramic Tile Repairs</v>
          </cell>
          <cell r="B322">
            <v>0</v>
          </cell>
          <cell r="C322">
            <v>150</v>
          </cell>
          <cell r="D322">
            <v>150</v>
          </cell>
          <cell r="E322">
            <v>150</v>
          </cell>
          <cell r="F322">
            <v>150</v>
          </cell>
          <cell r="G322">
            <v>150</v>
          </cell>
          <cell r="H322">
            <v>150</v>
          </cell>
          <cell r="I322">
            <v>150</v>
          </cell>
          <cell r="J322">
            <v>150</v>
          </cell>
          <cell r="K322">
            <v>150</v>
          </cell>
          <cell r="L322">
            <v>150</v>
          </cell>
          <cell r="M322">
            <v>0</v>
          </cell>
          <cell r="N322">
            <v>1500</v>
          </cell>
        </row>
        <row r="324">
          <cell r="A324" t="str">
            <v>Counter Top and Cabinet Repairs</v>
          </cell>
        </row>
        <row r="327">
          <cell r="A327" t="str">
            <v>Total Counter Top and Ceramic Tile Repairs</v>
          </cell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</row>
        <row r="329">
          <cell r="A329" t="str">
            <v>Walls/Doors and Window Repairs</v>
          </cell>
        </row>
        <row r="331">
          <cell r="A331" t="str">
            <v>Walls/Doors and Windows</v>
          </cell>
          <cell r="B331">
            <v>0</v>
          </cell>
          <cell r="C331">
            <v>0</v>
          </cell>
          <cell r="D331">
            <v>50</v>
          </cell>
          <cell r="E331">
            <v>0</v>
          </cell>
          <cell r="F331">
            <v>100</v>
          </cell>
          <cell r="G331">
            <v>0</v>
          </cell>
          <cell r="H331">
            <v>150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300</v>
          </cell>
        </row>
        <row r="332">
          <cell r="A332" t="str">
            <v>Blinds</v>
          </cell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300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300</v>
          </cell>
        </row>
        <row r="333">
          <cell r="A333" t="str">
            <v>Screens</v>
          </cell>
          <cell r="B333">
            <v>0</v>
          </cell>
          <cell r="C333">
            <v>0</v>
          </cell>
          <cell r="D333">
            <v>50</v>
          </cell>
          <cell r="E333">
            <v>0</v>
          </cell>
          <cell r="F333">
            <v>50</v>
          </cell>
          <cell r="G333">
            <v>50</v>
          </cell>
          <cell r="H333">
            <v>50</v>
          </cell>
          <cell r="I333">
            <v>50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250</v>
          </cell>
        </row>
        <row r="334">
          <cell r="A334" t="str">
            <v>Glass</v>
          </cell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100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100</v>
          </cell>
        </row>
        <row r="336">
          <cell r="A336" t="str">
            <v>Total Walls/Doors and Window Repairs</v>
          </cell>
          <cell r="B336">
            <v>0</v>
          </cell>
          <cell r="C336">
            <v>0</v>
          </cell>
          <cell r="D336">
            <v>100</v>
          </cell>
          <cell r="E336">
            <v>0</v>
          </cell>
          <cell r="F336">
            <v>150</v>
          </cell>
          <cell r="G336">
            <v>50</v>
          </cell>
          <cell r="H336">
            <v>500</v>
          </cell>
          <cell r="I336">
            <v>150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950</v>
          </cell>
        </row>
        <row r="338">
          <cell r="A338" t="str">
            <v>TURNOVER COSTS</v>
          </cell>
        </row>
        <row r="340">
          <cell r="A340" t="str">
            <v>Painting Labor</v>
          </cell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21500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21500</v>
          </cell>
        </row>
        <row r="341">
          <cell r="A341" t="str">
            <v>Painting Supplies</v>
          </cell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500</v>
          </cell>
          <cell r="I341">
            <v>1500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2000</v>
          </cell>
        </row>
        <row r="342">
          <cell r="A342" t="str">
            <v>Appliance</v>
          </cell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250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250</v>
          </cell>
        </row>
        <row r="343">
          <cell r="A343" t="str">
            <v>Floor Coverings Cleaning</v>
          </cell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5000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5000</v>
          </cell>
        </row>
        <row r="344">
          <cell r="A344" t="str">
            <v>Cleaning Contracts</v>
          </cell>
          <cell r="B344">
            <v>250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5000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5250</v>
          </cell>
        </row>
        <row r="345">
          <cell r="A345" t="str">
            <v>Cleaning Supplies</v>
          </cell>
          <cell r="B345">
            <v>0</v>
          </cell>
          <cell r="C345">
            <v>0</v>
          </cell>
          <cell r="D345">
            <v>0</v>
          </cell>
          <cell r="E345">
            <v>75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75</v>
          </cell>
        </row>
        <row r="346">
          <cell r="A346" t="str">
            <v>Cleaning Fees Billing</v>
          </cell>
          <cell r="B346">
            <v>-200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-4200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-4400</v>
          </cell>
        </row>
        <row r="347">
          <cell r="A347" t="str">
            <v>Damage Fees Billing</v>
          </cell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-10000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-10000</v>
          </cell>
        </row>
        <row r="349">
          <cell r="A349" t="str">
            <v>Total Turnover</v>
          </cell>
          <cell r="B349">
            <v>50</v>
          </cell>
          <cell r="C349">
            <v>0</v>
          </cell>
          <cell r="D349">
            <v>0</v>
          </cell>
          <cell r="E349">
            <v>75</v>
          </cell>
          <cell r="F349">
            <v>0</v>
          </cell>
          <cell r="G349">
            <v>0</v>
          </cell>
          <cell r="H349">
            <v>750</v>
          </cell>
          <cell r="I349">
            <v>18800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19675</v>
          </cell>
        </row>
        <row r="351">
          <cell r="A351" t="str">
            <v>Total Maintenance Costs</v>
          </cell>
          <cell r="B351">
            <v>3455</v>
          </cell>
          <cell r="C351">
            <v>2945</v>
          </cell>
          <cell r="D351">
            <v>3840</v>
          </cell>
          <cell r="E351">
            <v>3120</v>
          </cell>
          <cell r="F351">
            <v>3455</v>
          </cell>
          <cell r="G351">
            <v>5040</v>
          </cell>
          <cell r="H351">
            <v>5405</v>
          </cell>
          <cell r="I351">
            <v>22645</v>
          </cell>
          <cell r="J351">
            <v>3105</v>
          </cell>
          <cell r="K351">
            <v>3695</v>
          </cell>
          <cell r="L351">
            <v>3305</v>
          </cell>
          <cell r="M351">
            <v>2445</v>
          </cell>
          <cell r="N351">
            <v>62455</v>
          </cell>
        </row>
        <row r="353">
          <cell r="A353" t="str">
            <v>TOTAL VARIABLE COSTS</v>
          </cell>
          <cell r="B353">
            <v>26287</v>
          </cell>
          <cell r="C353">
            <v>24486</v>
          </cell>
          <cell r="D353">
            <v>21312</v>
          </cell>
          <cell r="E353">
            <v>20779</v>
          </cell>
          <cell r="F353">
            <v>20231</v>
          </cell>
          <cell r="G353">
            <v>24661</v>
          </cell>
          <cell r="H353">
            <v>25233</v>
          </cell>
          <cell r="I353">
            <v>39871</v>
          </cell>
          <cell r="J353">
            <v>24066</v>
          </cell>
          <cell r="K353">
            <v>20841</v>
          </cell>
          <cell r="L353">
            <v>21244</v>
          </cell>
          <cell r="M353">
            <v>19055</v>
          </cell>
          <cell r="N353">
            <v>288069</v>
          </cell>
        </row>
        <row r="360">
          <cell r="A360" t="str">
            <v>Database: PLACE</v>
          </cell>
          <cell r="D360" t="str">
            <v>Budget Report</v>
          </cell>
          <cell r="N360" t="str">
            <v>Page:      8</v>
          </cell>
        </row>
        <row r="361">
          <cell r="D361" t="str">
            <v>Place</v>
          </cell>
          <cell r="N361" t="str">
            <v>Date: 4/16/2004</v>
          </cell>
        </row>
        <row r="362">
          <cell r="N362" t="str">
            <v>Time: 10:05 AM</v>
          </cell>
        </row>
        <row r="364">
          <cell r="A364" t="str">
            <v>Accrual</v>
          </cell>
        </row>
        <row r="367">
          <cell r="N367" t="str">
            <v>Total</v>
          </cell>
        </row>
        <row r="368">
          <cell r="B368">
            <v>38017</v>
          </cell>
          <cell r="C368">
            <v>38046</v>
          </cell>
          <cell r="D368">
            <v>38077</v>
          </cell>
          <cell r="E368">
            <v>38107</v>
          </cell>
          <cell r="F368">
            <v>38138</v>
          </cell>
          <cell r="G368">
            <v>38168</v>
          </cell>
          <cell r="H368">
            <v>38199</v>
          </cell>
          <cell r="I368">
            <v>38230</v>
          </cell>
          <cell r="J368">
            <v>38260</v>
          </cell>
          <cell r="K368">
            <v>38291</v>
          </cell>
          <cell r="L368">
            <v>38321</v>
          </cell>
          <cell r="M368">
            <v>38352</v>
          </cell>
          <cell r="N368" t="str">
            <v>Budgeted</v>
          </cell>
        </row>
        <row r="371">
          <cell r="A371" t="str">
            <v>Real Estate Taxes and Insurance</v>
          </cell>
        </row>
        <row r="373">
          <cell r="A373" t="str">
            <v>Real Property Tax</v>
          </cell>
          <cell r="B373">
            <v>6604</v>
          </cell>
          <cell r="C373">
            <v>6604</v>
          </cell>
          <cell r="D373">
            <v>6604</v>
          </cell>
          <cell r="E373">
            <v>6604</v>
          </cell>
          <cell r="F373">
            <v>6604</v>
          </cell>
          <cell r="G373">
            <v>6604</v>
          </cell>
          <cell r="H373">
            <v>6604</v>
          </cell>
          <cell r="I373">
            <v>6604</v>
          </cell>
          <cell r="J373">
            <v>6604</v>
          </cell>
          <cell r="K373">
            <v>6604</v>
          </cell>
          <cell r="L373">
            <v>6604</v>
          </cell>
          <cell r="M373">
            <v>6604</v>
          </cell>
          <cell r="N373">
            <v>79247</v>
          </cell>
        </row>
        <row r="374">
          <cell r="A374" t="str">
            <v>Personal Property Tax</v>
          </cell>
          <cell r="B374">
            <v>236</v>
          </cell>
          <cell r="C374">
            <v>236</v>
          </cell>
          <cell r="D374">
            <v>236</v>
          </cell>
          <cell r="E374">
            <v>236</v>
          </cell>
          <cell r="F374">
            <v>236</v>
          </cell>
          <cell r="G374">
            <v>236</v>
          </cell>
          <cell r="H374">
            <v>236</v>
          </cell>
          <cell r="I374">
            <v>236</v>
          </cell>
          <cell r="J374">
            <v>236</v>
          </cell>
          <cell r="K374">
            <v>236</v>
          </cell>
          <cell r="L374">
            <v>236</v>
          </cell>
          <cell r="M374">
            <v>236</v>
          </cell>
          <cell r="N374">
            <v>2828</v>
          </cell>
        </row>
        <row r="375">
          <cell r="A375" t="str">
            <v>Insurance</v>
          </cell>
          <cell r="B375">
            <v>2916</v>
          </cell>
          <cell r="C375">
            <v>2916</v>
          </cell>
          <cell r="D375">
            <v>2916</v>
          </cell>
          <cell r="E375">
            <v>2916</v>
          </cell>
          <cell r="F375">
            <v>2916</v>
          </cell>
          <cell r="G375">
            <v>2916</v>
          </cell>
          <cell r="H375">
            <v>2916</v>
          </cell>
          <cell r="I375">
            <v>2916</v>
          </cell>
          <cell r="J375">
            <v>2916</v>
          </cell>
          <cell r="K375">
            <v>2916</v>
          </cell>
          <cell r="L375">
            <v>2916</v>
          </cell>
          <cell r="M375">
            <v>2916</v>
          </cell>
          <cell r="N375">
            <v>34992</v>
          </cell>
        </row>
        <row r="377">
          <cell r="A377" t="str">
            <v>Total Taxes and Insurance</v>
          </cell>
          <cell r="B377">
            <v>9756</v>
          </cell>
          <cell r="C377">
            <v>9756</v>
          </cell>
          <cell r="D377">
            <v>9756</v>
          </cell>
          <cell r="E377">
            <v>9756</v>
          </cell>
          <cell r="F377">
            <v>9756</v>
          </cell>
          <cell r="G377">
            <v>9756</v>
          </cell>
          <cell r="H377">
            <v>9756</v>
          </cell>
          <cell r="I377">
            <v>9756</v>
          </cell>
          <cell r="J377">
            <v>9756</v>
          </cell>
          <cell r="K377">
            <v>9756</v>
          </cell>
          <cell r="L377">
            <v>9756</v>
          </cell>
          <cell r="M377">
            <v>9756</v>
          </cell>
          <cell r="N377">
            <v>117067</v>
          </cell>
        </row>
        <row r="379">
          <cell r="A379" t="str">
            <v>TOTAL OPERATING EXPENSES</v>
          </cell>
          <cell r="B379">
            <v>36043</v>
          </cell>
          <cell r="C379">
            <v>34242</v>
          </cell>
          <cell r="D379">
            <v>31068</v>
          </cell>
          <cell r="E379">
            <v>30535</v>
          </cell>
          <cell r="F379">
            <v>29987</v>
          </cell>
          <cell r="G379">
            <v>34417</v>
          </cell>
          <cell r="H379">
            <v>34988</v>
          </cell>
          <cell r="I379">
            <v>49627</v>
          </cell>
          <cell r="J379">
            <v>33822</v>
          </cell>
          <cell r="K379">
            <v>30597</v>
          </cell>
          <cell r="L379">
            <v>31000</v>
          </cell>
          <cell r="M379">
            <v>28811</v>
          </cell>
          <cell r="N379">
            <v>405136</v>
          </cell>
        </row>
        <row r="381">
          <cell r="A381" t="str">
            <v>NET OPERATING INCOME</v>
          </cell>
          <cell r="B381">
            <v>65922</v>
          </cell>
          <cell r="C381">
            <v>67548</v>
          </cell>
          <cell r="D381">
            <v>67772</v>
          </cell>
          <cell r="E381">
            <v>67105</v>
          </cell>
          <cell r="F381">
            <v>68828</v>
          </cell>
          <cell r="G381">
            <v>61468</v>
          </cell>
          <cell r="H381">
            <v>61482</v>
          </cell>
          <cell r="I381">
            <v>50338</v>
          </cell>
          <cell r="J381">
            <v>65113</v>
          </cell>
          <cell r="K381">
            <v>68263</v>
          </cell>
          <cell r="L381">
            <v>67935</v>
          </cell>
          <cell r="M381">
            <v>70149</v>
          </cell>
          <cell r="N381">
            <v>781924</v>
          </cell>
        </row>
        <row r="383">
          <cell r="A383" t="str">
            <v>Debt Service</v>
          </cell>
        </row>
        <row r="385">
          <cell r="A385" t="str">
            <v>Interest Expense</v>
          </cell>
          <cell r="B385">
            <v>27969</v>
          </cell>
          <cell r="C385">
            <v>27969</v>
          </cell>
          <cell r="D385">
            <v>27969</v>
          </cell>
          <cell r="E385">
            <v>27969</v>
          </cell>
          <cell r="F385">
            <v>27969</v>
          </cell>
          <cell r="G385">
            <v>27969</v>
          </cell>
          <cell r="H385">
            <v>27969</v>
          </cell>
          <cell r="I385">
            <v>27969</v>
          </cell>
          <cell r="J385">
            <v>27969</v>
          </cell>
          <cell r="K385">
            <v>27969</v>
          </cell>
          <cell r="L385">
            <v>27969</v>
          </cell>
          <cell r="M385">
            <v>27969</v>
          </cell>
          <cell r="N385">
            <v>335628</v>
          </cell>
        </row>
        <row r="387">
          <cell r="A387" t="str">
            <v>Total Debt Service</v>
          </cell>
          <cell r="B387">
            <v>27969</v>
          </cell>
          <cell r="C387">
            <v>27969</v>
          </cell>
          <cell r="D387">
            <v>27969</v>
          </cell>
          <cell r="E387">
            <v>27969</v>
          </cell>
          <cell r="F387">
            <v>27969</v>
          </cell>
          <cell r="G387">
            <v>27969</v>
          </cell>
          <cell r="H387">
            <v>27969</v>
          </cell>
          <cell r="I387">
            <v>27969</v>
          </cell>
          <cell r="J387">
            <v>27969</v>
          </cell>
          <cell r="K387">
            <v>27969</v>
          </cell>
          <cell r="L387">
            <v>27969</v>
          </cell>
          <cell r="M387">
            <v>27969</v>
          </cell>
          <cell r="N387">
            <v>335628</v>
          </cell>
        </row>
        <row r="390">
          <cell r="A390" t="str">
            <v>Total Extraordinary Gain/Loss</v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</row>
        <row r="392">
          <cell r="A392" t="str">
            <v>INCOME BEFORE DEPRECIATION AND AMORTIZATION</v>
          </cell>
          <cell r="B392">
            <v>37953</v>
          </cell>
          <cell r="C392">
            <v>39579</v>
          </cell>
          <cell r="D392">
            <v>39803</v>
          </cell>
          <cell r="E392">
            <v>39136</v>
          </cell>
          <cell r="F392">
            <v>40859</v>
          </cell>
          <cell r="G392">
            <v>33499</v>
          </cell>
          <cell r="H392">
            <v>33513</v>
          </cell>
          <cell r="I392">
            <v>22369</v>
          </cell>
          <cell r="J392">
            <v>37144</v>
          </cell>
          <cell r="K392">
            <v>40294</v>
          </cell>
          <cell r="L392">
            <v>39966</v>
          </cell>
          <cell r="M392">
            <v>42180</v>
          </cell>
          <cell r="N392">
            <v>446296</v>
          </cell>
        </row>
        <row r="394">
          <cell r="A394" t="str">
            <v>Depreciation and Amortization</v>
          </cell>
        </row>
        <row r="396">
          <cell r="A396" t="str">
            <v>Building Depreciation</v>
          </cell>
          <cell r="B396">
            <v>20849</v>
          </cell>
          <cell r="C396">
            <v>20874</v>
          </cell>
          <cell r="D396">
            <v>20874</v>
          </cell>
          <cell r="E396">
            <v>20874</v>
          </cell>
          <cell r="F396">
            <v>20874</v>
          </cell>
          <cell r="G396">
            <v>20874</v>
          </cell>
          <cell r="H396">
            <v>20849</v>
          </cell>
          <cell r="I396">
            <v>20849</v>
          </cell>
          <cell r="J396">
            <v>20849</v>
          </cell>
          <cell r="K396">
            <v>20849</v>
          </cell>
          <cell r="L396">
            <v>20849</v>
          </cell>
          <cell r="M396">
            <v>20849</v>
          </cell>
          <cell r="N396">
            <v>250313</v>
          </cell>
        </row>
        <row r="397">
          <cell r="A397" t="str">
            <v>Amortization</v>
          </cell>
          <cell r="B397">
            <v>5884</v>
          </cell>
          <cell r="C397">
            <v>5884</v>
          </cell>
          <cell r="D397">
            <v>5884</v>
          </cell>
          <cell r="E397">
            <v>5884</v>
          </cell>
          <cell r="F397">
            <v>5884</v>
          </cell>
          <cell r="G397">
            <v>5884</v>
          </cell>
          <cell r="H397">
            <v>5884</v>
          </cell>
          <cell r="I397">
            <v>5884</v>
          </cell>
          <cell r="J397">
            <v>5884</v>
          </cell>
          <cell r="K397">
            <v>5884</v>
          </cell>
          <cell r="L397">
            <v>5884</v>
          </cell>
          <cell r="M397">
            <v>5884</v>
          </cell>
          <cell r="N397">
            <v>70604</v>
          </cell>
        </row>
        <row r="399">
          <cell r="A399" t="str">
            <v>Total Depreciation and Amortization</v>
          </cell>
          <cell r="B399">
            <v>26733</v>
          </cell>
          <cell r="C399">
            <v>26758</v>
          </cell>
          <cell r="D399">
            <v>26758</v>
          </cell>
          <cell r="E399">
            <v>26758</v>
          </cell>
          <cell r="F399">
            <v>26758</v>
          </cell>
          <cell r="G399">
            <v>26758</v>
          </cell>
          <cell r="H399">
            <v>26733</v>
          </cell>
          <cell r="I399">
            <v>26733</v>
          </cell>
          <cell r="J399">
            <v>26733</v>
          </cell>
          <cell r="K399">
            <v>26733</v>
          </cell>
          <cell r="L399">
            <v>26733</v>
          </cell>
          <cell r="M399">
            <v>26733</v>
          </cell>
          <cell r="N399">
            <v>320917</v>
          </cell>
        </row>
        <row r="401">
          <cell r="A401" t="str">
            <v>Micellaneous</v>
          </cell>
        </row>
        <row r="403">
          <cell r="A403" t="str">
            <v>Total Miscellanous</v>
          </cell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</row>
        <row r="406">
          <cell r="A406" t="str">
            <v>NET INCOME</v>
          </cell>
          <cell r="B406">
            <v>11220</v>
          </cell>
          <cell r="C406">
            <v>12821</v>
          </cell>
          <cell r="D406">
            <v>13045</v>
          </cell>
          <cell r="E406">
            <v>12378</v>
          </cell>
          <cell r="F406">
            <v>14101</v>
          </cell>
          <cell r="G406">
            <v>6742</v>
          </cell>
          <cell r="H406">
            <v>6780</v>
          </cell>
          <cell r="I406">
            <v>-4364</v>
          </cell>
          <cell r="J406">
            <v>10412</v>
          </cell>
          <cell r="K406">
            <v>13561</v>
          </cell>
          <cell r="L406">
            <v>13233</v>
          </cell>
          <cell r="M406">
            <v>15447</v>
          </cell>
          <cell r="N406">
            <v>125379</v>
          </cell>
        </row>
        <row r="409">
          <cell r="N409">
            <v>125453</v>
          </cell>
        </row>
        <row r="411">
          <cell r="N411">
            <v>74</v>
          </cell>
        </row>
      </sheetData>
      <sheetData sheetId="1"/>
      <sheetData sheetId="2"/>
      <sheetData sheetId="3">
        <row r="2">
          <cell r="A2" t="str">
            <v>Database: PLACE</v>
          </cell>
        </row>
      </sheetData>
      <sheetData sheetId="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jctCF"/>
      <sheetName val="Contents"/>
      <sheetName val="ArgusQtrly"/>
      <sheetName val="Multiple"/>
      <sheetName val="Assumptions"/>
      <sheetName val="Valuation"/>
      <sheetName val="RtnSmry"/>
      <sheetName val="JV"/>
    </sheetNames>
    <sheetDataSet>
      <sheetData sheetId="0" refreshError="1">
        <row r="3">
          <cell r="G3" t="str">
            <v>Stony Island Plaza</v>
          </cell>
        </row>
        <row r="4">
          <cell r="G4" t="str">
            <v>Offering Memorandum</v>
          </cell>
        </row>
      </sheetData>
      <sheetData sheetId="1">
        <row r="3">
          <cell r="G3" t="str">
            <v>Stony Island Plaza</v>
          </cell>
        </row>
      </sheetData>
      <sheetData sheetId="2">
        <row r="3">
          <cell r="G3" t="str">
            <v>Stony Island Plaza</v>
          </cell>
        </row>
      </sheetData>
      <sheetData sheetId="3">
        <row r="3">
          <cell r="G3" t="str">
            <v>Stony Island Plaza</v>
          </cell>
        </row>
      </sheetData>
      <sheetData sheetId="4" refreshError="1"/>
      <sheetData sheetId="5"/>
      <sheetData sheetId="6"/>
      <sheetData sheetId="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1_BusinessUnitUploadtmp"/>
      <sheetName val="BU Cat Codes"/>
      <sheetName val="Sheet3"/>
      <sheetName val="BO"/>
      <sheetName val="Sheet1"/>
      <sheetName val="E1_BusinessUnitUpload"/>
      <sheetName val="Sheet2"/>
      <sheetName val="Sheet4"/>
      <sheetName val="Sheet5"/>
    </sheetNames>
    <sheetDataSet>
      <sheetData sheetId="0"/>
      <sheetData sheetId="1">
        <row r="3">
          <cell r="G3" t="str">
            <v>UNASSIGNED</v>
          </cell>
          <cell r="BU3" t="str">
            <v>UNASSIGNED</v>
          </cell>
        </row>
        <row r="4">
          <cell r="G4" t="str">
            <v>Joint Venture</v>
          </cell>
          <cell r="BU4" t="str">
            <v>MUL-CWS Capital Partners</v>
          </cell>
        </row>
        <row r="5">
          <cell r="G5" t="str">
            <v>Joint Venture Health Care</v>
          </cell>
          <cell r="BU5" t="str">
            <v>MUL-The Michelson Organization</v>
          </cell>
        </row>
        <row r="6">
          <cell r="G6" t="str">
            <v>Minority Interest Property</v>
          </cell>
          <cell r="BU6" t="str">
            <v>MUL-Greystar</v>
          </cell>
        </row>
        <row r="7">
          <cell r="G7" t="str">
            <v>Not Applicable</v>
          </cell>
          <cell r="BU7" t="str">
            <v>MUL-BH Management Services</v>
          </cell>
        </row>
        <row r="8">
          <cell r="G8" t="str">
            <v>Non - REIT</v>
          </cell>
          <cell r="BU8" t="str">
            <v>MUL-Orion Residential, LLC</v>
          </cell>
        </row>
        <row r="9">
          <cell r="G9" t="str">
            <v>Partnership</v>
          </cell>
          <cell r="BU9" t="str">
            <v>MUL-Venterra Realty Management</v>
          </cell>
        </row>
        <row r="10">
          <cell r="G10" t="str">
            <v>REIT Misc.</v>
          </cell>
          <cell r="BU10" t="str">
            <v>MUL-Princeton Properties</v>
          </cell>
        </row>
        <row r="11">
          <cell r="G11" t="str">
            <v>100 % REIT</v>
          </cell>
          <cell r="BU11" t="str">
            <v>MUL-Sheehan Development Company</v>
          </cell>
        </row>
        <row r="12">
          <cell r="BU12" t="str">
            <v>MUL-Shelter Corporation</v>
          </cell>
        </row>
        <row r="13">
          <cell r="BU13" t="str">
            <v>MUL-Stonemark Equities</v>
          </cell>
        </row>
        <row r="14">
          <cell r="BU14" t="str">
            <v>MUL-Westdale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VVVV"/>
      <sheetName val="Offering Info picture"/>
      <sheetName val="Forecast"/>
      <sheetName val="RS5-14"/>
      <sheetName val="RS4-26"/>
      <sheetName val="RS3-19"/>
      <sheetName val="Sheet1"/>
      <sheetName val="Proj Rent Roll1"/>
      <sheetName val="Oper Summary"/>
      <sheetName val="Det Financials"/>
      <sheetName val="Capimp"/>
      <sheetName val="Occ &amp; Eff Inc"/>
      <sheetName val="taxes"/>
      <sheetName val="Existing Loan"/>
      <sheetName val="sale comps"/>
      <sheetName val="5-14 rent roll"/>
      <sheetName val="4-26 rent roll"/>
      <sheetName val="3-19 rent roll"/>
      <sheetName val="rent comps"/>
      <sheetName val="Offering Info"/>
      <sheetName val="RS5-15"/>
      <sheetName val="5-15 rent roll"/>
      <sheetName val="firepla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ding a Range"/>
      <sheetName val="UM"/>
      <sheetName val="IS"/>
      <sheetName val="Value"/>
      <sheetName val="RE tax strategy"/>
      <sheetName val="RE Tax"/>
      <sheetName val="IRR"/>
      <sheetName val="Rent Roll"/>
      <sheetName val="Budget"/>
      <sheetName val="Monthly Income"/>
      <sheetName val="Finding a Range LA"/>
      <sheetName val="Value-Assumption"/>
      <sheetName val="IRR Loan"/>
      <sheetName val="Existing Debt Summary"/>
      <sheetName val="UW Assumptions"/>
      <sheetName val="Input page"/>
      <sheetName val="Tax Ratio Study"/>
      <sheetName val="Cap Rate Matrix"/>
      <sheetName val="Capital Structure"/>
      <sheetName val="Cap Ex"/>
      <sheetName val="Sheet1"/>
      <sheetName val="Buy vs Rent Decision"/>
      <sheetName val="One Pager"/>
      <sheetName val="Yield Mntc"/>
      <sheetName val="RE Tax DON'T USE"/>
      <sheetName val="RE tax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">
          <cell r="L10">
            <v>1595</v>
          </cell>
        </row>
        <row r="11">
          <cell r="L11">
            <v>1595</v>
          </cell>
        </row>
        <row r="12">
          <cell r="L12">
            <v>1595</v>
          </cell>
        </row>
        <row r="13">
          <cell r="L13">
            <v>1595</v>
          </cell>
        </row>
        <row r="14">
          <cell r="L14">
            <v>1330</v>
          </cell>
        </row>
        <row r="15">
          <cell r="L15">
            <v>1330</v>
          </cell>
        </row>
        <row r="16">
          <cell r="L16">
            <v>2079</v>
          </cell>
        </row>
        <row r="17">
          <cell r="L17">
            <v>1595</v>
          </cell>
        </row>
        <row r="18">
          <cell r="L18">
            <v>1025</v>
          </cell>
        </row>
        <row r="19">
          <cell r="L19">
            <v>1545</v>
          </cell>
        </row>
        <row r="20">
          <cell r="L20">
            <v>1125</v>
          </cell>
        </row>
        <row r="21">
          <cell r="L21">
            <v>1645</v>
          </cell>
        </row>
        <row r="22">
          <cell r="L22">
            <v>1125</v>
          </cell>
        </row>
        <row r="23">
          <cell r="L23">
            <v>1595</v>
          </cell>
        </row>
        <row r="24">
          <cell r="L24">
            <v>1285</v>
          </cell>
        </row>
        <row r="25">
          <cell r="L25">
            <v>1595</v>
          </cell>
        </row>
        <row r="26">
          <cell r="L26">
            <v>1285</v>
          </cell>
        </row>
        <row r="27">
          <cell r="L27">
            <v>1595</v>
          </cell>
        </row>
        <row r="28">
          <cell r="L28">
            <v>1285</v>
          </cell>
        </row>
        <row r="29">
          <cell r="L29">
            <v>1725</v>
          </cell>
        </row>
        <row r="30">
          <cell r="L30">
            <v>1055</v>
          </cell>
        </row>
        <row r="31">
          <cell r="L31">
            <v>1675</v>
          </cell>
        </row>
        <row r="32">
          <cell r="L32">
            <v>1365</v>
          </cell>
        </row>
        <row r="33">
          <cell r="L33">
            <v>1735</v>
          </cell>
        </row>
        <row r="34">
          <cell r="L34">
            <v>1225</v>
          </cell>
        </row>
        <row r="35">
          <cell r="L35">
            <v>1595</v>
          </cell>
        </row>
        <row r="36">
          <cell r="L36">
            <v>1285</v>
          </cell>
        </row>
        <row r="37">
          <cell r="L37">
            <v>1595</v>
          </cell>
        </row>
        <row r="38">
          <cell r="L38">
            <v>1285</v>
          </cell>
        </row>
        <row r="39">
          <cell r="L39">
            <v>1595</v>
          </cell>
        </row>
        <row r="40">
          <cell r="L40">
            <v>1285</v>
          </cell>
        </row>
        <row r="41">
          <cell r="L41">
            <v>1265</v>
          </cell>
        </row>
        <row r="42">
          <cell r="L42">
            <v>1285</v>
          </cell>
        </row>
        <row r="43">
          <cell r="L43">
            <v>1435</v>
          </cell>
        </row>
        <row r="44">
          <cell r="L44">
            <v>1075</v>
          </cell>
        </row>
        <row r="45">
          <cell r="L45">
            <v>1360</v>
          </cell>
        </row>
        <row r="46">
          <cell r="L46">
            <v>1360</v>
          </cell>
        </row>
        <row r="47">
          <cell r="L47">
            <v>1410</v>
          </cell>
        </row>
        <row r="48">
          <cell r="L48">
            <v>1275</v>
          </cell>
        </row>
        <row r="49">
          <cell r="L49">
            <v>1410</v>
          </cell>
        </row>
        <row r="50">
          <cell r="L50">
            <v>1410</v>
          </cell>
        </row>
        <row r="51">
          <cell r="L51">
            <v>1410</v>
          </cell>
        </row>
        <row r="52">
          <cell r="L52">
            <v>1335</v>
          </cell>
        </row>
        <row r="53">
          <cell r="L53">
            <v>1410</v>
          </cell>
        </row>
        <row r="54">
          <cell r="L54">
            <v>1410</v>
          </cell>
        </row>
        <row r="55">
          <cell r="L55">
            <v>1300</v>
          </cell>
        </row>
        <row r="56">
          <cell r="L56">
            <v>1335</v>
          </cell>
        </row>
        <row r="57">
          <cell r="L57">
            <v>1565</v>
          </cell>
        </row>
        <row r="58">
          <cell r="L58">
            <v>1025</v>
          </cell>
        </row>
        <row r="59">
          <cell r="L59">
            <v>1225</v>
          </cell>
        </row>
        <row r="60">
          <cell r="L60">
            <v>1225</v>
          </cell>
        </row>
        <row r="61">
          <cell r="L61">
            <v>1265</v>
          </cell>
        </row>
        <row r="62">
          <cell r="L62">
            <v>1265</v>
          </cell>
        </row>
        <row r="63">
          <cell r="L63">
            <v>1100</v>
          </cell>
        </row>
        <row r="64">
          <cell r="L64">
            <v>1265</v>
          </cell>
        </row>
        <row r="65">
          <cell r="L65">
            <v>1330</v>
          </cell>
        </row>
        <row r="66">
          <cell r="L66">
            <v>1175</v>
          </cell>
        </row>
        <row r="67">
          <cell r="L67">
            <v>1330</v>
          </cell>
        </row>
        <row r="68">
          <cell r="L68">
            <v>1225</v>
          </cell>
        </row>
        <row r="69">
          <cell r="L69">
            <v>1560</v>
          </cell>
        </row>
        <row r="70">
          <cell r="L70">
            <v>1265</v>
          </cell>
        </row>
        <row r="71">
          <cell r="L71">
            <v>1565</v>
          </cell>
        </row>
        <row r="72">
          <cell r="L72">
            <v>995</v>
          </cell>
        </row>
        <row r="73">
          <cell r="L73">
            <v>1880</v>
          </cell>
        </row>
        <row r="74">
          <cell r="L74">
            <v>1880</v>
          </cell>
        </row>
        <row r="75">
          <cell r="L75">
            <v>1880</v>
          </cell>
        </row>
        <row r="76">
          <cell r="L76">
            <v>1880</v>
          </cell>
        </row>
        <row r="77">
          <cell r="L77">
            <v>1054</v>
          </cell>
        </row>
        <row r="78">
          <cell r="L78">
            <v>1054</v>
          </cell>
        </row>
        <row r="79">
          <cell r="L79">
            <v>1285</v>
          </cell>
        </row>
        <row r="80">
          <cell r="L80">
            <v>1225</v>
          </cell>
        </row>
        <row r="81">
          <cell r="L81">
            <v>1285</v>
          </cell>
        </row>
        <row r="82">
          <cell r="L82">
            <v>1225</v>
          </cell>
        </row>
        <row r="83">
          <cell r="L83">
            <v>1565</v>
          </cell>
        </row>
        <row r="84">
          <cell r="L84">
            <v>1225</v>
          </cell>
        </row>
        <row r="85">
          <cell r="L85">
            <v>1565</v>
          </cell>
        </row>
        <row r="86">
          <cell r="L86">
            <v>995</v>
          </cell>
        </row>
        <row r="87">
          <cell r="L87">
            <v>1730</v>
          </cell>
        </row>
        <row r="88">
          <cell r="L88">
            <v>1225</v>
          </cell>
        </row>
        <row r="89">
          <cell r="L89">
            <v>1225</v>
          </cell>
        </row>
        <row r="90">
          <cell r="L90">
            <v>1225</v>
          </cell>
        </row>
        <row r="91">
          <cell r="L91">
            <v>1054</v>
          </cell>
        </row>
        <row r="92">
          <cell r="L92">
            <v>1225</v>
          </cell>
        </row>
        <row r="93">
          <cell r="L93">
            <v>1285</v>
          </cell>
        </row>
        <row r="94">
          <cell r="L94">
            <v>1175</v>
          </cell>
        </row>
        <row r="95">
          <cell r="L95">
            <v>1285</v>
          </cell>
        </row>
        <row r="96">
          <cell r="L96">
            <v>1225</v>
          </cell>
        </row>
        <row r="97">
          <cell r="L97">
            <v>1560</v>
          </cell>
        </row>
        <row r="98">
          <cell r="L98">
            <v>1225</v>
          </cell>
        </row>
        <row r="99">
          <cell r="L99">
            <v>1615</v>
          </cell>
        </row>
        <row r="100">
          <cell r="L100">
            <v>1045</v>
          </cell>
        </row>
        <row r="101">
          <cell r="L101">
            <v>1780</v>
          </cell>
        </row>
        <row r="102">
          <cell r="L102">
            <v>1275</v>
          </cell>
        </row>
        <row r="103">
          <cell r="L103">
            <v>1275</v>
          </cell>
        </row>
        <row r="104">
          <cell r="L104">
            <v>1275</v>
          </cell>
        </row>
        <row r="105">
          <cell r="L105">
            <v>1105</v>
          </cell>
        </row>
        <row r="106">
          <cell r="L106">
            <v>1275</v>
          </cell>
        </row>
        <row r="107">
          <cell r="L107">
            <v>1275</v>
          </cell>
        </row>
        <row r="108">
          <cell r="L108">
            <v>1225</v>
          </cell>
        </row>
        <row r="109">
          <cell r="L109">
            <v>1225</v>
          </cell>
        </row>
        <row r="110">
          <cell r="L110">
            <v>1225</v>
          </cell>
        </row>
        <row r="111">
          <cell r="L111">
            <v>1640</v>
          </cell>
        </row>
        <row r="112">
          <cell r="L112">
            <v>1275</v>
          </cell>
        </row>
        <row r="113">
          <cell r="L113">
            <v>1070</v>
          </cell>
        </row>
        <row r="114">
          <cell r="L114">
            <v>1070</v>
          </cell>
        </row>
        <row r="115">
          <cell r="L115">
            <v>1120</v>
          </cell>
        </row>
        <row r="116">
          <cell r="L116">
            <v>1120</v>
          </cell>
        </row>
        <row r="117">
          <cell r="L117">
            <v>1300</v>
          </cell>
        </row>
        <row r="118">
          <cell r="L118">
            <v>1300</v>
          </cell>
        </row>
        <row r="119">
          <cell r="L119">
            <v>995</v>
          </cell>
        </row>
        <row r="120">
          <cell r="L120">
            <v>1695</v>
          </cell>
        </row>
        <row r="121">
          <cell r="L121">
            <v>995</v>
          </cell>
        </row>
        <row r="122">
          <cell r="L122">
            <v>995</v>
          </cell>
        </row>
        <row r="123">
          <cell r="L123">
            <v>995</v>
          </cell>
        </row>
        <row r="124">
          <cell r="L124">
            <v>995</v>
          </cell>
        </row>
        <row r="125">
          <cell r="L125">
            <v>1055</v>
          </cell>
        </row>
        <row r="126">
          <cell r="L126">
            <v>1565</v>
          </cell>
        </row>
        <row r="127">
          <cell r="L127">
            <v>1155</v>
          </cell>
        </row>
        <row r="128">
          <cell r="L128">
            <v>1155</v>
          </cell>
        </row>
        <row r="129">
          <cell r="L129">
            <v>1155</v>
          </cell>
        </row>
        <row r="130">
          <cell r="L130">
            <v>1155</v>
          </cell>
        </row>
        <row r="131">
          <cell r="L131">
            <v>1045</v>
          </cell>
        </row>
        <row r="132">
          <cell r="L132">
            <v>1380</v>
          </cell>
        </row>
        <row r="133">
          <cell r="L133">
            <v>1045</v>
          </cell>
        </row>
        <row r="134">
          <cell r="L134">
            <v>1380</v>
          </cell>
        </row>
        <row r="135">
          <cell r="L135">
            <v>1380</v>
          </cell>
        </row>
        <row r="136">
          <cell r="L136">
            <v>1270</v>
          </cell>
        </row>
        <row r="137">
          <cell r="L137">
            <v>1330</v>
          </cell>
        </row>
        <row r="138">
          <cell r="L138">
            <v>1330</v>
          </cell>
        </row>
        <row r="139">
          <cell r="L139">
            <v>1330</v>
          </cell>
        </row>
        <row r="140">
          <cell r="L140">
            <v>1565</v>
          </cell>
        </row>
        <row r="141">
          <cell r="L141">
            <v>1330</v>
          </cell>
        </row>
        <row r="142">
          <cell r="L142">
            <v>1695</v>
          </cell>
        </row>
        <row r="143">
          <cell r="L143">
            <v>1330</v>
          </cell>
        </row>
        <row r="144">
          <cell r="L144">
            <v>1695</v>
          </cell>
        </row>
        <row r="145">
          <cell r="L145">
            <v>1070</v>
          </cell>
        </row>
        <row r="146">
          <cell r="L146">
            <v>1070</v>
          </cell>
        </row>
        <row r="147">
          <cell r="L147">
            <v>1255</v>
          </cell>
        </row>
        <row r="148">
          <cell r="L148">
            <v>1255</v>
          </cell>
        </row>
        <row r="149">
          <cell r="L149">
            <v>1255</v>
          </cell>
        </row>
        <row r="150">
          <cell r="L150">
            <v>1255</v>
          </cell>
        </row>
        <row r="151">
          <cell r="L151">
            <v>1255</v>
          </cell>
        </row>
        <row r="152">
          <cell r="L152">
            <v>1255</v>
          </cell>
        </row>
        <row r="153">
          <cell r="L153">
            <v>1330</v>
          </cell>
        </row>
        <row r="154">
          <cell r="L154">
            <v>1245</v>
          </cell>
        </row>
        <row r="155">
          <cell r="L155">
            <v>1330</v>
          </cell>
        </row>
        <row r="156">
          <cell r="L156">
            <v>1330</v>
          </cell>
        </row>
        <row r="157">
          <cell r="L157">
            <v>1330</v>
          </cell>
        </row>
        <row r="158">
          <cell r="L158">
            <v>1255</v>
          </cell>
        </row>
        <row r="159">
          <cell r="L159">
            <v>1255</v>
          </cell>
        </row>
        <row r="160">
          <cell r="L160">
            <v>1255</v>
          </cell>
        </row>
        <row r="161">
          <cell r="L161">
            <v>1255</v>
          </cell>
        </row>
        <row r="162">
          <cell r="L162">
            <v>1255</v>
          </cell>
        </row>
        <row r="163">
          <cell r="L163">
            <v>1285</v>
          </cell>
        </row>
        <row r="164">
          <cell r="L164">
            <v>1285</v>
          </cell>
        </row>
        <row r="165">
          <cell r="L165">
            <v>1285</v>
          </cell>
        </row>
        <row r="166">
          <cell r="L166">
            <v>1285</v>
          </cell>
        </row>
        <row r="167">
          <cell r="L167">
            <v>995</v>
          </cell>
        </row>
        <row r="168">
          <cell r="L168">
            <v>1655</v>
          </cell>
        </row>
        <row r="169">
          <cell r="L169">
            <v>1655</v>
          </cell>
        </row>
        <row r="170">
          <cell r="L170">
            <v>1415</v>
          </cell>
        </row>
        <row r="171">
          <cell r="L171">
            <v>1415</v>
          </cell>
        </row>
        <row r="172">
          <cell r="L172">
            <v>1415</v>
          </cell>
        </row>
        <row r="173">
          <cell r="L173">
            <v>995</v>
          </cell>
        </row>
        <row r="174">
          <cell r="L174">
            <v>995</v>
          </cell>
        </row>
        <row r="175">
          <cell r="L175">
            <v>995</v>
          </cell>
        </row>
        <row r="176">
          <cell r="L176">
            <v>995</v>
          </cell>
        </row>
        <row r="177">
          <cell r="L177">
            <v>995</v>
          </cell>
        </row>
        <row r="178">
          <cell r="L178">
            <v>995</v>
          </cell>
        </row>
        <row r="179">
          <cell r="L179">
            <v>1735</v>
          </cell>
        </row>
        <row r="180">
          <cell r="L180">
            <v>1735</v>
          </cell>
        </row>
        <row r="181">
          <cell r="L181">
            <v>1285</v>
          </cell>
        </row>
        <row r="182">
          <cell r="L182">
            <v>1285</v>
          </cell>
        </row>
        <row r="183">
          <cell r="L183">
            <v>1285</v>
          </cell>
        </row>
        <row r="184">
          <cell r="L184">
            <v>1100</v>
          </cell>
        </row>
        <row r="185">
          <cell r="L185">
            <v>1285</v>
          </cell>
        </row>
        <row r="186">
          <cell r="L186">
            <v>1695</v>
          </cell>
        </row>
        <row r="187">
          <cell r="L187">
            <v>1695</v>
          </cell>
        </row>
        <row r="188">
          <cell r="L188">
            <v>1655</v>
          </cell>
        </row>
        <row r="189">
          <cell r="L189">
            <v>995</v>
          </cell>
        </row>
        <row r="190">
          <cell r="L190">
            <v>1655</v>
          </cell>
        </row>
        <row r="191">
          <cell r="L191">
            <v>1655</v>
          </cell>
        </row>
        <row r="192">
          <cell r="L192">
            <v>1655</v>
          </cell>
        </row>
        <row r="193">
          <cell r="L193">
            <v>1655</v>
          </cell>
        </row>
        <row r="194">
          <cell r="L194">
            <v>1655</v>
          </cell>
        </row>
        <row r="195">
          <cell r="L195">
            <v>1055</v>
          </cell>
        </row>
        <row r="196">
          <cell r="L196">
            <v>1055</v>
          </cell>
        </row>
        <row r="197">
          <cell r="L197">
            <v>1285</v>
          </cell>
        </row>
        <row r="198">
          <cell r="L198">
            <v>1285</v>
          </cell>
        </row>
        <row r="199">
          <cell r="L199">
            <v>1285</v>
          </cell>
        </row>
        <row r="200">
          <cell r="L200">
            <v>1285</v>
          </cell>
        </row>
        <row r="201">
          <cell r="L201">
            <v>1735</v>
          </cell>
        </row>
        <row r="202">
          <cell r="L202">
            <v>1295</v>
          </cell>
        </row>
        <row r="203">
          <cell r="L203">
            <v>1295</v>
          </cell>
        </row>
        <row r="204">
          <cell r="L204">
            <v>1220</v>
          </cell>
        </row>
        <row r="205">
          <cell r="L205">
            <v>1220</v>
          </cell>
        </row>
        <row r="206">
          <cell r="L206">
            <v>1380</v>
          </cell>
        </row>
        <row r="207">
          <cell r="L207">
            <v>1380</v>
          </cell>
        </row>
        <row r="208">
          <cell r="L208">
            <v>1330</v>
          </cell>
        </row>
        <row r="209">
          <cell r="L209">
            <v>1330</v>
          </cell>
        </row>
        <row r="210">
          <cell r="L210">
            <v>1380</v>
          </cell>
        </row>
        <row r="211">
          <cell r="L211">
            <v>1045</v>
          </cell>
        </row>
        <row r="212">
          <cell r="L212">
            <v>1705</v>
          </cell>
        </row>
        <row r="213">
          <cell r="L213">
            <v>1705</v>
          </cell>
        </row>
        <row r="214">
          <cell r="L214">
            <v>1705</v>
          </cell>
        </row>
        <row r="215">
          <cell r="L215">
            <v>1705</v>
          </cell>
        </row>
        <row r="216">
          <cell r="L216">
            <v>1705</v>
          </cell>
        </row>
        <row r="217">
          <cell r="L217">
            <v>1155</v>
          </cell>
        </row>
        <row r="218">
          <cell r="L218">
            <v>1155</v>
          </cell>
        </row>
        <row r="219">
          <cell r="L219">
            <v>1375</v>
          </cell>
        </row>
        <row r="220">
          <cell r="L220">
            <v>1375</v>
          </cell>
        </row>
        <row r="221">
          <cell r="L221">
            <v>1375</v>
          </cell>
        </row>
        <row r="222">
          <cell r="L222">
            <v>1375</v>
          </cell>
        </row>
        <row r="223">
          <cell r="L223">
            <v>1785</v>
          </cell>
        </row>
        <row r="224">
          <cell r="L224">
            <v>1785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Market Rate Calculations"/>
    </sheetNames>
    <sheetDataSet>
      <sheetData sheetId="0">
        <row r="1">
          <cell r="A1" t="str">
            <v>THE HAWTHORNE WORKS SHOPPING CENTER</v>
          </cell>
        </row>
        <row r="2">
          <cell r="A2" t="str">
            <v>ASSET PRICING STRATEGY</v>
          </cell>
        </row>
        <row r="3">
          <cell r="A3" t="str">
            <v>Market Rate Calculations</v>
          </cell>
        </row>
        <row r="4">
          <cell r="A4" t="str">
            <v>Hawthorne Partners</v>
          </cell>
        </row>
        <row r="6">
          <cell r="C6" t="str">
            <v>Growth</v>
          </cell>
        </row>
        <row r="7">
          <cell r="A7" t="str">
            <v>Year</v>
          </cell>
          <cell r="C7" t="str">
            <v>Rate</v>
          </cell>
          <cell r="E7" t="str">
            <v>Market Rate [1]</v>
          </cell>
        </row>
        <row r="9">
          <cell r="A9">
            <v>1995</v>
          </cell>
          <cell r="E9">
            <v>10</v>
          </cell>
          <cell r="F9">
            <v>14</v>
          </cell>
          <cell r="G9">
            <v>15</v>
          </cell>
          <cell r="H9">
            <v>15</v>
          </cell>
          <cell r="I9">
            <v>16</v>
          </cell>
          <cell r="J9">
            <v>17</v>
          </cell>
          <cell r="K9">
            <v>18</v>
          </cell>
          <cell r="L9">
            <v>19</v>
          </cell>
          <cell r="M9">
            <v>21</v>
          </cell>
        </row>
        <row r="10">
          <cell r="A10">
            <v>1996</v>
          </cell>
          <cell r="C10">
            <v>0</v>
          </cell>
          <cell r="E10">
            <v>10</v>
          </cell>
          <cell r="F10">
            <v>14</v>
          </cell>
          <cell r="G10">
            <v>15</v>
          </cell>
          <cell r="H10">
            <v>15</v>
          </cell>
          <cell r="I10">
            <v>16</v>
          </cell>
          <cell r="J10">
            <v>17</v>
          </cell>
          <cell r="K10">
            <v>18</v>
          </cell>
          <cell r="L10">
            <v>19</v>
          </cell>
          <cell r="M10">
            <v>21</v>
          </cell>
        </row>
        <row r="11">
          <cell r="A11">
            <v>1997</v>
          </cell>
          <cell r="C11">
            <v>0.04</v>
          </cell>
          <cell r="E11">
            <v>10.4</v>
          </cell>
          <cell r="F11">
            <v>14.56</v>
          </cell>
          <cell r="G11">
            <v>15.600000000000001</v>
          </cell>
          <cell r="H11">
            <v>15.600000000000001</v>
          </cell>
          <cell r="I11">
            <v>16.64</v>
          </cell>
          <cell r="J11">
            <v>17.68</v>
          </cell>
          <cell r="K11">
            <v>18.72</v>
          </cell>
          <cell r="L11">
            <v>19.760000000000002</v>
          </cell>
          <cell r="M11">
            <v>21.84</v>
          </cell>
        </row>
        <row r="12">
          <cell r="A12">
            <v>1998</v>
          </cell>
          <cell r="C12">
            <v>0.04</v>
          </cell>
          <cell r="E12">
            <v>10.816000000000001</v>
          </cell>
          <cell r="F12">
            <v>15.1424</v>
          </cell>
          <cell r="G12">
            <v>16.224000000000004</v>
          </cell>
          <cell r="H12">
            <v>16.224000000000004</v>
          </cell>
          <cell r="I12">
            <v>17.305600000000002</v>
          </cell>
          <cell r="J12">
            <v>18.3872</v>
          </cell>
          <cell r="K12">
            <v>19.468799999999998</v>
          </cell>
          <cell r="L12">
            <v>20.550400000000003</v>
          </cell>
          <cell r="M12">
            <v>22.7136</v>
          </cell>
        </row>
        <row r="13">
          <cell r="A13">
            <v>1999</v>
          </cell>
          <cell r="C13">
            <v>0.04</v>
          </cell>
          <cell r="E13">
            <v>11.248640000000002</v>
          </cell>
          <cell r="F13">
            <v>15.748096</v>
          </cell>
          <cell r="G13">
            <v>16.872960000000006</v>
          </cell>
          <cell r="H13">
            <v>16.872960000000006</v>
          </cell>
          <cell r="I13">
            <v>17.997824000000001</v>
          </cell>
          <cell r="J13">
            <v>19.122688</v>
          </cell>
          <cell r="K13">
            <v>20.247551999999999</v>
          </cell>
          <cell r="L13">
            <v>21.372416000000005</v>
          </cell>
          <cell r="M13">
            <v>23.622143999999999</v>
          </cell>
        </row>
        <row r="14">
          <cell r="A14">
            <v>2000</v>
          </cell>
          <cell r="C14">
            <v>0.04</v>
          </cell>
          <cell r="E14">
            <v>11.698585600000003</v>
          </cell>
          <cell r="F14">
            <v>16.37801984</v>
          </cell>
          <cell r="G14">
            <v>17.547878400000005</v>
          </cell>
          <cell r="H14">
            <v>17.547878400000005</v>
          </cell>
          <cell r="I14">
            <v>18.717736960000003</v>
          </cell>
          <cell r="J14">
            <v>19.887595520000001</v>
          </cell>
          <cell r="K14">
            <v>21.057454079999999</v>
          </cell>
          <cell r="L14">
            <v>22.227312640000005</v>
          </cell>
          <cell r="M14">
            <v>24.56702976</v>
          </cell>
        </row>
        <row r="15">
          <cell r="A15">
            <v>2001</v>
          </cell>
          <cell r="C15">
            <v>0.04</v>
          </cell>
          <cell r="E15">
            <v>12.166529024000004</v>
          </cell>
          <cell r="F15">
            <v>17.033140633600002</v>
          </cell>
          <cell r="G15">
            <v>18.249793536000006</v>
          </cell>
          <cell r="H15">
            <v>18.249793536000006</v>
          </cell>
          <cell r="I15">
            <v>19.466446438400006</v>
          </cell>
          <cell r="J15">
            <v>20.683099340800002</v>
          </cell>
          <cell r="K15">
            <v>21.899752243200002</v>
          </cell>
          <cell r="L15">
            <v>23.116405145600005</v>
          </cell>
          <cell r="M15">
            <v>25.549710950400002</v>
          </cell>
        </row>
        <row r="16">
          <cell r="A16">
            <v>2002</v>
          </cell>
          <cell r="C16">
            <v>0.04</v>
          </cell>
          <cell r="E16">
            <v>12.653190184960005</v>
          </cell>
          <cell r="F16">
            <v>17.714466258944004</v>
          </cell>
          <cell r="G16">
            <v>18.979785277440005</v>
          </cell>
          <cell r="H16">
            <v>18.979785277440005</v>
          </cell>
          <cell r="I16">
            <v>20.245104295936006</v>
          </cell>
          <cell r="J16">
            <v>21.510423314432003</v>
          </cell>
          <cell r="K16">
            <v>22.775742332928001</v>
          </cell>
          <cell r="L16">
            <v>24.041061351424005</v>
          </cell>
          <cell r="M16">
            <v>26.571699388416004</v>
          </cell>
        </row>
        <row r="17">
          <cell r="A17">
            <v>2003</v>
          </cell>
          <cell r="C17">
            <v>0.04</v>
          </cell>
          <cell r="E17">
            <v>13.159317792358406</v>
          </cell>
          <cell r="F17">
            <v>18.423044909301765</v>
          </cell>
          <cell r="G17">
            <v>19.738976688537605</v>
          </cell>
          <cell r="H17">
            <v>19.738976688537605</v>
          </cell>
          <cell r="I17">
            <v>21.054908467773448</v>
          </cell>
          <cell r="J17">
            <v>22.370840247009284</v>
          </cell>
          <cell r="K17">
            <v>23.686772026245123</v>
          </cell>
          <cell r="L17">
            <v>25.002703805480966</v>
          </cell>
          <cell r="M17">
            <v>27.634567363952645</v>
          </cell>
        </row>
        <row r="18">
          <cell r="A18">
            <v>2004</v>
          </cell>
          <cell r="C18">
            <v>0.04</v>
          </cell>
          <cell r="E18">
            <v>13.685690504052744</v>
          </cell>
          <cell r="F18">
            <v>19.159966705673838</v>
          </cell>
          <cell r="G18">
            <v>20.528535756079108</v>
          </cell>
          <cell r="H18">
            <v>20.528535756079108</v>
          </cell>
          <cell r="I18">
            <v>21.897104806484386</v>
          </cell>
          <cell r="J18">
            <v>23.265673856889656</v>
          </cell>
          <cell r="K18">
            <v>24.634242907294929</v>
          </cell>
          <cell r="L18">
            <v>26.002811957700207</v>
          </cell>
          <cell r="M18">
            <v>28.73995005851075</v>
          </cell>
        </row>
        <row r="19">
          <cell r="A19">
            <v>2005</v>
          </cell>
          <cell r="C19">
            <v>0.04</v>
          </cell>
          <cell r="E19">
            <v>14.233118124214855</v>
          </cell>
          <cell r="F19">
            <v>19.926365373900794</v>
          </cell>
          <cell r="G19">
            <v>21.349677186322275</v>
          </cell>
          <cell r="H19">
            <v>21.349677186322275</v>
          </cell>
          <cell r="I19">
            <v>22.772988998743763</v>
          </cell>
          <cell r="J19">
            <v>24.196300811165244</v>
          </cell>
          <cell r="K19">
            <v>25.619612623586729</v>
          </cell>
          <cell r="L19">
            <v>27.042924436008217</v>
          </cell>
          <cell r="M19">
            <v>29.88954806085118</v>
          </cell>
        </row>
        <row r="20">
          <cell r="A20">
            <v>2006</v>
          </cell>
          <cell r="C20">
            <v>0.04</v>
          </cell>
          <cell r="E20">
            <v>14.80244284918345</v>
          </cell>
          <cell r="F20">
            <v>20.723419988856826</v>
          </cell>
          <cell r="G20">
            <v>22.203664273775168</v>
          </cell>
          <cell r="H20">
            <v>22.203664273775168</v>
          </cell>
          <cell r="I20">
            <v>23.683908558693513</v>
          </cell>
          <cell r="J20">
            <v>25.164152843611856</v>
          </cell>
          <cell r="K20">
            <v>26.644397128530198</v>
          </cell>
          <cell r="L20">
            <v>28.124641413448547</v>
          </cell>
          <cell r="M20">
            <v>31.085129983285228</v>
          </cell>
        </row>
        <row r="21">
          <cell r="A21">
            <v>2007</v>
          </cell>
          <cell r="C21">
            <v>0.04</v>
          </cell>
          <cell r="E21">
            <v>15.394540563150789</v>
          </cell>
          <cell r="F21">
            <v>21.5523567884111</v>
          </cell>
          <cell r="G21">
            <v>23.091810844726176</v>
          </cell>
          <cell r="H21">
            <v>23.091810844726176</v>
          </cell>
          <cell r="I21">
            <v>24.631264901041256</v>
          </cell>
          <cell r="J21">
            <v>26.170718957356332</v>
          </cell>
          <cell r="K21">
            <v>27.710173013671408</v>
          </cell>
          <cell r="L21">
            <v>29.249627069986492</v>
          </cell>
          <cell r="M21">
            <v>32.32853518261664</v>
          </cell>
        </row>
        <row r="22">
          <cell r="A22">
            <v>2008</v>
          </cell>
          <cell r="C22">
            <v>0.04</v>
          </cell>
          <cell r="E22">
            <v>16.01032218567682</v>
          </cell>
          <cell r="F22">
            <v>22.414451059947545</v>
          </cell>
          <cell r="G22">
            <v>24.015483278515223</v>
          </cell>
          <cell r="H22">
            <v>24.015483278515223</v>
          </cell>
          <cell r="I22">
            <v>25.616515497082908</v>
          </cell>
          <cell r="J22">
            <v>27.217547715650586</v>
          </cell>
          <cell r="K22">
            <v>28.818579934218267</v>
          </cell>
          <cell r="L22">
            <v>30.419612152785952</v>
          </cell>
          <cell r="M22">
            <v>33.621676589921307</v>
          </cell>
        </row>
        <row r="23">
          <cell r="A23">
            <v>2009</v>
          </cell>
          <cell r="C23">
            <v>0.04</v>
          </cell>
          <cell r="E23">
            <v>16.650735073103892</v>
          </cell>
          <cell r="F23">
            <v>23.311029102345447</v>
          </cell>
          <cell r="G23">
            <v>24.976102609655833</v>
          </cell>
          <cell r="H23">
            <v>24.976102609655833</v>
          </cell>
          <cell r="I23">
            <v>26.641176116966225</v>
          </cell>
          <cell r="J23">
            <v>28.30624962427661</v>
          </cell>
          <cell r="K23">
            <v>29.971323131586999</v>
          </cell>
          <cell r="L23">
            <v>31.636396638897391</v>
          </cell>
          <cell r="M23">
            <v>34.966543653518158</v>
          </cell>
        </row>
        <row r="24">
          <cell r="A24">
            <v>2010</v>
          </cell>
          <cell r="C24">
            <v>0.04</v>
          </cell>
          <cell r="E24">
            <v>17.316764476028048</v>
          </cell>
          <cell r="F24">
            <v>24.243470266439267</v>
          </cell>
          <cell r="G24">
            <v>25.975146714042065</v>
          </cell>
          <cell r="H24">
            <v>25.975146714042065</v>
          </cell>
          <cell r="I24">
            <v>27.706823161644873</v>
          </cell>
          <cell r="J24">
            <v>29.438499609247675</v>
          </cell>
          <cell r="K24">
            <v>31.17017605685048</v>
          </cell>
          <cell r="L24">
            <v>32.901852504453288</v>
          </cell>
          <cell r="M24">
            <v>36.365205399658883</v>
          </cell>
        </row>
        <row r="25">
          <cell r="A25">
            <v>2011</v>
          </cell>
          <cell r="C25">
            <v>0.04</v>
          </cell>
          <cell r="E25">
            <v>18.009435055069172</v>
          </cell>
          <cell r="F25">
            <v>25.213209077096838</v>
          </cell>
          <cell r="G25">
            <v>27.014152582603749</v>
          </cell>
          <cell r="H25">
            <v>27.014152582603749</v>
          </cell>
          <cell r="I25">
            <v>28.815096088110668</v>
          </cell>
          <cell r="J25">
            <v>30.616039593617582</v>
          </cell>
          <cell r="K25">
            <v>32.416983099124501</v>
          </cell>
          <cell r="L25">
            <v>34.217926604631423</v>
          </cell>
          <cell r="M25">
            <v>37.819813615645238</v>
          </cell>
        </row>
        <row r="26">
          <cell r="A26">
            <v>2012</v>
          </cell>
          <cell r="C26">
            <v>0.04</v>
          </cell>
          <cell r="E26">
            <v>18.72981245727194</v>
          </cell>
          <cell r="F26">
            <v>26.221737440180714</v>
          </cell>
          <cell r="G26">
            <v>28.0947186859079</v>
          </cell>
          <cell r="H26">
            <v>28.0947186859079</v>
          </cell>
          <cell r="I26">
            <v>29.967699931635096</v>
          </cell>
          <cell r="J26">
            <v>31.840681177362288</v>
          </cell>
          <cell r="K26">
            <v>33.713662423089481</v>
          </cell>
          <cell r="L26">
            <v>35.586643668816677</v>
          </cell>
          <cell r="M26">
            <v>39.332606160271048</v>
          </cell>
        </row>
        <row r="27">
          <cell r="A27">
            <v>2013</v>
          </cell>
          <cell r="C27">
            <v>0.04</v>
          </cell>
          <cell r="E27">
            <v>19.479004955562818</v>
          </cell>
          <cell r="F27">
            <v>27.270606937787942</v>
          </cell>
          <cell r="G27">
            <v>29.218507433344218</v>
          </cell>
          <cell r="H27">
            <v>29.218507433344218</v>
          </cell>
          <cell r="I27">
            <v>31.166407928900501</v>
          </cell>
          <cell r="J27">
            <v>33.11430842445678</v>
          </cell>
          <cell r="K27">
            <v>35.062208920013063</v>
          </cell>
          <cell r="L27">
            <v>37.010109415569346</v>
          </cell>
          <cell r="M27">
            <v>40.90591040668189</v>
          </cell>
        </row>
        <row r="28">
          <cell r="A28">
            <v>2014</v>
          </cell>
          <cell r="C28">
            <v>0.04</v>
          </cell>
          <cell r="E28">
            <v>20.258165153785331</v>
          </cell>
          <cell r="F28">
            <v>28.361431215299461</v>
          </cell>
          <cell r="G28">
            <v>30.387247730677988</v>
          </cell>
          <cell r="H28">
            <v>30.387247730677988</v>
          </cell>
          <cell r="I28">
            <v>32.413064246056521</v>
          </cell>
          <cell r="J28">
            <v>34.438880761435051</v>
          </cell>
          <cell r="K28">
            <v>36.464697276813588</v>
          </cell>
          <cell r="L28">
            <v>38.490513792192118</v>
          </cell>
          <cell r="M28">
            <v>42.542146822949171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Market Rate Calculations"/>
    </sheetNames>
    <sheetDataSet>
      <sheetData sheetId="0">
        <row r="1">
          <cell r="A1" t="str">
            <v>Hawthorne Works Shopping Center</v>
          </cell>
        </row>
        <row r="2">
          <cell r="A2" t="str">
            <v>Asset Pricing Strategy</v>
          </cell>
        </row>
        <row r="3">
          <cell r="A3" t="str">
            <v>Market Rate Calculations</v>
          </cell>
        </row>
        <row r="4">
          <cell r="A4" t="str">
            <v>Hawthorne Partners</v>
          </cell>
        </row>
        <row r="6">
          <cell r="C6" t="str">
            <v>Growth</v>
          </cell>
        </row>
        <row r="7">
          <cell r="A7" t="str">
            <v>Year</v>
          </cell>
          <cell r="C7" t="str">
            <v>Rate</v>
          </cell>
          <cell r="E7" t="str">
            <v>Market Rate [1]</v>
          </cell>
        </row>
        <row r="9">
          <cell r="A9">
            <v>1995</v>
          </cell>
          <cell r="E9">
            <v>9</v>
          </cell>
          <cell r="F9">
            <v>13</v>
          </cell>
          <cell r="G9">
            <v>14</v>
          </cell>
          <cell r="H9">
            <v>15</v>
          </cell>
          <cell r="I9">
            <v>16</v>
          </cell>
          <cell r="J9">
            <v>17</v>
          </cell>
          <cell r="K9">
            <v>18</v>
          </cell>
          <cell r="L9">
            <v>19</v>
          </cell>
          <cell r="M9">
            <v>21</v>
          </cell>
        </row>
        <row r="10">
          <cell r="A10">
            <v>1996</v>
          </cell>
          <cell r="C10">
            <v>0.03</v>
          </cell>
          <cell r="E10">
            <v>9.27</v>
          </cell>
          <cell r="F10">
            <v>13.39</v>
          </cell>
          <cell r="G10">
            <v>14.42</v>
          </cell>
          <cell r="H10">
            <v>15.450000000000001</v>
          </cell>
          <cell r="I10">
            <v>16.48</v>
          </cell>
          <cell r="J10">
            <v>17.510000000000002</v>
          </cell>
          <cell r="K10">
            <v>18.54</v>
          </cell>
          <cell r="L10">
            <v>19.57</v>
          </cell>
          <cell r="M10">
            <v>21.63</v>
          </cell>
        </row>
        <row r="11">
          <cell r="A11">
            <v>1997</v>
          </cell>
          <cell r="C11">
            <v>0.03</v>
          </cell>
          <cell r="E11">
            <v>9.5480999999999998</v>
          </cell>
          <cell r="F11">
            <v>13.791700000000001</v>
          </cell>
          <cell r="G11">
            <v>14.852600000000001</v>
          </cell>
          <cell r="H11">
            <v>15.913500000000001</v>
          </cell>
          <cell r="I11">
            <v>16.974399999999999</v>
          </cell>
          <cell r="J11">
            <v>18.035300000000003</v>
          </cell>
          <cell r="K11">
            <v>19.0962</v>
          </cell>
          <cell r="L11">
            <v>20.1571</v>
          </cell>
          <cell r="M11">
            <v>22.2789</v>
          </cell>
        </row>
        <row r="12">
          <cell r="A12">
            <v>1998</v>
          </cell>
          <cell r="C12">
            <v>0.03</v>
          </cell>
          <cell r="E12">
            <v>9.834543</v>
          </cell>
          <cell r="F12">
            <v>14.205451</v>
          </cell>
          <cell r="G12">
            <v>15.298178000000002</v>
          </cell>
          <cell r="H12">
            <v>16.390905</v>
          </cell>
          <cell r="I12">
            <v>17.483632</v>
          </cell>
          <cell r="J12">
            <v>18.576359000000004</v>
          </cell>
          <cell r="K12">
            <v>19.669086</v>
          </cell>
          <cell r="L12">
            <v>20.761813</v>
          </cell>
          <cell r="M12">
            <v>22.947267</v>
          </cell>
        </row>
        <row r="13">
          <cell r="A13">
            <v>1999</v>
          </cell>
          <cell r="C13">
            <v>0.03</v>
          </cell>
          <cell r="E13">
            <v>10.129579290000001</v>
          </cell>
          <cell r="F13">
            <v>14.63161453</v>
          </cell>
          <cell r="G13">
            <v>15.757123340000001</v>
          </cell>
          <cell r="H13">
            <v>16.882632149999999</v>
          </cell>
          <cell r="I13">
            <v>18.008140960000002</v>
          </cell>
          <cell r="J13">
            <v>19.133649770000005</v>
          </cell>
          <cell r="K13">
            <v>20.259158580000001</v>
          </cell>
          <cell r="L13">
            <v>21.384667390000001</v>
          </cell>
          <cell r="M13">
            <v>23.63568501</v>
          </cell>
        </row>
        <row r="14">
          <cell r="A14">
            <v>2000</v>
          </cell>
          <cell r="C14">
            <v>0.03</v>
          </cell>
          <cell r="E14">
            <v>10.433466668700001</v>
          </cell>
          <cell r="F14">
            <v>15.070562965900001</v>
          </cell>
          <cell r="G14">
            <v>16.229837040200003</v>
          </cell>
          <cell r="H14">
            <v>17.3891111145</v>
          </cell>
          <cell r="I14">
            <v>18.548385188800001</v>
          </cell>
          <cell r="J14">
            <v>19.707659263100005</v>
          </cell>
          <cell r="K14">
            <v>20.866933337400003</v>
          </cell>
          <cell r="L14">
            <v>22.0262074117</v>
          </cell>
          <cell r="M14">
            <v>24.344755560300001</v>
          </cell>
        </row>
        <row r="15">
          <cell r="A15">
            <v>2001</v>
          </cell>
          <cell r="C15">
            <v>0.03</v>
          </cell>
          <cell r="E15">
            <v>10.746470668761001</v>
          </cell>
          <cell r="F15">
            <v>15.522679854877001</v>
          </cell>
          <cell r="G15">
            <v>16.716732151406003</v>
          </cell>
          <cell r="H15">
            <v>17.910784447935001</v>
          </cell>
          <cell r="I15">
            <v>19.104836744464002</v>
          </cell>
          <cell r="J15">
            <v>20.298889040993007</v>
          </cell>
          <cell r="K15">
            <v>21.492941337522002</v>
          </cell>
          <cell r="L15">
            <v>22.686993634050999</v>
          </cell>
          <cell r="M15">
            <v>25.075098227109002</v>
          </cell>
        </row>
        <row r="16">
          <cell r="A16">
            <v>2002</v>
          </cell>
          <cell r="C16">
            <v>0.03</v>
          </cell>
          <cell r="E16">
            <v>11.068864788823831</v>
          </cell>
          <cell r="F16">
            <v>15.988360250523312</v>
          </cell>
          <cell r="G16">
            <v>17.218234115948182</v>
          </cell>
          <cell r="H16">
            <v>18.448107981373052</v>
          </cell>
          <cell r="I16">
            <v>19.677981846797923</v>
          </cell>
          <cell r="J16">
            <v>20.907855712222798</v>
          </cell>
          <cell r="K16">
            <v>22.137729577647661</v>
          </cell>
          <cell r="L16">
            <v>23.367603443072529</v>
          </cell>
          <cell r="M16">
            <v>25.827351173922274</v>
          </cell>
        </row>
        <row r="17">
          <cell r="A17">
            <v>2003</v>
          </cell>
          <cell r="C17">
            <v>0.03</v>
          </cell>
          <cell r="E17">
            <v>11.400930732488545</v>
          </cell>
          <cell r="F17">
            <v>16.468011058039011</v>
          </cell>
          <cell r="G17">
            <v>17.734781139426627</v>
          </cell>
          <cell r="H17">
            <v>19.001551220814246</v>
          </cell>
          <cell r="I17">
            <v>20.268321302201862</v>
          </cell>
          <cell r="J17">
            <v>21.535091383589481</v>
          </cell>
          <cell r="K17">
            <v>22.80186146497709</v>
          </cell>
          <cell r="L17">
            <v>24.068631546364706</v>
          </cell>
          <cell r="M17">
            <v>26.602171709139942</v>
          </cell>
        </row>
        <row r="18">
          <cell r="A18">
            <v>2004</v>
          </cell>
          <cell r="C18">
            <v>0.03</v>
          </cell>
          <cell r="E18">
            <v>11.742958654463202</v>
          </cell>
          <cell r="F18">
            <v>16.962051389780182</v>
          </cell>
          <cell r="G18">
            <v>18.266824573609426</v>
          </cell>
          <cell r="H18">
            <v>19.571597757438674</v>
          </cell>
          <cell r="I18">
            <v>20.876370941267918</v>
          </cell>
          <cell r="J18">
            <v>22.181144125097166</v>
          </cell>
          <cell r="K18">
            <v>23.485917308926403</v>
          </cell>
          <cell r="L18">
            <v>24.790690492755648</v>
          </cell>
          <cell r="M18">
            <v>27.40023686041414</v>
          </cell>
        </row>
        <row r="19">
          <cell r="A19">
            <v>2005</v>
          </cell>
          <cell r="C19">
            <v>0.03</v>
          </cell>
          <cell r="E19">
            <v>12.095247414097098</v>
          </cell>
          <cell r="F19">
            <v>17.470912931473588</v>
          </cell>
          <cell r="G19">
            <v>18.814829310817711</v>
          </cell>
          <cell r="H19">
            <v>20.158745690161833</v>
          </cell>
          <cell r="I19">
            <v>21.502662069505956</v>
          </cell>
          <cell r="J19">
            <v>22.846578448850082</v>
          </cell>
          <cell r="K19">
            <v>24.190494828194197</v>
          </cell>
          <cell r="L19">
            <v>25.534411207538316</v>
          </cell>
          <cell r="M19">
            <v>28.222243966226564</v>
          </cell>
        </row>
        <row r="20">
          <cell r="A20">
            <v>2006</v>
          </cell>
          <cell r="C20">
            <v>0.03</v>
          </cell>
          <cell r="E20">
            <v>12.458104836520011</v>
          </cell>
          <cell r="F20">
            <v>17.995040319417797</v>
          </cell>
          <cell r="G20">
            <v>19.379274190142244</v>
          </cell>
          <cell r="H20">
            <v>20.763508060866688</v>
          </cell>
          <cell r="I20">
            <v>22.147741931591135</v>
          </cell>
          <cell r="J20">
            <v>23.531975802315586</v>
          </cell>
          <cell r="K20">
            <v>24.916209673040022</v>
          </cell>
          <cell r="L20">
            <v>26.300443543764466</v>
          </cell>
          <cell r="M20">
            <v>29.06891128521336</v>
          </cell>
        </row>
        <row r="21">
          <cell r="A21">
            <v>2007</v>
          </cell>
          <cell r="C21">
            <v>0.03</v>
          </cell>
          <cell r="E21">
            <v>12.831847981615612</v>
          </cell>
          <cell r="F21">
            <v>18.53489152900033</v>
          </cell>
          <cell r="G21">
            <v>19.960652415846511</v>
          </cell>
          <cell r="H21">
            <v>21.386413302692688</v>
          </cell>
          <cell r="I21">
            <v>22.812174189538869</v>
          </cell>
          <cell r="J21">
            <v>24.237935076385053</v>
          </cell>
          <cell r="K21">
            <v>25.663695963231223</v>
          </cell>
          <cell r="L21">
            <v>27.089456850077401</v>
          </cell>
          <cell r="M21">
            <v>29.940978623769762</v>
          </cell>
        </row>
        <row r="22">
          <cell r="A22">
            <v>2008</v>
          </cell>
          <cell r="C22">
            <v>0.03</v>
          </cell>
          <cell r="E22">
            <v>13.21680342106408</v>
          </cell>
          <cell r="F22">
            <v>19.090938274870339</v>
          </cell>
          <cell r="G22">
            <v>20.559471988321906</v>
          </cell>
          <cell r="H22">
            <v>22.02800570177347</v>
          </cell>
          <cell r="I22">
            <v>23.496539415225037</v>
          </cell>
          <cell r="J22">
            <v>24.965073128676604</v>
          </cell>
          <cell r="K22">
            <v>26.43360684212816</v>
          </cell>
          <cell r="L22">
            <v>27.902140555579724</v>
          </cell>
          <cell r="M22">
            <v>30.839207982482858</v>
          </cell>
        </row>
        <row r="23">
          <cell r="A23">
            <v>2009</v>
          </cell>
          <cell r="C23">
            <v>0.03</v>
          </cell>
          <cell r="E23">
            <v>13.613307523696003</v>
          </cell>
          <cell r="F23">
            <v>19.66366642311645</v>
          </cell>
          <cell r="G23">
            <v>21.176256147971564</v>
          </cell>
          <cell r="H23">
            <v>22.688845872826676</v>
          </cell>
          <cell r="I23">
            <v>24.20143559768179</v>
          </cell>
          <cell r="J23">
            <v>25.714025322536902</v>
          </cell>
          <cell r="K23">
            <v>27.226615047392006</v>
          </cell>
          <cell r="L23">
            <v>28.739204772247117</v>
          </cell>
          <cell r="M23">
            <v>31.764384221957343</v>
          </cell>
        </row>
        <row r="24">
          <cell r="A24">
            <v>2010</v>
          </cell>
          <cell r="C24">
            <v>0.03</v>
          </cell>
          <cell r="E24">
            <v>14.021706749406883</v>
          </cell>
          <cell r="F24">
            <v>20.253576415809942</v>
          </cell>
          <cell r="G24">
            <v>21.811543832410713</v>
          </cell>
          <cell r="H24">
            <v>23.369511249011477</v>
          </cell>
          <cell r="I24">
            <v>24.927478665612245</v>
          </cell>
          <cell r="J24">
            <v>26.485446082213009</v>
          </cell>
          <cell r="K24">
            <v>28.043413498813766</v>
          </cell>
          <cell r="L24">
            <v>29.601380915414531</v>
          </cell>
          <cell r="M24">
            <v>32.717315748616066</v>
          </cell>
        </row>
        <row r="25">
          <cell r="A25">
            <v>2011</v>
          </cell>
          <cell r="C25">
            <v>0.03</v>
          </cell>
          <cell r="E25">
            <v>14.44235795188909</v>
          </cell>
          <cell r="F25">
            <v>20.861183708284241</v>
          </cell>
          <cell r="G25">
            <v>22.465890147383035</v>
          </cell>
          <cell r="H25">
            <v>24.070596586481823</v>
          </cell>
          <cell r="I25">
            <v>25.675303025580615</v>
          </cell>
          <cell r="J25">
            <v>27.280009464679399</v>
          </cell>
          <cell r="K25">
            <v>28.884715903778179</v>
          </cell>
          <cell r="L25">
            <v>30.489422342876967</v>
          </cell>
          <cell r="M25">
            <v>33.698835221074546</v>
          </cell>
        </row>
        <row r="26">
          <cell r="A26">
            <v>2012</v>
          </cell>
          <cell r="C26">
            <v>0.03</v>
          </cell>
          <cell r="E26">
            <v>14.875628690445764</v>
          </cell>
          <cell r="F26">
            <v>21.487019219532769</v>
          </cell>
          <cell r="G26">
            <v>23.139866851804527</v>
          </cell>
          <cell r="H26">
            <v>24.792714484076278</v>
          </cell>
          <cell r="I26">
            <v>26.445562116348032</v>
          </cell>
          <cell r="J26">
            <v>28.09840974861978</v>
          </cell>
          <cell r="K26">
            <v>29.751257380891527</v>
          </cell>
          <cell r="L26">
            <v>31.404105013163278</v>
          </cell>
          <cell r="M26">
            <v>34.709800277706783</v>
          </cell>
        </row>
        <row r="27">
          <cell r="A27">
            <v>2013</v>
          </cell>
          <cell r="C27">
            <v>0.03</v>
          </cell>
          <cell r="E27">
            <v>15.321897551159136</v>
          </cell>
          <cell r="F27">
            <v>22.131629796118752</v>
          </cell>
          <cell r="G27">
            <v>23.834062857358663</v>
          </cell>
          <cell r="H27">
            <v>25.536495918598568</v>
          </cell>
          <cell r="I27">
            <v>27.238928979838473</v>
          </cell>
          <cell r="J27">
            <v>28.941362041078374</v>
          </cell>
          <cell r="K27">
            <v>30.643795102318272</v>
          </cell>
          <cell r="L27">
            <v>32.34622816355818</v>
          </cell>
          <cell r="M27">
            <v>35.75109428603799</v>
          </cell>
        </row>
        <row r="28">
          <cell r="A28">
            <v>2014</v>
          </cell>
          <cell r="C28">
            <v>0.03</v>
          </cell>
          <cell r="E28">
            <v>15.781554477693911</v>
          </cell>
          <cell r="F28">
            <v>22.795578690002316</v>
          </cell>
          <cell r="G28">
            <v>24.549084743079423</v>
          </cell>
          <cell r="H28">
            <v>26.302590796156526</v>
          </cell>
          <cell r="I28">
            <v>28.056096849233629</v>
          </cell>
          <cell r="J28">
            <v>29.809602902310726</v>
          </cell>
          <cell r="K28">
            <v>31.563108955387822</v>
          </cell>
          <cell r="L28">
            <v>33.316615008464929</v>
          </cell>
          <cell r="M28">
            <v>36.823627114619129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 Mkt Survey"/>
      <sheetName val="CC Leasing guidelines"/>
      <sheetName val="CC budget annual"/>
      <sheetName val="CC budget monthly"/>
      <sheetName val="11.9.09 CC Leasing Detail"/>
      <sheetName val="CC budget quarterly"/>
      <sheetName val="cash Balance"/>
      <sheetName val="Monthly Cash Balance"/>
      <sheetName val="Balance Sheet"/>
      <sheetName val="Cash Flow Projections"/>
      <sheetName val="cash at 1-1-07"/>
      <sheetName val="rsklibSimData"/>
      <sheetName val="RiskSerializationData"/>
      <sheetName val="@risk"/>
      <sheetName val="@risk values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>
        <row r="38">
          <cell r="C38">
            <v>13657200</v>
          </cell>
        </row>
      </sheetData>
      <sheetData sheetId="8" refreshError="1"/>
      <sheetData sheetId="9">
        <row r="37">
          <cell r="C37">
            <v>13657200</v>
          </cell>
        </row>
      </sheetData>
      <sheetData sheetId="10" refreshError="1"/>
      <sheetData sheetId="11" refreshError="1"/>
      <sheetData sheetId="12" refreshError="1"/>
      <sheetData sheetId="13"/>
      <sheetData sheetId="1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INFO LIST"/>
      <sheetName val="CSI"/>
      <sheetName val="MEP Categories"/>
      <sheetName val="Executive Report"/>
      <sheetName val="Project Cost Summary"/>
      <sheetName val="Estimate Summary"/>
      <sheetName val="ECC1"/>
      <sheetName val="ECC2"/>
      <sheetName val="ECC3"/>
      <sheetName val="ECC4"/>
      <sheetName val="ECC5"/>
      <sheetName val="ECC6"/>
      <sheetName val="ECC7"/>
      <sheetName val="ECC8"/>
      <sheetName val=" ECC 9"/>
      <sheetName val=" ECC 10"/>
      <sheetName val=" ECC 11"/>
      <sheetName val=" ECC 12"/>
      <sheetName val="GCs"/>
      <sheetName val="Pre Con"/>
      <sheetName val="Est. Comp. Sht."/>
      <sheetName val="Owner's Cost Summary"/>
      <sheetName val="Bond Cost - Building"/>
      <sheetName val="Bond Cost - Design Build"/>
      <sheetName val="VM Report"/>
      <sheetName val="VM Worksheet"/>
      <sheetName val="Clarifications"/>
      <sheetName val="SKANSKA CM Master 12 Cost Cente"/>
      <sheetName val="SKANSKA%20CM%20Master%2012%20Co"/>
    </sheetNames>
    <sheetDataSet>
      <sheetData sheetId="0" refreshError="1"/>
      <sheetData sheetId="1" refreshError="1"/>
      <sheetData sheetId="2" refreshError="1">
        <row r="2">
          <cell r="B2" t="str">
            <v>DIVISION 2</v>
          </cell>
        </row>
        <row r="3">
          <cell r="B3" t="str">
            <v>DEMOLITION - BUILDING</v>
          </cell>
        </row>
        <row r="4">
          <cell r="B4" t="str">
            <v>DEMOLITION - SITE</v>
          </cell>
        </row>
        <row r="5">
          <cell r="B5" t="str">
            <v>ABATEMENT</v>
          </cell>
        </row>
        <row r="6">
          <cell r="B6" t="str">
            <v>EARTHWORK</v>
          </cell>
        </row>
        <row r="7">
          <cell r="B7" t="str">
            <v>SHEETING / SHORING</v>
          </cell>
        </row>
        <row r="8">
          <cell r="B8" t="str">
            <v>SPECIAL FOUNDATION (CAISSONS &amp; PILES)</v>
          </cell>
        </row>
        <row r="9">
          <cell r="B9" t="str">
            <v>SITE UTILITIES</v>
          </cell>
        </row>
        <row r="10">
          <cell r="B10" t="str">
            <v>STORM  DRAINAGE &amp; CONTAINMENT</v>
          </cell>
        </row>
        <row r="11">
          <cell r="B11" t="str">
            <v>PAVEMENTS / WALKS / CURBING</v>
          </cell>
        </row>
        <row r="12">
          <cell r="B12" t="str">
            <v>SITE IMPROVEMENTS &amp; AMENITIES</v>
          </cell>
        </row>
        <row r="13">
          <cell r="B13" t="str">
            <v>LANDSCAPING</v>
          </cell>
        </row>
        <row r="14">
          <cell r="B14" t="str">
            <v>HARDSCAPING</v>
          </cell>
        </row>
        <row r="16">
          <cell r="B16" t="str">
            <v>DIVISION 3</v>
          </cell>
        </row>
        <row r="17">
          <cell r="B17" t="str">
            <v>CAST-IN-PLACE CONCRETE</v>
          </cell>
        </row>
        <row r="18">
          <cell r="B18" t="str">
            <v>PRECAST CONCRETE</v>
          </cell>
        </row>
        <row r="19">
          <cell r="B19" t="str">
            <v>ARCHITECTURAL PRECAST CONCRETE</v>
          </cell>
        </row>
        <row r="20">
          <cell r="B20" t="str">
            <v>CEMENTITIOUS DECKS &amp; UNDERLAYMENT</v>
          </cell>
        </row>
        <row r="21">
          <cell r="B21" t="str">
            <v>CONCRETE RESTORATION &amp; CLEANING</v>
          </cell>
        </row>
        <row r="23">
          <cell r="B23" t="str">
            <v>DIVISION 4</v>
          </cell>
        </row>
        <row r="24">
          <cell r="B24" t="str">
            <v>MASONRY</v>
          </cell>
        </row>
        <row r="25">
          <cell r="B25" t="str">
            <v>STONE</v>
          </cell>
        </row>
        <row r="26">
          <cell r="B26" t="str">
            <v>CAST STONE MASONRY</v>
          </cell>
        </row>
        <row r="27">
          <cell r="B27" t="str">
            <v>MASONRY RESTORATION &amp; CLEANING</v>
          </cell>
        </row>
        <row r="29">
          <cell r="B29" t="str">
            <v>DIVISION 5</v>
          </cell>
        </row>
        <row r="30">
          <cell r="B30" t="str">
            <v>STRUCTURAL METAL FRAMING</v>
          </cell>
        </row>
        <row r="31">
          <cell r="B31" t="str">
            <v>METAL JOISTS</v>
          </cell>
        </row>
        <row r="32">
          <cell r="B32" t="str">
            <v>METAL DECK</v>
          </cell>
        </row>
        <row r="33">
          <cell r="B33" t="str">
            <v>COLD-FORMED METAL FRAMING</v>
          </cell>
        </row>
        <row r="34">
          <cell r="B34" t="str">
            <v>MISCELLANEOUS METAL FABRICATIONS</v>
          </cell>
        </row>
        <row r="35">
          <cell r="B35" t="str">
            <v>RAILROAD TRACK &amp; ACCESSORIES</v>
          </cell>
        </row>
        <row r="36">
          <cell r="B36" t="str">
            <v>ORNAMENTAL METAL</v>
          </cell>
        </row>
        <row r="37">
          <cell r="B37" t="str">
            <v>EXPANSION CONTROL</v>
          </cell>
        </row>
        <row r="38">
          <cell r="B38" t="str">
            <v>METAL RESTORATION &amp; CLEANING</v>
          </cell>
        </row>
        <row r="40">
          <cell r="B40" t="str">
            <v>DIVISION 6</v>
          </cell>
        </row>
        <row r="41">
          <cell r="B41" t="str">
            <v>ROUGH CARPENTRY</v>
          </cell>
        </row>
        <row r="42">
          <cell r="B42" t="str">
            <v>FINISH CARPENTRY</v>
          </cell>
        </row>
        <row r="43">
          <cell r="B43" t="str">
            <v>ARCHITECTURAL WOODWORK</v>
          </cell>
        </row>
        <row r="44">
          <cell r="B44" t="str">
            <v>PLASTIC FABRICATIONS</v>
          </cell>
        </row>
        <row r="45">
          <cell r="B45" t="str">
            <v>WOOD RESTORATION &amp; CLEANING</v>
          </cell>
        </row>
        <row r="46">
          <cell r="B46" t="str">
            <v>METAL RESTORATION &amp; CLEANING</v>
          </cell>
        </row>
        <row r="48">
          <cell r="B48" t="str">
            <v>DIVISION 7</v>
          </cell>
        </row>
        <row r="49">
          <cell r="B49" t="str">
            <v>DAMPPROOFING &amp; WATERPROOFING</v>
          </cell>
        </row>
        <row r="50">
          <cell r="B50" t="str">
            <v>THERMAL PROTECTION</v>
          </cell>
        </row>
        <row r="51">
          <cell r="B51" t="str">
            <v>SHINGLES, ROOF TILES &amp; ROOF COVERINGS</v>
          </cell>
        </row>
        <row r="52">
          <cell r="B52" t="str">
            <v>ROOFING &amp; SIDING PANELS</v>
          </cell>
        </row>
        <row r="53">
          <cell r="B53" t="str">
            <v>MEMBRANE ROOFING</v>
          </cell>
        </row>
        <row r="54">
          <cell r="B54" t="str">
            <v>FLASHING &amp; SHEET METAL</v>
          </cell>
        </row>
        <row r="55">
          <cell r="B55" t="str">
            <v>ROOF SPECIALTIES &amp; ACCESSORIES</v>
          </cell>
        </row>
        <row r="56">
          <cell r="B56" t="str">
            <v>SPRAY FIREPROOFING</v>
          </cell>
        </row>
        <row r="57">
          <cell r="B57" t="str">
            <v>FIRESTOPPING</v>
          </cell>
        </row>
        <row r="58">
          <cell r="B58" t="str">
            <v>JOINT SEALANTS</v>
          </cell>
        </row>
        <row r="60">
          <cell r="B60" t="str">
            <v>DIVISION 8</v>
          </cell>
        </row>
        <row r="61">
          <cell r="B61" t="str">
            <v>DOORS / FRAMES/ HARDWARE</v>
          </cell>
        </row>
        <row r="62">
          <cell r="B62" t="str">
            <v>WOOD &amp; PLASTIC DOORS</v>
          </cell>
        </row>
        <row r="63">
          <cell r="B63" t="str">
            <v>SPECIALTY DOORS</v>
          </cell>
        </row>
        <row r="64">
          <cell r="B64" t="str">
            <v>COILING DOORS &amp; GRILLES</v>
          </cell>
        </row>
        <row r="65">
          <cell r="B65" t="str">
            <v>OVERHEAD DOORS</v>
          </cell>
        </row>
        <row r="66">
          <cell r="B66" t="str">
            <v>ENTRANCES &amp; STOREFRONTS</v>
          </cell>
        </row>
        <row r="67">
          <cell r="B67" t="str">
            <v>WINDOWS</v>
          </cell>
        </row>
        <row r="68">
          <cell r="B68" t="str">
            <v>SKYLIGHTS</v>
          </cell>
        </row>
        <row r="69">
          <cell r="B69" t="str">
            <v>HARDWARE</v>
          </cell>
        </row>
        <row r="70">
          <cell r="B70" t="str">
            <v>GLAZING</v>
          </cell>
        </row>
        <row r="71">
          <cell r="B71" t="str">
            <v>GLAZED CURTAIN WALL</v>
          </cell>
        </row>
        <row r="73">
          <cell r="B73" t="str">
            <v>DIVISION 9</v>
          </cell>
        </row>
        <row r="74">
          <cell r="B74" t="str">
            <v>GYPSUM WALLBOARD SYSTEMS</v>
          </cell>
        </row>
        <row r="75">
          <cell r="B75" t="str">
            <v>PLASTER &amp; E.I.F.S.</v>
          </cell>
        </row>
        <row r="76">
          <cell r="B76" t="str">
            <v>CERAMIC TILE WALL &amp; FLOOR</v>
          </cell>
        </row>
        <row r="77">
          <cell r="B77" t="str">
            <v>TERRAZZO</v>
          </cell>
        </row>
        <row r="78">
          <cell r="B78" t="str">
            <v>ACOUSTICAL CEILINGS</v>
          </cell>
        </row>
        <row r="79">
          <cell r="B79" t="str">
            <v>FLOORING (CARPET &amp; RESILIENT)</v>
          </cell>
        </row>
        <row r="80">
          <cell r="B80" t="str">
            <v>WOOD FLOORING</v>
          </cell>
        </row>
        <row r="81">
          <cell r="B81" t="str">
            <v>RESINOUS FLOORING</v>
          </cell>
        </row>
        <row r="82">
          <cell r="B82" t="str">
            <v>WALL FINISHES</v>
          </cell>
        </row>
        <row r="83">
          <cell r="B83" t="str">
            <v>ACOUSTICAL TREATMENT</v>
          </cell>
        </row>
        <row r="84">
          <cell r="B84" t="str">
            <v>PAINTS &amp; COATINGS</v>
          </cell>
        </row>
        <row r="85">
          <cell r="B85" t="str">
            <v>WALL COVERINGS</v>
          </cell>
        </row>
        <row r="87">
          <cell r="B87" t="str">
            <v>DIVISION 10</v>
          </cell>
        </row>
        <row r="88">
          <cell r="B88" t="str">
            <v>SPECIALTIES</v>
          </cell>
        </row>
        <row r="89">
          <cell r="B89" t="str">
            <v>VISUAL DISPLAY BOARDS</v>
          </cell>
        </row>
        <row r="90">
          <cell r="B90" t="str">
            <v>TOILET COMPARTMENTS</v>
          </cell>
        </row>
        <row r="91">
          <cell r="B91" t="str">
            <v>LOUVERS &amp; VENTS</v>
          </cell>
        </row>
        <row r="92">
          <cell r="B92" t="str">
            <v>WALL &amp; CORNER GUARDS</v>
          </cell>
        </row>
        <row r="93">
          <cell r="B93" t="str">
            <v>ACCESS FLOORING</v>
          </cell>
        </row>
        <row r="94">
          <cell r="B94" t="str">
            <v>PEST CONTROL</v>
          </cell>
        </row>
        <row r="95">
          <cell r="B95" t="str">
            <v>FIREPLACES &amp; STOVES</v>
          </cell>
        </row>
        <row r="96">
          <cell r="B96" t="str">
            <v>MANUFACTURED EXTERIOR SPECIALTIES</v>
          </cell>
        </row>
        <row r="97">
          <cell r="B97" t="str">
            <v>FLAGPOLES</v>
          </cell>
        </row>
        <row r="98">
          <cell r="B98" t="str">
            <v>IDENTIFICATION DEVICES ( SIGNAGE)</v>
          </cell>
        </row>
        <row r="99">
          <cell r="B99" t="str">
            <v>PEDESTRIAN CONTROL DEVICES</v>
          </cell>
        </row>
        <row r="100">
          <cell r="B100" t="str">
            <v>LOCKERS</v>
          </cell>
        </row>
        <row r="101">
          <cell r="B101" t="str">
            <v>FIRE EXTINGUISHERS &amp; CABINETS</v>
          </cell>
        </row>
        <row r="102">
          <cell r="B102" t="str">
            <v>PROTECTIVE COVERS</v>
          </cell>
        </row>
        <row r="103">
          <cell r="B103" t="str">
            <v>POSTAL SPECIALTIES</v>
          </cell>
        </row>
        <row r="104">
          <cell r="B104" t="str">
            <v>WIRE MESH PARTITIONS</v>
          </cell>
        </row>
        <row r="105">
          <cell r="B105" t="str">
            <v>DEMOUNTABLE PARTITIONS</v>
          </cell>
        </row>
        <row r="106">
          <cell r="B106" t="str">
            <v>PORTABLE PARTITIONS</v>
          </cell>
        </row>
        <row r="107">
          <cell r="B107" t="str">
            <v>OPERABLE PARTITIONS</v>
          </cell>
        </row>
        <row r="108">
          <cell r="B108" t="str">
            <v>STORAGE SHELVING</v>
          </cell>
        </row>
        <row r="109">
          <cell r="B109" t="str">
            <v>EXTERIOR PROTECTION</v>
          </cell>
        </row>
        <row r="110">
          <cell r="B110" t="str">
            <v>TELEPHONE SPECIALTIES</v>
          </cell>
        </row>
        <row r="111">
          <cell r="B111" t="str">
            <v>TOILET &amp; BATH ACCESSORIES</v>
          </cell>
        </row>
        <row r="112">
          <cell r="B112" t="str">
            <v>SCALES</v>
          </cell>
        </row>
        <row r="113">
          <cell r="B113" t="str">
            <v>WARDROBE &amp; CLOSET SPECIALTIES</v>
          </cell>
        </row>
        <row r="115">
          <cell r="B115" t="str">
            <v>DIVISION 11</v>
          </cell>
        </row>
        <row r="116">
          <cell r="B116" t="str">
            <v>EQUIPMENT</v>
          </cell>
        </row>
        <row r="117">
          <cell r="B117" t="str">
            <v>MAINTENANCE EQUIPMENT</v>
          </cell>
        </row>
        <row r="118">
          <cell r="B118" t="str">
            <v>SECURITY &amp; VAULT EQUIPMENT</v>
          </cell>
        </row>
        <row r="119">
          <cell r="B119" t="str">
            <v>TELLER &amp; SERVICE EQUIPMENT</v>
          </cell>
        </row>
        <row r="120">
          <cell r="B120" t="str">
            <v>ECCLESIASTICAL EQUIPMENT</v>
          </cell>
        </row>
        <row r="121">
          <cell r="B121" t="str">
            <v>LIBRARY EQUIPMENT</v>
          </cell>
        </row>
        <row r="122">
          <cell r="B122" t="str">
            <v>THEATER &amp; STAGE EQUIPMENT</v>
          </cell>
        </row>
        <row r="123">
          <cell r="B123" t="str">
            <v>INSTRUMENTAL EQUIPMENT</v>
          </cell>
        </row>
        <row r="124">
          <cell r="B124" t="str">
            <v>LAUNDRY EQUIPMENT</v>
          </cell>
        </row>
        <row r="125">
          <cell r="B125" t="str">
            <v>VENDING EQUIPMENT</v>
          </cell>
        </row>
        <row r="126">
          <cell r="B126" t="str">
            <v>AUDIO-VISUAL EQUIPMENT</v>
          </cell>
        </row>
        <row r="127">
          <cell r="B127" t="str">
            <v>PROJECTION SCREEN</v>
          </cell>
        </row>
        <row r="128">
          <cell r="B128" t="str">
            <v>VEHICLE SERVICE EQUIPMENT</v>
          </cell>
        </row>
        <row r="129">
          <cell r="B129" t="str">
            <v>PARKING CONTROL EQUIPMENT</v>
          </cell>
        </row>
        <row r="130">
          <cell r="B130" t="str">
            <v>LOADING DOCK EQUIPMENT</v>
          </cell>
        </row>
        <row r="131">
          <cell r="B131" t="str">
            <v>SOLID WASTE HANDLING EQUIPMENT</v>
          </cell>
        </row>
        <row r="132">
          <cell r="B132" t="str">
            <v>DETENTION EQUIPMENT</v>
          </cell>
        </row>
        <row r="133">
          <cell r="B133" t="str">
            <v>WATER SUPPLY &amp; TREATMENT EQUIPMENT</v>
          </cell>
        </row>
        <row r="134">
          <cell r="B134" t="str">
            <v>HYDRAULIC GATES &amp; VALVES</v>
          </cell>
        </row>
        <row r="135">
          <cell r="B135" t="str">
            <v>FLUID WASTE TREATMENT &amp; DISPOSAL EQUIPMENT</v>
          </cell>
        </row>
        <row r="136">
          <cell r="B136" t="str">
            <v>FOOD SERVICE EQUIPMENT</v>
          </cell>
        </row>
        <row r="137">
          <cell r="B137" t="str">
            <v>RESIDENTIAL EQUIPMENT</v>
          </cell>
        </row>
        <row r="138">
          <cell r="B138" t="str">
            <v>UNIT KITCHENS</v>
          </cell>
        </row>
        <row r="139">
          <cell r="B139" t="str">
            <v>DARKROOM EQUIPMENT</v>
          </cell>
        </row>
        <row r="140">
          <cell r="B140" t="str">
            <v>ATHLETIC, RECREATIONAL, &amp; THERAPEUTIC EQUIPMENT</v>
          </cell>
        </row>
        <row r="141">
          <cell r="B141" t="str">
            <v>INDUSTRIAL &amp; PROCESS EQUIPMENT</v>
          </cell>
        </row>
        <row r="142">
          <cell r="B142" t="str">
            <v>LABORATORY EQUIPMENT</v>
          </cell>
        </row>
        <row r="143">
          <cell r="B143" t="str">
            <v>PLANETARIUM EQUIPMENT</v>
          </cell>
        </row>
        <row r="144">
          <cell r="B144" t="str">
            <v>OBSERVATORY EQUIPMENT</v>
          </cell>
        </row>
        <row r="145">
          <cell r="B145" t="str">
            <v>OFFICE EQUIPMENT</v>
          </cell>
        </row>
        <row r="146">
          <cell r="B146" t="str">
            <v>MEDICAL EQUIPMENT</v>
          </cell>
        </row>
        <row r="147">
          <cell r="B147" t="str">
            <v>MORTUARY EQUIPMENT</v>
          </cell>
        </row>
        <row r="148">
          <cell r="B148" t="str">
            <v>NAVIGATION EQUIPMENT</v>
          </cell>
        </row>
        <row r="149">
          <cell r="B149" t="str">
            <v>AGRICULTURAL EQUIPMENT</v>
          </cell>
        </row>
        <row r="150">
          <cell r="B150" t="str">
            <v>EXHIBIT EQUIPMENT</v>
          </cell>
        </row>
        <row r="151">
          <cell r="B151" t="str">
            <v>MISCELLANEOUS EQUIPMENT</v>
          </cell>
        </row>
        <row r="153">
          <cell r="B153" t="str">
            <v>DIVISION 12</v>
          </cell>
        </row>
        <row r="154">
          <cell r="B154" t="str">
            <v>FURNISHINGS</v>
          </cell>
        </row>
        <row r="155">
          <cell r="B155" t="str">
            <v>FABRICS</v>
          </cell>
        </row>
        <row r="156">
          <cell r="B156" t="str">
            <v>ART</v>
          </cell>
        </row>
        <row r="157">
          <cell r="B157" t="str">
            <v>MANUFACTURED METAL CASEWORK</v>
          </cell>
        </row>
        <row r="158">
          <cell r="B158" t="str">
            <v>MANUFACTURED WOOD CASEWORK</v>
          </cell>
        </row>
        <row r="159">
          <cell r="B159" t="str">
            <v>FURNISHINGS AND ACCESSORIES</v>
          </cell>
        </row>
        <row r="160">
          <cell r="B160" t="str">
            <v>ENTRANCE MATS</v>
          </cell>
        </row>
        <row r="161">
          <cell r="B161" t="str">
            <v>WINDOW TREATMENTS</v>
          </cell>
        </row>
        <row r="162">
          <cell r="B162" t="str">
            <v>FURNITURE</v>
          </cell>
        </row>
        <row r="163">
          <cell r="B163" t="str">
            <v>FIXED AUDIENCE SEATING</v>
          </cell>
        </row>
        <row r="164">
          <cell r="B164" t="str">
            <v>STADIUM &amp; ARENA SEATING</v>
          </cell>
        </row>
        <row r="165">
          <cell r="B165" t="str">
            <v>TELESCOPING STANDS</v>
          </cell>
        </row>
        <row r="166">
          <cell r="B166" t="str">
            <v>PEWS &amp; BENCHES</v>
          </cell>
        </row>
        <row r="167">
          <cell r="B167" t="str">
            <v>SYSTEMS FURNITURE</v>
          </cell>
        </row>
        <row r="168">
          <cell r="B168" t="str">
            <v>INTERIOR PLANTS &amp; PLANTERS</v>
          </cell>
        </row>
        <row r="169">
          <cell r="B169" t="str">
            <v>FURNISHINGS RESTORATION &amp; REPAIR</v>
          </cell>
        </row>
        <row r="171">
          <cell r="B171" t="str">
            <v>DIVISION 13</v>
          </cell>
        </row>
        <row r="172">
          <cell r="B172" t="str">
            <v>AIR-SUPPORTED STRUCTURES</v>
          </cell>
        </row>
        <row r="173">
          <cell r="B173" t="str">
            <v>BUILDING MODULES</v>
          </cell>
        </row>
        <row r="174">
          <cell r="B174" t="str">
            <v>SPECIAL PURPOSE ROOMS</v>
          </cell>
        </row>
        <row r="175">
          <cell r="B175" t="str">
            <v>COOLER &amp; FREEZER BOXES</v>
          </cell>
        </row>
        <row r="176">
          <cell r="B176" t="str">
            <v>ENVIRONMENTAL ROOMS</v>
          </cell>
        </row>
        <row r="177">
          <cell r="B177" t="str">
            <v>SOUND, VIBRATION, &amp; SEISMIC CONTROL</v>
          </cell>
        </row>
        <row r="178">
          <cell r="B178" t="str">
            <v>RADIATION PROTECTION</v>
          </cell>
        </row>
        <row r="179">
          <cell r="B179" t="str">
            <v>LIGHTNING PROTECTION</v>
          </cell>
        </row>
        <row r="180">
          <cell r="B180" t="str">
            <v>CATHODIC PROTECTION</v>
          </cell>
        </row>
        <row r="181">
          <cell r="B181" t="str">
            <v>PRE-ENGINEERED STRUCTURES</v>
          </cell>
        </row>
        <row r="182">
          <cell r="B182" t="str">
            <v>SWIMMING POOLS</v>
          </cell>
        </row>
        <row r="183">
          <cell r="B183" t="str">
            <v>AQUARIUMS</v>
          </cell>
        </row>
        <row r="184">
          <cell r="B184" t="str">
            <v>TUBS &amp; POOLS</v>
          </cell>
        </row>
        <row r="185">
          <cell r="B185" t="str">
            <v>ICE RINKS</v>
          </cell>
        </row>
        <row r="186">
          <cell r="B186" t="str">
            <v>KENNELS &amp; ANIMAL SHELTERS</v>
          </cell>
        </row>
        <row r="187">
          <cell r="B187" t="str">
            <v>SITE-CONSTRUCTED INCINERATORS</v>
          </cell>
        </row>
        <row r="188">
          <cell r="B188" t="str">
            <v>STORAGE TANKS</v>
          </cell>
        </row>
        <row r="189">
          <cell r="B189" t="str">
            <v>FILTER UNDERDRAINS &amp; MEDIA</v>
          </cell>
        </row>
        <row r="190">
          <cell r="B190" t="str">
            <v>DIGESTER COVERS &amp; APPURTENANCES</v>
          </cell>
        </row>
        <row r="191">
          <cell r="B191" t="str">
            <v>OXYGENATION SYSTEMS</v>
          </cell>
        </row>
        <row r="192">
          <cell r="B192" t="str">
            <v>SLUDGE CONDITIONING SYSTEMS</v>
          </cell>
        </row>
        <row r="193">
          <cell r="B193" t="str">
            <v>HAZARDOUS MATERIAL REMEDIATION</v>
          </cell>
        </row>
        <row r="194">
          <cell r="B194" t="str">
            <v>MEASUREMENT &amp; CONTROL INSTRUMENTATION</v>
          </cell>
        </row>
        <row r="195">
          <cell r="B195" t="str">
            <v>RECORDING INSTRUMENTATION</v>
          </cell>
        </row>
        <row r="196">
          <cell r="B196" t="str">
            <v>TRANSPORTATION CONTROL INSTRUMENTATION</v>
          </cell>
        </row>
        <row r="197">
          <cell r="B197" t="str">
            <v>SOLAR &amp; WIND ENERGY EQUIPMENT</v>
          </cell>
        </row>
        <row r="198">
          <cell r="B198" t="str">
            <v xml:space="preserve">SECURITY ACCESS &amp; SURVEILLANCE </v>
          </cell>
        </row>
        <row r="199">
          <cell r="B199" t="str">
            <v>DETECTION &amp; ALARM</v>
          </cell>
        </row>
        <row r="201">
          <cell r="B201" t="str">
            <v>DIVISION 14</v>
          </cell>
        </row>
        <row r="202">
          <cell r="B202" t="str">
            <v>DUMBWAITERS</v>
          </cell>
        </row>
        <row r="203">
          <cell r="B203" t="str">
            <v>ELEVATORS</v>
          </cell>
        </row>
        <row r="204">
          <cell r="B204" t="str">
            <v>ESCALATORS &amp; MOVING WALKS</v>
          </cell>
        </row>
        <row r="205">
          <cell r="B205" t="str">
            <v>LIFTS</v>
          </cell>
        </row>
        <row r="206">
          <cell r="B206" t="str">
            <v>MATERIAL HANDLING</v>
          </cell>
        </row>
        <row r="207">
          <cell r="B207" t="str">
            <v>HOISTS &amp; CRANES</v>
          </cell>
        </row>
        <row r="208">
          <cell r="B208" t="str">
            <v>TURNTABLES</v>
          </cell>
        </row>
        <row r="209">
          <cell r="B209" t="str">
            <v>SCAFFOLDING</v>
          </cell>
        </row>
        <row r="210">
          <cell r="B210" t="str">
            <v xml:space="preserve">TRANSPORTATION </v>
          </cell>
        </row>
        <row r="212">
          <cell r="B212" t="str">
            <v>DIVISION 15</v>
          </cell>
        </row>
        <row r="213">
          <cell r="B213" t="str">
            <v>MECHANICAL CONSTRUCTION (PLUMBING &amp; HVAC)</v>
          </cell>
        </row>
        <row r="214">
          <cell r="B214" t="str">
            <v>PROCESS PIPING</v>
          </cell>
        </row>
        <row r="215">
          <cell r="B215" t="str">
            <v>FIRE PROTECTION</v>
          </cell>
        </row>
        <row r="216">
          <cell r="B216" t="str">
            <v>PLUMBING</v>
          </cell>
        </row>
        <row r="217">
          <cell r="B217" t="str">
            <v>HEATING, VENTILATION &amp; AIR CONDITIONING</v>
          </cell>
        </row>
        <row r="218">
          <cell r="B218" t="str">
            <v>HVAC INSTRUMENTATION &amp; CONTROLS</v>
          </cell>
        </row>
        <row r="219">
          <cell r="B219" t="str">
            <v>TESTING, ADJUSTING &amp; BALANCING</v>
          </cell>
        </row>
        <row r="221">
          <cell r="B221" t="str">
            <v>DIVISION 16</v>
          </cell>
        </row>
        <row r="222">
          <cell r="B222" t="str">
            <v>ELECTRICAL CONSTRUCTION</v>
          </cell>
        </row>
        <row r="223">
          <cell r="B223" t="str">
            <v>COMMUNICATIONS</v>
          </cell>
        </row>
        <row r="224">
          <cell r="B224" t="str">
            <v>SOUND &amp; VIDEO</v>
          </cell>
        </row>
        <row r="226">
          <cell r="B226" t="str">
            <v>DIVISION 17</v>
          </cell>
        </row>
        <row r="227">
          <cell r="B227" t="str">
            <v>BUILDING MANAGEMENT SYSTEM</v>
          </cell>
        </row>
        <row r="229">
          <cell r="B229" t="str">
            <v>DIVISION 18</v>
          </cell>
        </row>
        <row r="230">
          <cell r="B230" t="str">
            <v>BUILDING COMMISSIONING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tnSmry"/>
      <sheetName val="Summary"/>
      <sheetName val="Argus"/>
      <sheetName val="Smry"/>
      <sheetName val="Loans"/>
      <sheetName val="JV1"/>
      <sheetName val="JV2"/>
      <sheetName val="Rent Recovers Assumptions"/>
      <sheetName val="Conserv. Assumptions"/>
      <sheetName val="Aggr. Assumptions"/>
      <sheetName val="Vcnt Lse Up Schdl"/>
      <sheetName val="Mezz Cost"/>
      <sheetName val="Mezz Detail"/>
      <sheetName val="Santa Fe Val 3-3-05 Condo $250"/>
      <sheetName val="CSI"/>
    </sheetNames>
    <sheetDataSet>
      <sheetData sheetId="0" refreshError="1">
        <row r="178">
          <cell r="A178"/>
        </row>
        <row r="179">
          <cell r="A179"/>
        </row>
        <row r="204">
          <cell r="A204"/>
        </row>
        <row r="225">
          <cell r="A225"/>
        </row>
      </sheetData>
      <sheetData sheetId="1">
        <row r="178">
          <cell r="A178"/>
        </row>
      </sheetData>
      <sheetData sheetId="2">
        <row r="178">
          <cell r="A178"/>
        </row>
      </sheetData>
      <sheetData sheetId="3">
        <row r="178">
          <cell r="A178"/>
        </row>
      </sheetData>
      <sheetData sheetId="4">
        <row r="178">
          <cell r="A178"/>
        </row>
      </sheetData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M"/>
      <sheetName val="IS"/>
      <sheetName val="RE tax (2)"/>
      <sheetName val="Hamilton County Tax Comp"/>
      <sheetName val="IRR"/>
      <sheetName val="Rent Comp Summary (2)"/>
      <sheetName val="UW Assumptions"/>
      <sheetName val="Pebblebrook trailing 12 "/>
      <sheetName val="2-10-16 Floor Plan"/>
      <sheetName val="Yieldstar Rent"/>
      <sheetName val="Existing Debt Summary"/>
      <sheetName val="2-4-16 Floor Plan"/>
      <sheetName val="Rent Comp Summary"/>
      <sheetName val="LVille RE Tax"/>
      <sheetName val="Floor Plan (2)"/>
      <sheetName val="Hamilton Tax Comp"/>
      <sheetName val="Lease Expiration"/>
      <sheetName val="Lease Term"/>
      <sheetName val="Working RR Analysis"/>
      <sheetName val="Revenue Graphs"/>
      <sheetName val="RE Tax"/>
      <sheetName val="9-17 RR"/>
      <sheetName val="July15 Update"/>
      <sheetName val="July15"/>
      <sheetName val="Value"/>
      <sheetName val="Value-Assumption"/>
      <sheetName val="Finding a Range"/>
      <sheetName val="Finding a Range LA"/>
      <sheetName val="IRR Loan"/>
      <sheetName val="Jan14-June15"/>
      <sheetName val="Revenue Graph"/>
      <sheetName val="Input page"/>
      <sheetName val="Tax Ratio Study"/>
      <sheetName val="Cap Rate Matrix"/>
      <sheetName val="Capital Structure"/>
      <sheetName val="Cap Ex"/>
      <sheetName val="Sheet1"/>
      <sheetName val="Buy vs Rent Decision"/>
      <sheetName val="One Pager"/>
      <sheetName val="Yield Mntc"/>
      <sheetName val="RE Tax DON'T USE"/>
      <sheetName val="1-21-16 Floor Plan Broken out"/>
    </sheetNames>
    <sheetDataSet>
      <sheetData sheetId="0">
        <row r="2">
          <cell r="A2" t="str">
            <v>Pebble Brook Village</v>
          </cell>
        </row>
      </sheetData>
      <sheetData sheetId="1"/>
      <sheetData sheetId="2">
        <row r="25">
          <cell r="I25">
            <v>372638.85204009095</v>
          </cell>
        </row>
      </sheetData>
      <sheetData sheetId="3"/>
      <sheetData sheetId="4"/>
      <sheetData sheetId="5">
        <row r="3">
          <cell r="AE3">
            <v>774</v>
          </cell>
        </row>
      </sheetData>
      <sheetData sheetId="6"/>
      <sheetData sheetId="7">
        <row r="8">
          <cell r="N8">
            <v>2409384</v>
          </cell>
        </row>
      </sheetData>
      <sheetData sheetId="8"/>
      <sheetData sheetId="9"/>
      <sheetData sheetId="10"/>
      <sheetData sheetId="11"/>
      <sheetData sheetId="12"/>
      <sheetData sheetId="13">
        <row r="52">
          <cell r="G52">
            <v>1000000</v>
          </cell>
        </row>
      </sheetData>
      <sheetData sheetId="14"/>
      <sheetData sheetId="15"/>
      <sheetData sheetId="16"/>
      <sheetData sheetId="17"/>
      <sheetData sheetId="18">
        <row r="9">
          <cell r="AJ9">
            <v>1</v>
          </cell>
          <cell r="AK9">
            <v>0</v>
          </cell>
        </row>
        <row r="10">
          <cell r="AJ10">
            <v>2</v>
          </cell>
          <cell r="AK10">
            <v>1.03</v>
          </cell>
        </row>
        <row r="11">
          <cell r="AJ11">
            <v>3</v>
          </cell>
          <cell r="AK11">
            <v>1.03</v>
          </cell>
        </row>
        <row r="12">
          <cell r="AJ12">
            <v>4</v>
          </cell>
          <cell r="AK12">
            <v>1.03</v>
          </cell>
        </row>
        <row r="13">
          <cell r="AJ13">
            <v>5</v>
          </cell>
          <cell r="AK13">
            <v>1.03</v>
          </cell>
        </row>
        <row r="14">
          <cell r="AJ14">
            <v>6</v>
          </cell>
          <cell r="AK14">
            <v>1.03</v>
          </cell>
        </row>
        <row r="15">
          <cell r="AJ15">
            <v>7</v>
          </cell>
          <cell r="AK15">
            <v>1.03</v>
          </cell>
        </row>
        <row r="16">
          <cell r="AJ16">
            <v>8</v>
          </cell>
          <cell r="AK16">
            <v>1.03</v>
          </cell>
        </row>
        <row r="17">
          <cell r="AJ17">
            <v>9</v>
          </cell>
          <cell r="AK17">
            <v>1.03</v>
          </cell>
        </row>
        <row r="18">
          <cell r="AJ18">
            <v>10</v>
          </cell>
          <cell r="AK18">
            <v>1.03</v>
          </cell>
        </row>
        <row r="19">
          <cell r="AJ19">
            <v>11</v>
          </cell>
          <cell r="AK19">
            <v>1.03</v>
          </cell>
        </row>
        <row r="20">
          <cell r="AJ20">
            <v>12</v>
          </cell>
          <cell r="AK20">
            <v>1.03</v>
          </cell>
        </row>
        <row r="21">
          <cell r="AJ21">
            <v>13</v>
          </cell>
          <cell r="AK21">
            <v>1.03</v>
          </cell>
        </row>
      </sheetData>
      <sheetData sheetId="19"/>
      <sheetData sheetId="20">
        <row r="1">
          <cell r="J1" t="str">
            <v>Asset Pricing</v>
          </cell>
        </row>
      </sheetData>
      <sheetData sheetId="21"/>
      <sheetData sheetId="22"/>
      <sheetData sheetId="23"/>
      <sheetData sheetId="24">
        <row r="19">
          <cell r="C19">
            <v>4.2299999999999997E-2</v>
          </cell>
        </row>
      </sheetData>
      <sheetData sheetId="25"/>
      <sheetData sheetId="26">
        <row r="12">
          <cell r="L12" t="e">
            <v>#REF!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Market Rent Detail"/>
      <sheetName val="Operating Stmts"/>
      <sheetName val="Macro Buttons"/>
      <sheetName val="Check Sums"/>
      <sheetName val="Exec Sum 10Yr"/>
      <sheetName val="Year One Pro Forma"/>
      <sheetName val="Cash Flow Projections"/>
      <sheetName val="Rent Roll Summary"/>
      <sheetName val="Market Rent Increases"/>
      <sheetName val="Effective Rental Income Detail"/>
    </sheetNames>
    <sheetDataSet>
      <sheetData sheetId="0" refreshError="1">
        <row r="15">
          <cell r="D15">
            <v>35144</v>
          </cell>
        </row>
        <row r="31">
          <cell r="A31" t="str">
            <v>HEATHER RIDGE APARTMENTS</v>
          </cell>
        </row>
        <row r="32">
          <cell r="A32" t="str">
            <v>Asset Pricing Strategy</v>
          </cell>
        </row>
        <row r="33">
          <cell r="A33" t="str">
            <v>Table of Assumptions - 10 Year Pro Forma</v>
          </cell>
        </row>
        <row r="34">
          <cell r="A34" t="str">
            <v>Unit by Unit Analysis</v>
          </cell>
        </row>
        <row r="36">
          <cell r="A36" t="str">
            <v>GENERAL</v>
          </cell>
        </row>
        <row r="38">
          <cell r="B38" t="str">
            <v>Key Dates</v>
          </cell>
        </row>
        <row r="39">
          <cell r="C39" t="str">
            <v>Start of Analysis</v>
          </cell>
          <cell r="D39">
            <v>35125</v>
          </cell>
        </row>
        <row r="40">
          <cell r="C40" t="str">
            <v>Marketing / Escrow Period</v>
          </cell>
          <cell r="D40">
            <v>122</v>
          </cell>
        </row>
        <row r="41">
          <cell r="C41" t="str">
            <v>Start of Fiscal Year 1</v>
          </cell>
          <cell r="D41">
            <v>35247</v>
          </cell>
        </row>
        <row r="42">
          <cell r="C42" t="str">
            <v>Analysis Period</v>
          </cell>
          <cell r="D42">
            <v>10</v>
          </cell>
        </row>
        <row r="44">
          <cell r="B44" t="str">
            <v>Unit Summary</v>
          </cell>
        </row>
        <row r="45">
          <cell r="C45" t="str">
            <v>Number of Units</v>
          </cell>
          <cell r="D45">
            <v>356</v>
          </cell>
        </row>
        <row r="46">
          <cell r="C46" t="str">
            <v>Total Square Feet</v>
          </cell>
          <cell r="D46">
            <v>317780</v>
          </cell>
        </row>
        <row r="47">
          <cell r="C47" t="str">
            <v>Average Square Feet per Unit</v>
          </cell>
          <cell r="D47">
            <v>892.64044943820227</v>
          </cell>
        </row>
        <row r="49">
          <cell r="B49" t="str">
            <v>Projected Annual Increases in CPI during</v>
          </cell>
          <cell r="D49">
            <v>0.03</v>
          </cell>
        </row>
        <row r="50">
          <cell r="C50" t="str">
            <v>10 Year Analysis Period</v>
          </cell>
        </row>
        <row r="53">
          <cell r="A53" t="str">
            <v>INCOME</v>
          </cell>
        </row>
        <row r="55">
          <cell r="B55" t="str">
            <v>Market Rent Growth Rate</v>
          </cell>
        </row>
        <row r="56">
          <cell r="C56" t="str">
            <v>Partial Period from Mar-01-1996 to Jun-30-1996</v>
          </cell>
          <cell r="D56">
            <v>0</v>
          </cell>
        </row>
        <row r="57">
          <cell r="C57" t="str">
            <v>Calender Year 1 Ending Jun-30-1997</v>
          </cell>
          <cell r="D57">
            <v>2.9196686364985562E-2</v>
          </cell>
        </row>
        <row r="58">
          <cell r="C58" t="str">
            <v>Calender Year 2 Ending Jun-30-1998</v>
          </cell>
          <cell r="D58">
            <v>3.059699535932461E-2</v>
          </cell>
        </row>
        <row r="59">
          <cell r="C59" t="str">
            <v>Calender Year 3 Ending Jun-30-1999</v>
          </cell>
          <cell r="D59">
            <v>0.03</v>
          </cell>
        </row>
        <row r="60">
          <cell r="C60" t="str">
            <v>Calender Year 4 Ending Jun-30-2000</v>
          </cell>
          <cell r="D60">
            <v>0.03</v>
          </cell>
        </row>
        <row r="61">
          <cell r="C61" t="str">
            <v>Calender Year 5 Ending Jun-30-2001</v>
          </cell>
          <cell r="D61">
            <v>0.03</v>
          </cell>
        </row>
        <row r="62">
          <cell r="C62" t="str">
            <v>Calender Year 6 Ending Jun-30-2002</v>
          </cell>
          <cell r="D62">
            <v>0.03</v>
          </cell>
        </row>
        <row r="63">
          <cell r="C63" t="str">
            <v>Calender Year 7 Ending Jun-30-2003</v>
          </cell>
          <cell r="D63">
            <v>0.03</v>
          </cell>
        </row>
        <row r="64">
          <cell r="C64" t="str">
            <v>Calender Year 8 Ending Jun-30-2004</v>
          </cell>
          <cell r="D64">
            <v>0.03</v>
          </cell>
        </row>
        <row r="65">
          <cell r="C65" t="str">
            <v>Calender Year 9 Ending Jun-30-2005</v>
          </cell>
          <cell r="D65">
            <v>0.03</v>
          </cell>
        </row>
        <row r="66">
          <cell r="C66" t="str">
            <v>Calender Year 10 Ending Jun-30-2006</v>
          </cell>
          <cell r="D66">
            <v>0.03</v>
          </cell>
        </row>
        <row r="67">
          <cell r="C67" t="str">
            <v>Calender Year 11 Ending Jun-30-2007</v>
          </cell>
          <cell r="D67">
            <v>0.03</v>
          </cell>
        </row>
        <row r="69">
          <cell r="B69" t="str">
            <v>Average Market Lease Term</v>
          </cell>
          <cell r="D69">
            <v>6</v>
          </cell>
        </row>
        <row r="71">
          <cell r="B71" t="str">
            <v>Rent Increase Limitation on Rollovers</v>
          </cell>
          <cell r="D71">
            <v>1</v>
          </cell>
        </row>
        <row r="73">
          <cell r="B73" t="str">
            <v>Other Income Growth Rate</v>
          </cell>
          <cell r="D73">
            <v>0.02</v>
          </cell>
        </row>
        <row r="75">
          <cell r="B75" t="str">
            <v>Absorption of Vacant Units</v>
          </cell>
          <cell r="D75">
            <v>0</v>
          </cell>
        </row>
        <row r="77">
          <cell r="B77" t="str">
            <v>Conversion of Month-to-Month Leases to</v>
          </cell>
          <cell r="D77">
            <v>8</v>
          </cell>
        </row>
        <row r="78">
          <cell r="C78" t="str">
            <v>Market Lease Terms</v>
          </cell>
        </row>
        <row r="80">
          <cell r="B80" t="str">
            <v>Discount from Market Rent</v>
          </cell>
        </row>
        <row r="81">
          <cell r="C81" t="str">
            <v>Employee Units</v>
          </cell>
          <cell r="D81">
            <v>1</v>
          </cell>
        </row>
        <row r="82">
          <cell r="C82" t="str">
            <v>Blank</v>
          </cell>
          <cell r="D82">
            <v>0</v>
          </cell>
        </row>
        <row r="83">
          <cell r="C83" t="str">
            <v>Blank</v>
          </cell>
          <cell r="D83">
            <v>0</v>
          </cell>
        </row>
        <row r="88">
          <cell r="A88" t="str">
            <v>HEATHER RIDGE APARTMENTS</v>
          </cell>
        </row>
        <row r="89">
          <cell r="A89" t="str">
            <v>Asset Pricing Strategy</v>
          </cell>
        </row>
        <row r="90">
          <cell r="A90" t="str">
            <v>Table of Assumptions - 10 Year Pro Forma</v>
          </cell>
        </row>
        <row r="91">
          <cell r="A91" t="str">
            <v>Unit by Unit Analysis</v>
          </cell>
        </row>
        <row r="93">
          <cell r="A93" t="str">
            <v>EXPENSES AND OTHER DEDUCTIONS</v>
          </cell>
        </row>
        <row r="95">
          <cell r="B95" t="str">
            <v>Vacancy / Collection Loss</v>
          </cell>
        </row>
        <row r="96">
          <cell r="C96" t="str">
            <v>Partial Period from Mar-01-1996 to Jun-30-1996</v>
          </cell>
          <cell r="D96">
            <v>0.05</v>
          </cell>
        </row>
        <row r="97">
          <cell r="C97" t="str">
            <v>Calender Year 1 Ending Jun-30-1997</v>
          </cell>
          <cell r="D97">
            <v>0.05</v>
          </cell>
        </row>
        <row r="98">
          <cell r="C98" t="str">
            <v>Calender Year 2 Ending Jun-30-1998</v>
          </cell>
          <cell r="D98">
            <v>0.05</v>
          </cell>
        </row>
        <row r="99">
          <cell r="C99" t="str">
            <v>Calender Year 3 Ending Jun-30-1999</v>
          </cell>
          <cell r="D99">
            <v>0.05</v>
          </cell>
        </row>
        <row r="100">
          <cell r="C100" t="str">
            <v>Calender Year 4 Ending Jun-30-2000</v>
          </cell>
          <cell r="D100">
            <v>0.05</v>
          </cell>
        </row>
        <row r="101">
          <cell r="C101" t="str">
            <v>Calender Year 5 Ending Jun-30-2001</v>
          </cell>
          <cell r="D101">
            <v>0.05</v>
          </cell>
        </row>
        <row r="102">
          <cell r="C102" t="str">
            <v>Calender Year 6 Ending Jun-30-2002</v>
          </cell>
          <cell r="D102">
            <v>0.05</v>
          </cell>
        </row>
        <row r="103">
          <cell r="C103" t="str">
            <v>Calender Year 7 Ending Jun-30-2003</v>
          </cell>
          <cell r="D103">
            <v>0.05</v>
          </cell>
        </row>
        <row r="104">
          <cell r="C104" t="str">
            <v>Calender Year 8 Ending Jun-30-2004</v>
          </cell>
          <cell r="D104">
            <v>0.05</v>
          </cell>
        </row>
        <row r="105">
          <cell r="C105" t="str">
            <v>Calender Year 9 Ending Jun-30-2005</v>
          </cell>
          <cell r="D105">
            <v>0.05</v>
          </cell>
        </row>
        <row r="106">
          <cell r="C106" t="str">
            <v>Calender Year 10 Ending Jun-30-2006</v>
          </cell>
          <cell r="D106">
            <v>0.05</v>
          </cell>
        </row>
        <row r="107">
          <cell r="C107" t="str">
            <v>Calender Year 11 Ending Jun-30-2007</v>
          </cell>
          <cell r="D107">
            <v>0.05</v>
          </cell>
        </row>
        <row r="109">
          <cell r="B109" t="str">
            <v>Turnovers</v>
          </cell>
        </row>
        <row r="110">
          <cell r="C110" t="str">
            <v>Estimated Tenant Retention Ratio</v>
          </cell>
          <cell r="D110">
            <v>0.75</v>
          </cell>
        </row>
        <row r="111">
          <cell r="C111" t="str">
            <v>Initial Average Turnover Cost Per Unit</v>
          </cell>
          <cell r="D111">
            <v>400</v>
          </cell>
        </row>
        <row r="113">
          <cell r="B113" t="str">
            <v>Concessions (Per Unit Per Month)</v>
          </cell>
        </row>
        <row r="114">
          <cell r="C114" t="str">
            <v>Partial Period from Mar-01-1996 to Jun-30-1996</v>
          </cell>
          <cell r="D114">
            <v>0</v>
          </cell>
        </row>
        <row r="115">
          <cell r="C115" t="str">
            <v>Calender Year 1 Ending Jun-30-1997</v>
          </cell>
          <cell r="D115">
            <v>0</v>
          </cell>
        </row>
        <row r="116">
          <cell r="C116" t="str">
            <v>Calender Year 2 Ending Jun-30-1998</v>
          </cell>
          <cell r="D116">
            <v>0</v>
          </cell>
        </row>
        <row r="117">
          <cell r="C117" t="str">
            <v>Calender Year 3 Ending Jun-30-1999</v>
          </cell>
          <cell r="D117">
            <v>0</v>
          </cell>
        </row>
        <row r="118">
          <cell r="C118" t="str">
            <v>Calender Year 4 Ending Jun-30-2000</v>
          </cell>
          <cell r="D118">
            <v>0</v>
          </cell>
        </row>
        <row r="119">
          <cell r="C119" t="str">
            <v>Calender Year 5 Ending Jun-30-2001</v>
          </cell>
          <cell r="D119">
            <v>0</v>
          </cell>
        </row>
        <row r="120">
          <cell r="C120" t="str">
            <v>Calender Year 6 Ending Jun-30-2002</v>
          </cell>
          <cell r="D120">
            <v>0</v>
          </cell>
        </row>
        <row r="121">
          <cell r="C121" t="str">
            <v>Calender Year 7 Ending Jun-30-2003</v>
          </cell>
          <cell r="D121">
            <v>0</v>
          </cell>
        </row>
        <row r="122">
          <cell r="C122" t="str">
            <v>Calender Year 8 Ending Jun-30-2004</v>
          </cell>
          <cell r="D122">
            <v>0</v>
          </cell>
        </row>
        <row r="123">
          <cell r="C123" t="str">
            <v>Calender Year 9 Ending Jun-30-2005</v>
          </cell>
          <cell r="D123">
            <v>0</v>
          </cell>
        </row>
        <row r="124">
          <cell r="C124" t="str">
            <v>Calender Year 10 Ending Jun-30-2006</v>
          </cell>
          <cell r="D124">
            <v>0</v>
          </cell>
        </row>
        <row r="125">
          <cell r="C125" t="str">
            <v>Calender Year 11 Ending Jun-30-2007</v>
          </cell>
          <cell r="D125">
            <v>0</v>
          </cell>
        </row>
        <row r="127">
          <cell r="B127" t="str">
            <v>Operating Expense Source</v>
          </cell>
          <cell r="D127" t="str">
            <v>1996 Budget</v>
          </cell>
        </row>
        <row r="129">
          <cell r="B129" t="str">
            <v>Operating Expense Growth Rate</v>
          </cell>
          <cell r="D129">
            <v>0.03</v>
          </cell>
        </row>
        <row r="131">
          <cell r="B131" t="str">
            <v>Property Tax Growth Rate [1]</v>
          </cell>
          <cell r="D131">
            <v>0.03</v>
          </cell>
        </row>
        <row r="133">
          <cell r="B133" t="str">
            <v>Management Fee</v>
          </cell>
          <cell r="D133">
            <v>0.04</v>
          </cell>
        </row>
        <row r="135">
          <cell r="B135" t="str">
            <v>Capital Reserves</v>
          </cell>
          <cell r="D135">
            <v>250</v>
          </cell>
        </row>
        <row r="136">
          <cell r="C136" t="str">
            <v>Projected Account Balance as of Jun-30-1996 [3]</v>
          </cell>
          <cell r="D136">
            <v>0</v>
          </cell>
        </row>
        <row r="137">
          <cell r="C137" t="str">
            <v>Projected Interest Rate Earned on Balance [4]</v>
          </cell>
          <cell r="D137">
            <v>0</v>
          </cell>
        </row>
        <row r="138">
          <cell r="C138" t="str">
            <v>Capital Reserves Escrow Per Unit [5]</v>
          </cell>
        </row>
        <row r="139">
          <cell r="C139" t="str">
            <v>Capital Reserves Distribution Per Unit</v>
          </cell>
          <cell r="D139">
            <v>250</v>
          </cell>
        </row>
        <row r="141">
          <cell r="B141" t="str">
            <v>Fiscal Year 1 Scheduled Capital Expenditures</v>
          </cell>
          <cell r="D141">
            <v>0</v>
          </cell>
        </row>
        <row r="154">
          <cell r="A154" t="str">
            <v>HEATHER RIDGE APARTMENTS</v>
          </cell>
        </row>
        <row r="155">
          <cell r="A155" t="str">
            <v>Asset Pricing Strategy</v>
          </cell>
        </row>
        <row r="156">
          <cell r="A156" t="str">
            <v>Table of Assumptions - 10 Year Pro Forma</v>
          </cell>
        </row>
        <row r="157">
          <cell r="A157" t="str">
            <v>Unit by Unit Analysis</v>
          </cell>
        </row>
        <row r="159">
          <cell r="A159" t="str">
            <v>ASSUMABLE LOAN [1]</v>
          </cell>
        </row>
        <row r="161">
          <cell r="B161" t="str">
            <v>Loan Balance as of  Jun-30-1996</v>
          </cell>
          <cell r="D161">
            <v>0</v>
          </cell>
        </row>
        <row r="163">
          <cell r="B163" t="str">
            <v>Interest Rate</v>
          </cell>
          <cell r="D163">
            <v>0</v>
          </cell>
        </row>
        <row r="165">
          <cell r="B165" t="str">
            <v>Remaining Amortization Period</v>
          </cell>
          <cell r="D165">
            <v>360</v>
          </cell>
        </row>
        <row r="167">
          <cell r="B167" t="str">
            <v>Annual Loan Constant</v>
          </cell>
          <cell r="D167">
            <v>3.3333333333333333E-2</v>
          </cell>
        </row>
        <row r="169">
          <cell r="B169" t="str">
            <v>Loan Due Date</v>
          </cell>
          <cell r="D169">
            <v>35064</v>
          </cell>
        </row>
        <row r="171">
          <cell r="B171" t="str">
            <v>Loan Assumption Fee</v>
          </cell>
          <cell r="D171">
            <v>0</v>
          </cell>
        </row>
        <row r="173">
          <cell r="B173" t="str">
            <v>Mortgage Insurance Premium</v>
          </cell>
          <cell r="D173">
            <v>0</v>
          </cell>
        </row>
        <row r="176">
          <cell r="A176" t="str">
            <v>MARKET LOAN</v>
          </cell>
        </row>
        <row r="178">
          <cell r="B178" t="str">
            <v>Loan-To-Value Ratio</v>
          </cell>
          <cell r="D178">
            <v>0.75</v>
          </cell>
        </row>
        <row r="180">
          <cell r="B180" t="str">
            <v>Interest Rate</v>
          </cell>
          <cell r="D180">
            <v>0.08</v>
          </cell>
        </row>
        <row r="182">
          <cell r="B182" t="str">
            <v>Amortization Period</v>
          </cell>
          <cell r="D182">
            <v>360</v>
          </cell>
        </row>
        <row r="184">
          <cell r="B184" t="str">
            <v>Annual Loan Constant</v>
          </cell>
          <cell r="D184">
            <v>8.8051748865525317E-2</v>
          </cell>
        </row>
        <row r="186">
          <cell r="B186" t="str">
            <v>Loan Term</v>
          </cell>
          <cell r="D186">
            <v>10</v>
          </cell>
        </row>
        <row r="188">
          <cell r="B188" t="str">
            <v>Loan Fee</v>
          </cell>
          <cell r="D188">
            <v>0.01</v>
          </cell>
        </row>
        <row r="190">
          <cell r="B190" t="str">
            <v>Loan Prepayment Penalty</v>
          </cell>
        </row>
        <row r="191">
          <cell r="C191" t="str">
            <v>Projected Seller's Loan Balance at  Jun-30-1996</v>
          </cell>
          <cell r="D191">
            <v>0</v>
          </cell>
        </row>
        <row r="192">
          <cell r="C192" t="str">
            <v>Prepayment Penalty Percentage</v>
          </cell>
          <cell r="D192">
            <v>0</v>
          </cell>
        </row>
        <row r="193">
          <cell r="C193" t="str">
            <v>Loan Prepayment Penalty</v>
          </cell>
          <cell r="D193">
            <v>0</v>
          </cell>
        </row>
        <row r="196">
          <cell r="A196" t="str">
            <v>NET RESIDUAL VALUE</v>
          </cell>
        </row>
        <row r="198">
          <cell r="B198" t="str">
            <v>Date of Sale</v>
          </cell>
          <cell r="D198">
            <v>38898</v>
          </cell>
        </row>
        <row r="200">
          <cell r="B200" t="str">
            <v>Fiscal Year Capitalized</v>
          </cell>
          <cell r="D200" t="str">
            <v>Fiscal Year from Jul-01-2006 to Jun-30-2007</v>
          </cell>
        </row>
        <row r="202">
          <cell r="B202" t="str">
            <v>Residual Capitalization Rate</v>
          </cell>
          <cell r="D202">
            <v>0.105</v>
          </cell>
        </row>
        <row r="204">
          <cell r="B204" t="str">
            <v>Costs of Sale</v>
          </cell>
          <cell r="D204">
            <v>0.05</v>
          </cell>
        </row>
        <row r="214">
          <cell r="A214" t="str">
            <v>HEATHER RIDGE APARTMENTS</v>
          </cell>
        </row>
        <row r="215">
          <cell r="A215" t="str">
            <v>Asset Pricing Strategy</v>
          </cell>
        </row>
        <row r="216">
          <cell r="A216" t="str">
            <v>Table of Assumptions - Fiscal Year 1 Pro Forma</v>
          </cell>
        </row>
        <row r="217">
          <cell r="A217" t="str">
            <v>Unit by Unit Analysis</v>
          </cell>
        </row>
        <row r="219">
          <cell r="A219" t="str">
            <v>GENERAL</v>
          </cell>
        </row>
        <row r="221">
          <cell r="B221" t="str">
            <v>Key Dates</v>
          </cell>
        </row>
        <row r="222">
          <cell r="C222" t="str">
            <v>Start of Analysis</v>
          </cell>
          <cell r="D222">
            <v>35125</v>
          </cell>
        </row>
        <row r="223">
          <cell r="C223" t="str">
            <v>Marketing / Escrow Period</v>
          </cell>
          <cell r="D223">
            <v>122</v>
          </cell>
        </row>
        <row r="224">
          <cell r="C224" t="str">
            <v>Start of Fiscal Year 1</v>
          </cell>
          <cell r="D224">
            <v>35247</v>
          </cell>
        </row>
        <row r="226">
          <cell r="B226" t="str">
            <v>Unit Summary</v>
          </cell>
        </row>
        <row r="227">
          <cell r="C227" t="str">
            <v>Number of Units</v>
          </cell>
          <cell r="D227">
            <v>356</v>
          </cell>
        </row>
        <row r="228">
          <cell r="C228" t="str">
            <v>Total Square Feet</v>
          </cell>
          <cell r="D228">
            <v>317780</v>
          </cell>
        </row>
        <row r="229">
          <cell r="C229" t="str">
            <v>Average Square Feet per Unit</v>
          </cell>
          <cell r="D229">
            <v>892.64044943820227</v>
          </cell>
        </row>
        <row r="231">
          <cell r="B231" t="str">
            <v>Projected Annual Increases in CPI during</v>
          </cell>
          <cell r="D231">
            <v>0.03</v>
          </cell>
        </row>
        <row r="232">
          <cell r="C232" t="str">
            <v>Analysis Period</v>
          </cell>
        </row>
        <row r="235">
          <cell r="A235" t="str">
            <v>INCOME</v>
          </cell>
        </row>
        <row r="237">
          <cell r="B237" t="str">
            <v>Market Rent Growth Rate</v>
          </cell>
        </row>
        <row r="238">
          <cell r="C238" t="str">
            <v>Partial Period from Mar-01-1996 to Jun-30-1996</v>
          </cell>
          <cell r="D238">
            <v>0</v>
          </cell>
        </row>
        <row r="239">
          <cell r="C239" t="str">
            <v>Calender Year 1 Ending Jun-30-1997</v>
          </cell>
          <cell r="D239">
            <v>2.9196686364985562E-2</v>
          </cell>
        </row>
        <row r="241">
          <cell r="B241" t="str">
            <v>Average Market Lease Term</v>
          </cell>
          <cell r="D241">
            <v>6</v>
          </cell>
        </row>
        <row r="243">
          <cell r="B243" t="str">
            <v>Rent Increase Limitation on Rollovers</v>
          </cell>
          <cell r="D243">
            <v>1</v>
          </cell>
        </row>
        <row r="245">
          <cell r="B245" t="str">
            <v>Other Income Growth Rate</v>
          </cell>
          <cell r="D245">
            <v>0.02</v>
          </cell>
        </row>
        <row r="247">
          <cell r="B247" t="str">
            <v>Absorption of Vacant Units</v>
          </cell>
          <cell r="D247">
            <v>0</v>
          </cell>
        </row>
        <row r="249">
          <cell r="B249" t="str">
            <v>Conversion of Month-to-Month Leases to</v>
          </cell>
          <cell r="D249">
            <v>8</v>
          </cell>
        </row>
        <row r="250">
          <cell r="C250" t="str">
            <v>Market Lease Terms</v>
          </cell>
        </row>
        <row r="252">
          <cell r="B252" t="str">
            <v>Discount from Market Rent</v>
          </cell>
        </row>
        <row r="253">
          <cell r="C253" t="str">
            <v>Employee Units</v>
          </cell>
          <cell r="D253">
            <v>1</v>
          </cell>
        </row>
        <row r="254">
          <cell r="C254" t="str">
            <v>Blank</v>
          </cell>
          <cell r="D254">
            <v>0</v>
          </cell>
        </row>
        <row r="255">
          <cell r="C255" t="str">
            <v>Blank</v>
          </cell>
          <cell r="D255">
            <v>0</v>
          </cell>
        </row>
        <row r="260">
          <cell r="A260" t="str">
            <v>HEATHER RIDGE APARTMENTS</v>
          </cell>
        </row>
        <row r="261">
          <cell r="A261" t="str">
            <v>Asset Pricing Strategy</v>
          </cell>
        </row>
        <row r="262">
          <cell r="A262" t="str">
            <v>Table of Assumptions - Fiscal Year 1 Pro Forma</v>
          </cell>
        </row>
        <row r="263">
          <cell r="A263" t="str">
            <v>Unit by Unit Analysis</v>
          </cell>
        </row>
        <row r="265">
          <cell r="A265" t="str">
            <v>EXPENSES AND OTHER DEDUCTIONS</v>
          </cell>
        </row>
        <row r="267">
          <cell r="B267" t="str">
            <v>Vacancy / Collection Loss</v>
          </cell>
        </row>
        <row r="268">
          <cell r="C268" t="str">
            <v>Partial Period from Mar-01-1996 to Jun-30-1996</v>
          </cell>
          <cell r="D268">
            <v>0.05</v>
          </cell>
        </row>
        <row r="269">
          <cell r="C269" t="str">
            <v>Calender Year 1 Ending Jun-30-1997</v>
          </cell>
          <cell r="D269">
            <v>0.05</v>
          </cell>
        </row>
        <row r="271">
          <cell r="B271" t="str">
            <v>Turnovers</v>
          </cell>
        </row>
        <row r="272">
          <cell r="C272" t="str">
            <v>Estimated Tenant Retention Ratio</v>
          </cell>
          <cell r="D272">
            <v>0.75</v>
          </cell>
        </row>
        <row r="273">
          <cell r="C273" t="str">
            <v>Initial Avg. Turnover Cost Per Vacant Unit</v>
          </cell>
          <cell r="D273">
            <v>400</v>
          </cell>
        </row>
        <row r="275">
          <cell r="B275" t="str">
            <v>Concessions (Per Unit Per Month)</v>
          </cell>
        </row>
        <row r="276">
          <cell r="C276" t="str">
            <v>Partial Period from Mar-01-1996 to Jun-30-1996</v>
          </cell>
          <cell r="D276">
            <v>0</v>
          </cell>
        </row>
        <row r="277">
          <cell r="C277" t="str">
            <v>Calender Year 1 Ending Jun-30-1997</v>
          </cell>
          <cell r="D277">
            <v>0</v>
          </cell>
        </row>
        <row r="279">
          <cell r="B279" t="str">
            <v>Operating Expense Source</v>
          </cell>
          <cell r="D279" t="str">
            <v>1996 Budget</v>
          </cell>
        </row>
        <row r="281">
          <cell r="B281" t="str">
            <v>Operating Expense Growth Rate</v>
          </cell>
          <cell r="D281">
            <v>0.03</v>
          </cell>
        </row>
        <row r="283">
          <cell r="B283" t="str">
            <v>Property Tax Growth Rate</v>
          </cell>
          <cell r="D283">
            <v>0.03</v>
          </cell>
        </row>
        <row r="285">
          <cell r="B285" t="str">
            <v>Management Fee</v>
          </cell>
          <cell r="D285">
            <v>0.04</v>
          </cell>
        </row>
        <row r="287">
          <cell r="B287" t="str">
            <v>Capital Reserves</v>
          </cell>
          <cell r="D287">
            <v>250</v>
          </cell>
        </row>
        <row r="288">
          <cell r="C288" t="str">
            <v>Projected Account Balance as of Jun-30-1996 [3]</v>
          </cell>
          <cell r="D288">
            <v>0</v>
          </cell>
        </row>
        <row r="289">
          <cell r="C289" t="str">
            <v>Projected Interest Rate Earned on Balance [4]</v>
          </cell>
          <cell r="D289">
            <v>0</v>
          </cell>
        </row>
        <row r="290">
          <cell r="C290" t="str">
            <v>Capital Reserves Escrow Per Unit [5]</v>
          </cell>
          <cell r="D290">
            <v>250</v>
          </cell>
        </row>
        <row r="291">
          <cell r="C291" t="str">
            <v>Capital Reserves Distribution Per Unit</v>
          </cell>
          <cell r="D291">
            <v>250</v>
          </cell>
        </row>
        <row r="293">
          <cell r="B293" t="str">
            <v>Fiscal Year 1 Scheduled Capital Expenditures</v>
          </cell>
          <cell r="D293">
            <v>0</v>
          </cell>
        </row>
        <row r="306">
          <cell r="A306" t="str">
            <v>HEATHER RIDGE APARTMENTS</v>
          </cell>
        </row>
        <row r="307">
          <cell r="A307" t="str">
            <v>Asset Pricing Strategy</v>
          </cell>
        </row>
        <row r="308">
          <cell r="A308" t="str">
            <v>Table of Assumptions - Fiscal Year 1 Pro Forma</v>
          </cell>
        </row>
        <row r="309">
          <cell r="A309" t="str">
            <v>Unit by Unit Analysis</v>
          </cell>
        </row>
        <row r="311">
          <cell r="A311" t="str">
            <v>ASSUMABLE LOAN [1]</v>
          </cell>
        </row>
        <row r="313">
          <cell r="B313" t="str">
            <v>Loan Balance as of  Jun-30-1996</v>
          </cell>
          <cell r="D313">
            <v>0</v>
          </cell>
        </row>
        <row r="315">
          <cell r="B315" t="str">
            <v>Interest Rate</v>
          </cell>
          <cell r="D315">
            <v>0</v>
          </cell>
        </row>
        <row r="317">
          <cell r="B317" t="str">
            <v>Remaining Amortization Period</v>
          </cell>
          <cell r="D317">
            <v>360</v>
          </cell>
        </row>
        <row r="319">
          <cell r="B319" t="str">
            <v>Annual Loan Constant</v>
          </cell>
          <cell r="D319">
            <v>3.3333333333333333E-2</v>
          </cell>
        </row>
        <row r="321">
          <cell r="B321" t="str">
            <v>Loan Due Date</v>
          </cell>
          <cell r="D321">
            <v>35064</v>
          </cell>
        </row>
        <row r="323">
          <cell r="B323" t="str">
            <v>Loan Assumption Fee</v>
          </cell>
          <cell r="D323">
            <v>0</v>
          </cell>
        </row>
        <row r="325">
          <cell r="B325" t="str">
            <v>Mortgage Insurance Premium</v>
          </cell>
          <cell r="D325">
            <v>0</v>
          </cell>
        </row>
        <row r="328">
          <cell r="A328" t="str">
            <v>MARKET LOAN</v>
          </cell>
        </row>
        <row r="330">
          <cell r="B330" t="str">
            <v>Loan-To-Value Ratio</v>
          </cell>
          <cell r="D330">
            <v>0.75</v>
          </cell>
        </row>
        <row r="332">
          <cell r="B332" t="str">
            <v>Interest Rate</v>
          </cell>
          <cell r="D332">
            <v>0.08</v>
          </cell>
        </row>
        <row r="334">
          <cell r="B334" t="str">
            <v>Amortization Period</v>
          </cell>
          <cell r="D334">
            <v>360</v>
          </cell>
        </row>
        <row r="336">
          <cell r="B336" t="str">
            <v>Annual Loan Constant</v>
          </cell>
          <cell r="D336">
            <v>8.8051748865525317E-2</v>
          </cell>
        </row>
        <row r="338">
          <cell r="B338" t="str">
            <v>Loan Term</v>
          </cell>
          <cell r="D338">
            <v>10</v>
          </cell>
        </row>
        <row r="340">
          <cell r="B340" t="str">
            <v>Loan Fee</v>
          </cell>
          <cell r="D340">
            <v>0.01</v>
          </cell>
        </row>
        <row r="342">
          <cell r="B342" t="str">
            <v>Loan Prepayment Penalty</v>
          </cell>
        </row>
        <row r="343">
          <cell r="C343" t="str">
            <v>Projected Seller's Loan Balance at  Jun-30-1996</v>
          </cell>
          <cell r="D343">
            <v>0</v>
          </cell>
        </row>
        <row r="344">
          <cell r="C344" t="str">
            <v>Prepayment Penalty Percentage</v>
          </cell>
          <cell r="D344">
            <v>0</v>
          </cell>
        </row>
        <row r="345">
          <cell r="C345" t="str">
            <v>Loan Prepayment Penalty</v>
          </cell>
          <cell r="D345">
            <v>0</v>
          </cell>
        </row>
      </sheetData>
      <sheetData sheetId="1" refreshError="1">
        <row r="12">
          <cell r="B12" t="str">
            <v>A</v>
          </cell>
          <cell r="C12" t="str">
            <v>1 Bed / 1 Bath</v>
          </cell>
          <cell r="D12">
            <v>168</v>
          </cell>
          <cell r="E12">
            <v>0.47191011235955055</v>
          </cell>
          <cell r="F12">
            <v>744</v>
          </cell>
          <cell r="G12">
            <v>124992</v>
          </cell>
          <cell r="H12">
            <v>349</v>
          </cell>
          <cell r="I12">
            <v>0.46908602150537637</v>
          </cell>
          <cell r="J12">
            <v>58632</v>
          </cell>
          <cell r="K12">
            <v>703584</v>
          </cell>
          <cell r="N12">
            <v>349</v>
          </cell>
          <cell r="O12">
            <v>349</v>
          </cell>
          <cell r="P12">
            <v>349</v>
          </cell>
          <cell r="Q12">
            <v>349</v>
          </cell>
          <cell r="R12">
            <v>349</v>
          </cell>
          <cell r="S12">
            <v>349</v>
          </cell>
          <cell r="T12">
            <v>349</v>
          </cell>
          <cell r="U12">
            <v>349</v>
          </cell>
          <cell r="V12">
            <v>349</v>
          </cell>
          <cell r="W12">
            <v>349</v>
          </cell>
          <cell r="X12">
            <v>359</v>
          </cell>
          <cell r="Y12">
            <v>359</v>
          </cell>
          <cell r="Z12">
            <v>359</v>
          </cell>
          <cell r="AA12">
            <v>359</v>
          </cell>
          <cell r="AB12">
            <v>359</v>
          </cell>
          <cell r="AC12">
            <v>359</v>
          </cell>
          <cell r="AD12">
            <v>359</v>
          </cell>
          <cell r="AE12">
            <v>359</v>
          </cell>
          <cell r="AF12">
            <v>359</v>
          </cell>
          <cell r="AG12">
            <v>359</v>
          </cell>
          <cell r="AH12">
            <v>359</v>
          </cell>
          <cell r="AI12">
            <v>359</v>
          </cell>
          <cell r="AJ12">
            <v>370</v>
          </cell>
          <cell r="AK12">
            <v>370</v>
          </cell>
          <cell r="AL12">
            <v>370</v>
          </cell>
          <cell r="AM12">
            <v>370</v>
          </cell>
          <cell r="AN12">
            <v>370</v>
          </cell>
          <cell r="AO12">
            <v>370</v>
          </cell>
          <cell r="AP12">
            <v>370</v>
          </cell>
          <cell r="AQ12">
            <v>370</v>
          </cell>
          <cell r="AR12">
            <v>370</v>
          </cell>
          <cell r="AS12">
            <v>370</v>
          </cell>
          <cell r="AT12">
            <v>370</v>
          </cell>
          <cell r="AU12">
            <v>370</v>
          </cell>
          <cell r="AV12">
            <v>381</v>
          </cell>
          <cell r="AW12">
            <v>381</v>
          </cell>
        </row>
        <row r="13">
          <cell r="B13" t="str">
            <v>B</v>
          </cell>
          <cell r="C13" t="str">
            <v>2 Bed / 1 Bath</v>
          </cell>
          <cell r="D13">
            <v>56</v>
          </cell>
          <cell r="E13">
            <v>0.15730337078651685</v>
          </cell>
          <cell r="F13">
            <v>864</v>
          </cell>
          <cell r="G13">
            <v>48384</v>
          </cell>
          <cell r="H13">
            <v>409</v>
          </cell>
          <cell r="I13">
            <v>0.47337962962962965</v>
          </cell>
          <cell r="J13">
            <v>22904</v>
          </cell>
          <cell r="K13">
            <v>274848</v>
          </cell>
          <cell r="N13">
            <v>409</v>
          </cell>
          <cell r="O13">
            <v>409</v>
          </cell>
          <cell r="P13">
            <v>409</v>
          </cell>
          <cell r="Q13">
            <v>409</v>
          </cell>
          <cell r="R13">
            <v>409</v>
          </cell>
          <cell r="S13">
            <v>409</v>
          </cell>
          <cell r="T13">
            <v>409</v>
          </cell>
          <cell r="U13">
            <v>409</v>
          </cell>
          <cell r="V13">
            <v>409</v>
          </cell>
          <cell r="W13">
            <v>409</v>
          </cell>
          <cell r="X13">
            <v>421</v>
          </cell>
          <cell r="Y13">
            <v>421</v>
          </cell>
          <cell r="Z13">
            <v>421</v>
          </cell>
          <cell r="AA13">
            <v>421</v>
          </cell>
          <cell r="AB13">
            <v>421</v>
          </cell>
          <cell r="AC13">
            <v>421</v>
          </cell>
          <cell r="AD13">
            <v>421</v>
          </cell>
          <cell r="AE13">
            <v>421</v>
          </cell>
          <cell r="AF13">
            <v>421</v>
          </cell>
          <cell r="AG13">
            <v>421</v>
          </cell>
          <cell r="AH13">
            <v>421</v>
          </cell>
          <cell r="AI13">
            <v>421</v>
          </cell>
          <cell r="AJ13">
            <v>434</v>
          </cell>
          <cell r="AK13">
            <v>434</v>
          </cell>
          <cell r="AL13">
            <v>434</v>
          </cell>
          <cell r="AM13">
            <v>434</v>
          </cell>
          <cell r="AN13">
            <v>434</v>
          </cell>
          <cell r="AO13">
            <v>434</v>
          </cell>
          <cell r="AP13">
            <v>434</v>
          </cell>
          <cell r="AQ13">
            <v>434</v>
          </cell>
          <cell r="AR13">
            <v>434</v>
          </cell>
          <cell r="AS13">
            <v>434</v>
          </cell>
          <cell r="AT13">
            <v>434</v>
          </cell>
          <cell r="AU13">
            <v>434</v>
          </cell>
          <cell r="AV13">
            <v>447</v>
          </cell>
          <cell r="AW13">
            <v>447</v>
          </cell>
        </row>
        <row r="14">
          <cell r="B14" t="str">
            <v>C</v>
          </cell>
          <cell r="C14" t="str">
            <v>2 Bed / 2 Bath</v>
          </cell>
          <cell r="D14">
            <v>108</v>
          </cell>
          <cell r="E14">
            <v>0.30337078651685395</v>
          </cell>
          <cell r="F14">
            <v>1043</v>
          </cell>
          <cell r="G14">
            <v>112644</v>
          </cell>
          <cell r="H14">
            <v>475</v>
          </cell>
          <cell r="I14">
            <v>0.45541706615532118</v>
          </cell>
          <cell r="J14">
            <v>51300</v>
          </cell>
          <cell r="K14">
            <v>615600</v>
          </cell>
          <cell r="N14">
            <v>475</v>
          </cell>
          <cell r="O14">
            <v>475</v>
          </cell>
          <cell r="P14">
            <v>475</v>
          </cell>
          <cell r="Q14">
            <v>475</v>
          </cell>
          <cell r="R14">
            <v>475</v>
          </cell>
          <cell r="S14">
            <v>475</v>
          </cell>
          <cell r="T14">
            <v>475</v>
          </cell>
          <cell r="U14">
            <v>475</v>
          </cell>
          <cell r="V14">
            <v>475</v>
          </cell>
          <cell r="W14">
            <v>475</v>
          </cell>
          <cell r="X14">
            <v>489</v>
          </cell>
          <cell r="Y14">
            <v>489</v>
          </cell>
          <cell r="Z14">
            <v>489</v>
          </cell>
          <cell r="AA14">
            <v>489</v>
          </cell>
          <cell r="AB14">
            <v>489</v>
          </cell>
          <cell r="AC14">
            <v>489</v>
          </cell>
          <cell r="AD14">
            <v>489</v>
          </cell>
          <cell r="AE14">
            <v>489</v>
          </cell>
          <cell r="AF14">
            <v>489</v>
          </cell>
          <cell r="AG14">
            <v>489</v>
          </cell>
          <cell r="AH14">
            <v>489</v>
          </cell>
          <cell r="AI14">
            <v>489</v>
          </cell>
          <cell r="AJ14">
            <v>504</v>
          </cell>
          <cell r="AK14">
            <v>504</v>
          </cell>
          <cell r="AL14">
            <v>504</v>
          </cell>
          <cell r="AM14">
            <v>504</v>
          </cell>
          <cell r="AN14">
            <v>504</v>
          </cell>
          <cell r="AO14">
            <v>504</v>
          </cell>
          <cell r="AP14">
            <v>504</v>
          </cell>
          <cell r="AQ14">
            <v>504</v>
          </cell>
          <cell r="AR14">
            <v>504</v>
          </cell>
          <cell r="AS14">
            <v>504</v>
          </cell>
          <cell r="AT14">
            <v>504</v>
          </cell>
          <cell r="AU14">
            <v>504</v>
          </cell>
          <cell r="AV14">
            <v>519</v>
          </cell>
          <cell r="AW14">
            <v>519</v>
          </cell>
        </row>
        <row r="15">
          <cell r="B15" t="str">
            <v>D</v>
          </cell>
          <cell r="C15" t="str">
            <v>3 Bed / 2 Bath</v>
          </cell>
          <cell r="D15">
            <v>16</v>
          </cell>
          <cell r="E15">
            <v>4.49438202247191E-2</v>
          </cell>
          <cell r="F15">
            <v>1235</v>
          </cell>
          <cell r="G15">
            <v>19760</v>
          </cell>
          <cell r="H15">
            <v>625</v>
          </cell>
          <cell r="I15">
            <v>0.50607287449392713</v>
          </cell>
          <cell r="J15">
            <v>10000</v>
          </cell>
          <cell r="K15">
            <v>120000</v>
          </cell>
          <cell r="N15">
            <v>625</v>
          </cell>
          <cell r="O15">
            <v>625</v>
          </cell>
          <cell r="P15">
            <v>625</v>
          </cell>
          <cell r="Q15">
            <v>625</v>
          </cell>
          <cell r="R15">
            <v>625</v>
          </cell>
          <cell r="S15">
            <v>625</v>
          </cell>
          <cell r="T15">
            <v>625</v>
          </cell>
          <cell r="U15">
            <v>625</v>
          </cell>
          <cell r="V15">
            <v>625</v>
          </cell>
          <cell r="W15">
            <v>625</v>
          </cell>
          <cell r="X15">
            <v>644</v>
          </cell>
          <cell r="Y15">
            <v>644</v>
          </cell>
          <cell r="Z15">
            <v>644</v>
          </cell>
          <cell r="AA15">
            <v>644</v>
          </cell>
          <cell r="AB15">
            <v>644</v>
          </cell>
          <cell r="AC15">
            <v>644</v>
          </cell>
          <cell r="AD15">
            <v>644</v>
          </cell>
          <cell r="AE15">
            <v>644</v>
          </cell>
          <cell r="AF15">
            <v>644</v>
          </cell>
          <cell r="AG15">
            <v>644</v>
          </cell>
          <cell r="AH15">
            <v>644</v>
          </cell>
          <cell r="AI15">
            <v>644</v>
          </cell>
          <cell r="AJ15">
            <v>663</v>
          </cell>
          <cell r="AK15">
            <v>663</v>
          </cell>
          <cell r="AL15">
            <v>663</v>
          </cell>
          <cell r="AM15">
            <v>663</v>
          </cell>
          <cell r="AN15">
            <v>663</v>
          </cell>
          <cell r="AO15">
            <v>663</v>
          </cell>
          <cell r="AP15">
            <v>663</v>
          </cell>
          <cell r="AQ15">
            <v>663</v>
          </cell>
          <cell r="AR15">
            <v>663</v>
          </cell>
          <cell r="AS15">
            <v>663</v>
          </cell>
          <cell r="AT15">
            <v>663</v>
          </cell>
          <cell r="AU15">
            <v>663</v>
          </cell>
          <cell r="AV15">
            <v>683</v>
          </cell>
          <cell r="AW15">
            <v>683</v>
          </cell>
        </row>
        <row r="16">
          <cell r="B16" t="str">
            <v>E</v>
          </cell>
          <cell r="C16" t="str">
            <v>3 Bed / 2 Bath</v>
          </cell>
          <cell r="D16">
            <v>8</v>
          </cell>
          <cell r="E16">
            <v>2.247191011235955E-2</v>
          </cell>
          <cell r="F16">
            <v>1500</v>
          </cell>
          <cell r="G16">
            <v>12000</v>
          </cell>
          <cell r="H16">
            <v>675</v>
          </cell>
          <cell r="I16">
            <v>0.45</v>
          </cell>
          <cell r="J16">
            <v>5400</v>
          </cell>
          <cell r="K16">
            <v>64800</v>
          </cell>
          <cell r="N16">
            <v>675</v>
          </cell>
          <cell r="O16">
            <v>675</v>
          </cell>
          <cell r="P16">
            <v>675</v>
          </cell>
          <cell r="Q16">
            <v>675</v>
          </cell>
          <cell r="R16">
            <v>675</v>
          </cell>
          <cell r="S16">
            <v>675</v>
          </cell>
          <cell r="T16">
            <v>675</v>
          </cell>
          <cell r="U16">
            <v>675</v>
          </cell>
          <cell r="V16">
            <v>675</v>
          </cell>
          <cell r="W16">
            <v>675</v>
          </cell>
          <cell r="X16">
            <v>695</v>
          </cell>
          <cell r="Y16">
            <v>695</v>
          </cell>
          <cell r="Z16">
            <v>695</v>
          </cell>
          <cell r="AA16">
            <v>695</v>
          </cell>
          <cell r="AB16">
            <v>695</v>
          </cell>
          <cell r="AC16">
            <v>695</v>
          </cell>
          <cell r="AD16">
            <v>695</v>
          </cell>
          <cell r="AE16">
            <v>695</v>
          </cell>
          <cell r="AF16">
            <v>695</v>
          </cell>
          <cell r="AG16">
            <v>695</v>
          </cell>
          <cell r="AH16">
            <v>695</v>
          </cell>
          <cell r="AI16">
            <v>695</v>
          </cell>
          <cell r="AJ16">
            <v>716</v>
          </cell>
          <cell r="AK16">
            <v>716</v>
          </cell>
          <cell r="AL16">
            <v>716</v>
          </cell>
          <cell r="AM16">
            <v>716</v>
          </cell>
          <cell r="AN16">
            <v>716</v>
          </cell>
          <cell r="AO16">
            <v>716</v>
          </cell>
          <cell r="AP16">
            <v>716</v>
          </cell>
          <cell r="AQ16">
            <v>716</v>
          </cell>
          <cell r="AR16">
            <v>716</v>
          </cell>
          <cell r="AS16">
            <v>716</v>
          </cell>
          <cell r="AT16">
            <v>716</v>
          </cell>
          <cell r="AU16">
            <v>716</v>
          </cell>
          <cell r="AV16">
            <v>737</v>
          </cell>
          <cell r="AW16">
            <v>737</v>
          </cell>
        </row>
        <row r="17">
          <cell r="D17">
            <v>0</v>
          </cell>
          <cell r="E17">
            <v>0</v>
          </cell>
          <cell r="G17">
            <v>0</v>
          </cell>
          <cell r="I17">
            <v>0</v>
          </cell>
          <cell r="J17">
            <v>0</v>
          </cell>
          <cell r="K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</row>
        <row r="18">
          <cell r="D18">
            <v>0</v>
          </cell>
          <cell r="E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</row>
        <row r="19">
          <cell r="D19">
            <v>0</v>
          </cell>
          <cell r="E19">
            <v>0</v>
          </cell>
          <cell r="G19">
            <v>0</v>
          </cell>
          <cell r="I19">
            <v>0</v>
          </cell>
          <cell r="J19">
            <v>0</v>
          </cell>
          <cell r="K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</row>
        <row r="20">
          <cell r="D20">
            <v>0</v>
          </cell>
          <cell r="E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</row>
        <row r="21">
          <cell r="D21">
            <v>0</v>
          </cell>
          <cell r="E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</row>
        <row r="22">
          <cell r="D22">
            <v>0</v>
          </cell>
          <cell r="E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</row>
        <row r="23">
          <cell r="D23">
            <v>0</v>
          </cell>
          <cell r="E23">
            <v>0</v>
          </cell>
          <cell r="G23">
            <v>0</v>
          </cell>
          <cell r="I23">
            <v>0</v>
          </cell>
          <cell r="J23">
            <v>0</v>
          </cell>
          <cell r="K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</row>
        <row r="24">
          <cell r="D24">
            <v>0</v>
          </cell>
          <cell r="E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</row>
        <row r="25">
          <cell r="D25">
            <v>0</v>
          </cell>
          <cell r="E25">
            <v>0</v>
          </cell>
          <cell r="G25">
            <v>0</v>
          </cell>
          <cell r="I25">
            <v>0</v>
          </cell>
          <cell r="J25">
            <v>0</v>
          </cell>
          <cell r="K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</row>
        <row r="26">
          <cell r="D26">
            <v>0</v>
          </cell>
          <cell r="E26">
            <v>0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</row>
        <row r="27">
          <cell r="D27">
            <v>0</v>
          </cell>
          <cell r="E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</row>
        <row r="28">
          <cell r="D28">
            <v>0</v>
          </cell>
          <cell r="E28">
            <v>0</v>
          </cell>
          <cell r="G28">
            <v>0</v>
          </cell>
          <cell r="I28">
            <v>0</v>
          </cell>
          <cell r="J28">
            <v>0</v>
          </cell>
          <cell r="K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</row>
        <row r="29">
          <cell r="D29">
            <v>0</v>
          </cell>
          <cell r="E29">
            <v>0</v>
          </cell>
          <cell r="G29">
            <v>0</v>
          </cell>
          <cell r="I29">
            <v>0</v>
          </cell>
          <cell r="J29">
            <v>0</v>
          </cell>
          <cell r="K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</row>
        <row r="30">
          <cell r="D30">
            <v>0</v>
          </cell>
          <cell r="E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</row>
        <row r="31">
          <cell r="D31">
            <v>0</v>
          </cell>
          <cell r="E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</row>
        <row r="32">
          <cell r="D32">
            <v>0</v>
          </cell>
          <cell r="E32">
            <v>0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</row>
        <row r="33">
          <cell r="D33">
            <v>0</v>
          </cell>
          <cell r="E33">
            <v>0</v>
          </cell>
          <cell r="G33">
            <v>0</v>
          </cell>
          <cell r="I33">
            <v>0</v>
          </cell>
          <cell r="J33">
            <v>0</v>
          </cell>
          <cell r="K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</row>
      </sheetData>
      <sheetData sheetId="2" refreshError="1">
        <row r="11">
          <cell r="B11" t="str">
            <v>INCOME</v>
          </cell>
        </row>
        <row r="12">
          <cell r="C12" t="str">
            <v>Effective Rental Income</v>
          </cell>
        </row>
        <row r="13">
          <cell r="E13" t="str">
            <v>Projected Rental Income</v>
          </cell>
        </row>
        <row r="14">
          <cell r="G14" t="str">
            <v>Projected Market Rents</v>
          </cell>
        </row>
        <row r="15">
          <cell r="H15" t="str">
            <v>Current Market Rents</v>
          </cell>
          <cell r="I15" t="str">
            <v>N/A</v>
          </cell>
          <cell r="J15" t="str">
            <v>N/A</v>
          </cell>
          <cell r="K15" t="str">
            <v>N/A</v>
          </cell>
          <cell r="L15" t="str">
            <v>N/A</v>
          </cell>
          <cell r="N15" t="str">
            <v>N/A</v>
          </cell>
          <cell r="O15">
            <v>1778832</v>
          </cell>
        </row>
        <row r="16">
          <cell r="H16" t="str">
            <v>Projected Increases in Market Rents</v>
          </cell>
          <cell r="I16" t="str">
            <v>N/A</v>
          </cell>
          <cell r="J16" t="str">
            <v>N/A</v>
          </cell>
          <cell r="K16" t="str">
            <v>N/A</v>
          </cell>
          <cell r="L16" t="str">
            <v>N/A</v>
          </cell>
          <cell r="N16" t="str">
            <v>N/A</v>
          </cell>
          <cell r="O16">
            <v>25968</v>
          </cell>
        </row>
        <row r="18">
          <cell r="G18" t="str">
            <v>Total  Projected Market Rents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1804800</v>
          </cell>
        </row>
        <row r="19">
          <cell r="G19" t="str">
            <v>Lease Rents Below Market Rents</v>
          </cell>
          <cell r="I19" t="str">
            <v>N/A</v>
          </cell>
          <cell r="J19" t="str">
            <v>N/A</v>
          </cell>
          <cell r="K19" t="str">
            <v>N/A</v>
          </cell>
          <cell r="L19">
            <v>0</v>
          </cell>
          <cell r="N19">
            <v>0</v>
          </cell>
          <cell r="O19">
            <v>-18620</v>
          </cell>
        </row>
        <row r="21">
          <cell r="E21" t="str">
            <v>Total Projected Rental Income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1786180</v>
          </cell>
        </row>
        <row r="22">
          <cell r="E22" t="str">
            <v>Stabilized Vacancy/Collection Loss</v>
          </cell>
          <cell r="I22">
            <v>0</v>
          </cell>
          <cell r="J22">
            <v>0</v>
          </cell>
          <cell r="K22">
            <v>0</v>
          </cell>
          <cell r="L22" t="str">
            <v>N/A</v>
          </cell>
          <cell r="N22">
            <v>0</v>
          </cell>
          <cell r="O22">
            <v>-89309.000000000015</v>
          </cell>
        </row>
        <row r="23">
          <cell r="E23" t="str">
            <v>Other Rental Credits</v>
          </cell>
        </row>
        <row r="24">
          <cell r="G24" t="str">
            <v>Non-Revenue Units</v>
          </cell>
          <cell r="I24" t="str">
            <v>N/A</v>
          </cell>
          <cell r="J24" t="str">
            <v>N/A</v>
          </cell>
          <cell r="K24" t="str">
            <v>N/A</v>
          </cell>
          <cell r="L24" t="str">
            <v>N/A</v>
          </cell>
          <cell r="N24">
            <v>0</v>
          </cell>
          <cell r="O24">
            <v>-4248</v>
          </cell>
        </row>
        <row r="25">
          <cell r="G25" t="str">
            <v>Discount on Units</v>
          </cell>
          <cell r="I25" t="str">
            <v>N/A</v>
          </cell>
          <cell r="J25" t="str">
            <v>N/A</v>
          </cell>
          <cell r="K25" t="str">
            <v>N/A</v>
          </cell>
          <cell r="L25" t="str">
            <v>N/A</v>
          </cell>
          <cell r="N25">
            <v>0</v>
          </cell>
          <cell r="O25">
            <v>-5784</v>
          </cell>
        </row>
        <row r="26">
          <cell r="G26" t="str">
            <v>Concessions</v>
          </cell>
          <cell r="I26" t="str">
            <v>N/A</v>
          </cell>
          <cell r="J26" t="str">
            <v>N/A</v>
          </cell>
          <cell r="K26" t="str">
            <v>N/A</v>
          </cell>
          <cell r="L26" t="str">
            <v>N/A</v>
          </cell>
          <cell r="N26">
            <v>0</v>
          </cell>
          <cell r="O26">
            <v>0</v>
          </cell>
        </row>
        <row r="28">
          <cell r="E28" t="str">
            <v>Total Other Rental Credits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-10032</v>
          </cell>
        </row>
        <row r="30">
          <cell r="C30" t="str">
            <v>Effective Rental Income</v>
          </cell>
          <cell r="I30">
            <v>0</v>
          </cell>
          <cell r="J30">
            <v>1523281</v>
          </cell>
          <cell r="K30">
            <v>1571056</v>
          </cell>
          <cell r="L30">
            <v>1614000</v>
          </cell>
          <cell r="M30">
            <v>0</v>
          </cell>
          <cell r="N30">
            <v>1614000</v>
          </cell>
          <cell r="O30">
            <v>1686839</v>
          </cell>
        </row>
        <row r="31">
          <cell r="C31" t="str">
            <v>Other Income Credits</v>
          </cell>
        </row>
        <row r="32">
          <cell r="E32" t="str">
            <v>Past Due Rent</v>
          </cell>
          <cell r="I32" t="str">
            <v>N/A</v>
          </cell>
          <cell r="J32" t="str">
            <v>N/A</v>
          </cell>
          <cell r="K32" t="str">
            <v>N/A</v>
          </cell>
          <cell r="L32" t="str">
            <v>N/A</v>
          </cell>
          <cell r="N32">
            <v>0</v>
          </cell>
          <cell r="O32">
            <v>0</v>
          </cell>
        </row>
        <row r="34">
          <cell r="C34" t="str">
            <v>Total Other Income Credits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 xml:space="preserve"> </v>
          </cell>
          <cell r="C35" t="str">
            <v>Other Income</v>
          </cell>
        </row>
        <row r="36">
          <cell r="D36" t="str">
            <v>Service Income</v>
          </cell>
          <cell r="J36">
            <v>44532</v>
          </cell>
          <cell r="K36">
            <v>32127</v>
          </cell>
          <cell r="L36">
            <v>40356</v>
          </cell>
          <cell r="N36">
            <v>40356</v>
          </cell>
          <cell r="O36">
            <v>40758</v>
          </cell>
          <cell r="P36">
            <v>1</v>
          </cell>
        </row>
        <row r="37">
          <cell r="D37" t="str">
            <v>Other Income</v>
          </cell>
          <cell r="J37">
            <v>49650</v>
          </cell>
          <cell r="K37">
            <v>51373</v>
          </cell>
          <cell r="L37">
            <v>34032</v>
          </cell>
          <cell r="N37">
            <v>34032</v>
          </cell>
          <cell r="O37">
            <v>34371</v>
          </cell>
          <cell r="P37">
            <v>1</v>
          </cell>
        </row>
        <row r="38">
          <cell r="D38" t="str">
            <v>/</v>
          </cell>
          <cell r="I38" t="str">
            <v>N/A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</row>
        <row r="39">
          <cell r="D39" t="str">
            <v>/</v>
          </cell>
          <cell r="I39" t="str">
            <v>N/A</v>
          </cell>
          <cell r="J39" t="str">
            <v>N/A</v>
          </cell>
          <cell r="K39" t="str">
            <v>N/A</v>
          </cell>
          <cell r="L39">
            <v>0</v>
          </cell>
          <cell r="N39">
            <v>0</v>
          </cell>
          <cell r="O39">
            <v>0</v>
          </cell>
        </row>
        <row r="40">
          <cell r="D40" t="str">
            <v>/</v>
          </cell>
          <cell r="I40" t="str">
            <v>N/A</v>
          </cell>
          <cell r="J40" t="str">
            <v>N/A</v>
          </cell>
          <cell r="K40" t="str">
            <v>N/A</v>
          </cell>
          <cell r="L40">
            <v>0</v>
          </cell>
          <cell r="N40">
            <v>0</v>
          </cell>
          <cell r="O40">
            <v>0</v>
          </cell>
        </row>
        <row r="41">
          <cell r="D41" t="str">
            <v>/</v>
          </cell>
          <cell r="L41">
            <v>0</v>
          </cell>
          <cell r="N41">
            <v>0</v>
          </cell>
          <cell r="O41">
            <v>0</v>
          </cell>
        </row>
        <row r="42">
          <cell r="D42" t="str">
            <v>/</v>
          </cell>
          <cell r="L42">
            <v>0</v>
          </cell>
          <cell r="N42">
            <v>0</v>
          </cell>
          <cell r="O42">
            <v>0</v>
          </cell>
        </row>
        <row r="43">
          <cell r="D43" t="str">
            <v>/</v>
          </cell>
          <cell r="L43">
            <v>0</v>
          </cell>
        </row>
        <row r="44">
          <cell r="D44" t="str">
            <v>/</v>
          </cell>
          <cell r="I44" t="str">
            <v>N/A</v>
          </cell>
          <cell r="L44">
            <v>0</v>
          </cell>
          <cell r="N44">
            <v>0</v>
          </cell>
          <cell r="O44">
            <v>0</v>
          </cell>
        </row>
        <row r="45">
          <cell r="D45" t="str">
            <v>/</v>
          </cell>
          <cell r="L45">
            <v>0</v>
          </cell>
          <cell r="N45">
            <v>0</v>
          </cell>
          <cell r="O45">
            <v>0</v>
          </cell>
        </row>
        <row r="47">
          <cell r="C47" t="str">
            <v>Total Other Income</v>
          </cell>
          <cell r="I47">
            <v>0</v>
          </cell>
          <cell r="J47">
            <v>94182</v>
          </cell>
          <cell r="K47">
            <v>83500</v>
          </cell>
          <cell r="L47">
            <v>74388</v>
          </cell>
          <cell r="M47">
            <v>0</v>
          </cell>
          <cell r="N47">
            <v>74388</v>
          </cell>
          <cell r="O47">
            <v>75129</v>
          </cell>
        </row>
        <row r="49">
          <cell r="B49" t="str">
            <v>EFFECTIVE GROSS INCOME</v>
          </cell>
          <cell r="I49">
            <v>0</v>
          </cell>
          <cell r="J49">
            <v>1617463</v>
          </cell>
          <cell r="K49">
            <v>1654556</v>
          </cell>
          <cell r="L49">
            <v>1688388</v>
          </cell>
          <cell r="M49">
            <v>0</v>
          </cell>
          <cell r="N49">
            <v>1688388</v>
          </cell>
          <cell r="O49">
            <v>1761968</v>
          </cell>
        </row>
        <row r="51">
          <cell r="B51" t="str">
            <v>EXPENSES</v>
          </cell>
        </row>
        <row r="52">
          <cell r="C52" t="str">
            <v xml:space="preserve">Variable CAM </v>
          </cell>
        </row>
        <row r="53">
          <cell r="D53" t="str">
            <v>Administrative Expense</v>
          </cell>
        </row>
        <row r="54">
          <cell r="E54" t="str">
            <v>Commercial Payroll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</row>
        <row r="55">
          <cell r="E55" t="str">
            <v>Public Area CAM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0</v>
          </cell>
        </row>
        <row r="56">
          <cell r="E56" t="str">
            <v>/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</row>
        <row r="57">
          <cell r="E57" t="str">
            <v>/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0</v>
          </cell>
        </row>
        <row r="58">
          <cell r="E58" t="str">
            <v>/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0</v>
          </cell>
        </row>
        <row r="59">
          <cell r="E59" t="str">
            <v>/</v>
          </cell>
          <cell r="J59">
            <v>0</v>
          </cell>
          <cell r="K59">
            <v>0</v>
          </cell>
          <cell r="L59">
            <v>0</v>
          </cell>
          <cell r="N59">
            <v>0</v>
          </cell>
          <cell r="O59">
            <v>0</v>
          </cell>
        </row>
        <row r="60">
          <cell r="E60" t="str">
            <v>/</v>
          </cell>
          <cell r="J60">
            <v>0</v>
          </cell>
          <cell r="K60">
            <v>0</v>
          </cell>
          <cell r="L60">
            <v>0</v>
          </cell>
          <cell r="N60">
            <v>0</v>
          </cell>
          <cell r="O60">
            <v>0</v>
          </cell>
        </row>
        <row r="61">
          <cell r="E61" t="str">
            <v>/</v>
          </cell>
          <cell r="J61">
            <v>0</v>
          </cell>
          <cell r="K61">
            <v>0</v>
          </cell>
          <cell r="L61">
            <v>0</v>
          </cell>
          <cell r="N61">
            <v>0</v>
          </cell>
          <cell r="O61">
            <v>0</v>
          </cell>
        </row>
        <row r="62">
          <cell r="E62" t="str">
            <v>/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</row>
        <row r="63">
          <cell r="E63" t="str">
            <v>/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</row>
        <row r="64">
          <cell r="E64" t="str">
            <v>/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</row>
        <row r="65">
          <cell r="E65" t="str">
            <v>/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</row>
        <row r="66">
          <cell r="E66" t="str">
            <v>/</v>
          </cell>
          <cell r="J66">
            <v>0</v>
          </cell>
          <cell r="K66">
            <v>0</v>
          </cell>
          <cell r="L66">
            <v>0</v>
          </cell>
          <cell r="N66">
            <v>0</v>
          </cell>
          <cell r="O66">
            <v>0</v>
          </cell>
        </row>
        <row r="67">
          <cell r="D67" t="str">
            <v>Accounting Expense</v>
          </cell>
          <cell r="J67">
            <v>0</v>
          </cell>
          <cell r="K67">
            <v>0</v>
          </cell>
          <cell r="L67">
            <v>0</v>
          </cell>
        </row>
        <row r="68">
          <cell r="E68" t="str">
            <v>/</v>
          </cell>
          <cell r="J68">
            <v>0</v>
          </cell>
          <cell r="K68">
            <v>0</v>
          </cell>
          <cell r="L68">
            <v>0</v>
          </cell>
          <cell r="N68">
            <v>0</v>
          </cell>
          <cell r="O68">
            <v>0</v>
          </cell>
        </row>
        <row r="69">
          <cell r="E69" t="str">
            <v>/</v>
          </cell>
          <cell r="J69">
            <v>0</v>
          </cell>
          <cell r="K69">
            <v>0</v>
          </cell>
          <cell r="L69">
            <v>0</v>
          </cell>
          <cell r="N69">
            <v>0</v>
          </cell>
          <cell r="O69">
            <v>0</v>
          </cell>
        </row>
        <row r="70">
          <cell r="E70" t="str">
            <v>/</v>
          </cell>
          <cell r="J70">
            <v>0</v>
          </cell>
          <cell r="K70">
            <v>0</v>
          </cell>
          <cell r="L70">
            <v>0</v>
          </cell>
          <cell r="N70">
            <v>0</v>
          </cell>
          <cell r="O70">
            <v>0</v>
          </cell>
        </row>
        <row r="71">
          <cell r="D71" t="str">
            <v>CB Commercial Adjustment</v>
          </cell>
          <cell r="I71" t="str">
            <v>N/A</v>
          </cell>
          <cell r="J71" t="str">
            <v>N/A</v>
          </cell>
          <cell r="K71" t="str">
            <v>N/A</v>
          </cell>
          <cell r="L71">
            <v>0</v>
          </cell>
          <cell r="N71">
            <v>0</v>
          </cell>
          <cell r="O71">
            <v>0</v>
          </cell>
        </row>
        <row r="73">
          <cell r="C73" t="str">
            <v xml:space="preserve">Total Variable CAM 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</row>
        <row r="74">
          <cell r="C74" t="str">
            <v>Fixed CAM</v>
          </cell>
        </row>
        <row r="75">
          <cell r="D75" t="str">
            <v>Property Taxes</v>
          </cell>
          <cell r="J75">
            <v>0</v>
          </cell>
          <cell r="K75">
            <v>0</v>
          </cell>
          <cell r="L75">
            <v>0</v>
          </cell>
          <cell r="N75">
            <v>0</v>
          </cell>
          <cell r="O75">
            <v>0</v>
          </cell>
        </row>
        <row r="76">
          <cell r="D76" t="str">
            <v>Property Taxes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</row>
        <row r="77">
          <cell r="D77" t="str">
            <v>/</v>
          </cell>
          <cell r="L77">
            <v>0</v>
          </cell>
          <cell r="N77">
            <v>0</v>
          </cell>
          <cell r="O77">
            <v>0</v>
          </cell>
        </row>
        <row r="78">
          <cell r="D78" t="str">
            <v>/</v>
          </cell>
          <cell r="L78">
            <v>0</v>
          </cell>
          <cell r="N78">
            <v>0</v>
          </cell>
          <cell r="O78">
            <v>0</v>
          </cell>
        </row>
        <row r="79">
          <cell r="D79" t="str">
            <v>/</v>
          </cell>
          <cell r="I79" t="str">
            <v>N/A</v>
          </cell>
          <cell r="J79" t="str">
            <v>N/A</v>
          </cell>
          <cell r="K79" t="str">
            <v>N/A</v>
          </cell>
          <cell r="L79">
            <v>0</v>
          </cell>
          <cell r="N79">
            <v>0</v>
          </cell>
          <cell r="O79">
            <v>0</v>
          </cell>
        </row>
        <row r="81">
          <cell r="C81" t="str">
            <v>Total Fixed CAM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</row>
        <row r="82">
          <cell r="C82" t="str">
            <v>Management Fees</v>
          </cell>
        </row>
        <row r="83">
          <cell r="C83" t="str">
            <v>Management Fees</v>
          </cell>
          <cell r="J83">
            <v>80468</v>
          </cell>
          <cell r="K83">
            <v>82040</v>
          </cell>
          <cell r="L83">
            <v>83939</v>
          </cell>
          <cell r="N83">
            <v>83939</v>
          </cell>
          <cell r="O83">
            <v>70479</v>
          </cell>
          <cell r="P83">
            <v>2</v>
          </cell>
        </row>
        <row r="84">
          <cell r="D84" t="str">
            <v>CB Commercial Adjustment</v>
          </cell>
          <cell r="I84" t="str">
            <v>N/A</v>
          </cell>
          <cell r="J84" t="str">
            <v>N/A</v>
          </cell>
          <cell r="K84" t="str">
            <v>N/A</v>
          </cell>
          <cell r="L84">
            <v>0</v>
          </cell>
          <cell r="N84">
            <v>0</v>
          </cell>
          <cell r="O84">
            <v>0</v>
          </cell>
        </row>
        <row r="86">
          <cell r="C86" t="str">
            <v>Total Management Fees</v>
          </cell>
          <cell r="I86">
            <v>0</v>
          </cell>
          <cell r="J86">
            <v>80468</v>
          </cell>
          <cell r="K86">
            <v>82040</v>
          </cell>
          <cell r="L86">
            <v>83939</v>
          </cell>
          <cell r="M86">
            <v>0</v>
          </cell>
          <cell r="N86">
            <v>83939</v>
          </cell>
          <cell r="O86">
            <v>70479</v>
          </cell>
        </row>
        <row r="87">
          <cell r="C87" t="str">
            <v>Operating Expense</v>
          </cell>
        </row>
        <row r="88">
          <cell r="D88" t="str">
            <v>Professional Fees</v>
          </cell>
          <cell r="J88">
            <v>2905</v>
          </cell>
          <cell r="K88">
            <v>2692</v>
          </cell>
          <cell r="L88">
            <v>2430</v>
          </cell>
          <cell r="N88">
            <v>2430</v>
          </cell>
          <cell r="O88">
            <v>2466</v>
          </cell>
        </row>
        <row r="89">
          <cell r="D89" t="str">
            <v>Repairs and Maintenance</v>
          </cell>
          <cell r="J89">
            <v>24378</v>
          </cell>
          <cell r="K89">
            <v>26466</v>
          </cell>
          <cell r="L89">
            <v>28332</v>
          </cell>
          <cell r="N89">
            <v>28332</v>
          </cell>
          <cell r="O89">
            <v>28754</v>
          </cell>
        </row>
        <row r="90">
          <cell r="D90" t="str">
            <v>Contract Services</v>
          </cell>
          <cell r="J90">
            <v>61471</v>
          </cell>
          <cell r="K90">
            <v>71118</v>
          </cell>
          <cell r="L90">
            <v>79500</v>
          </cell>
          <cell r="N90">
            <v>79500</v>
          </cell>
          <cell r="O90">
            <v>80684</v>
          </cell>
        </row>
        <row r="91">
          <cell r="D91" t="str">
            <v>General and Administrative</v>
          </cell>
          <cell r="J91">
            <v>53209</v>
          </cell>
          <cell r="K91">
            <v>47584</v>
          </cell>
          <cell r="L91">
            <v>46236</v>
          </cell>
          <cell r="N91">
            <v>46236</v>
          </cell>
          <cell r="O91">
            <v>46924</v>
          </cell>
        </row>
        <row r="92">
          <cell r="D92" t="str">
            <v>Payroll Expense</v>
          </cell>
          <cell r="J92">
            <v>265843</v>
          </cell>
          <cell r="K92">
            <v>212915</v>
          </cell>
          <cell r="L92">
            <v>233500</v>
          </cell>
          <cell r="N92">
            <v>233500</v>
          </cell>
          <cell r="O92">
            <v>236977</v>
          </cell>
        </row>
        <row r="93">
          <cell r="D93" t="str">
            <v>Utilities Expense</v>
          </cell>
          <cell r="J93">
            <v>125754</v>
          </cell>
          <cell r="K93">
            <v>124209</v>
          </cell>
          <cell r="L93">
            <v>132040</v>
          </cell>
          <cell r="N93">
            <v>132040</v>
          </cell>
          <cell r="O93">
            <v>134006</v>
          </cell>
        </row>
        <row r="94">
          <cell r="D94" t="str">
            <v>/</v>
          </cell>
          <cell r="J94">
            <v>0</v>
          </cell>
          <cell r="K94">
            <v>0</v>
          </cell>
          <cell r="L94">
            <v>0</v>
          </cell>
          <cell r="N94">
            <v>0</v>
          </cell>
          <cell r="O94">
            <v>0</v>
          </cell>
        </row>
        <row r="95">
          <cell r="D95" t="str">
            <v>/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</row>
        <row r="96">
          <cell r="D96" t="str">
            <v>/</v>
          </cell>
          <cell r="L96">
            <v>0</v>
          </cell>
          <cell r="N96">
            <v>0</v>
          </cell>
          <cell r="O96">
            <v>0</v>
          </cell>
        </row>
        <row r="97">
          <cell r="D97" t="str">
            <v>/</v>
          </cell>
          <cell r="L97">
            <v>0</v>
          </cell>
          <cell r="N97">
            <v>0</v>
          </cell>
          <cell r="O97">
            <v>0</v>
          </cell>
        </row>
        <row r="98">
          <cell r="D98" t="str">
            <v>/</v>
          </cell>
          <cell r="L98">
            <v>0</v>
          </cell>
          <cell r="N98">
            <v>0</v>
          </cell>
          <cell r="O98">
            <v>0</v>
          </cell>
        </row>
        <row r="99">
          <cell r="D99" t="str">
            <v>/</v>
          </cell>
          <cell r="L99">
            <v>0</v>
          </cell>
          <cell r="N99">
            <v>0</v>
          </cell>
          <cell r="O99">
            <v>0</v>
          </cell>
        </row>
        <row r="100">
          <cell r="D100" t="str">
            <v>/</v>
          </cell>
          <cell r="L100">
            <v>0</v>
          </cell>
          <cell r="N100">
            <v>0</v>
          </cell>
          <cell r="O100">
            <v>0</v>
          </cell>
        </row>
        <row r="101">
          <cell r="D101" t="str">
            <v>/</v>
          </cell>
          <cell r="L101">
            <v>0</v>
          </cell>
          <cell r="N101">
            <v>0</v>
          </cell>
          <cell r="O101">
            <v>0</v>
          </cell>
        </row>
        <row r="102">
          <cell r="D102" t="str">
            <v>/</v>
          </cell>
          <cell r="L102">
            <v>0</v>
          </cell>
          <cell r="N102">
            <v>0</v>
          </cell>
          <cell r="O102">
            <v>0</v>
          </cell>
        </row>
        <row r="103">
          <cell r="D103" t="str">
            <v>/</v>
          </cell>
          <cell r="L103">
            <v>0</v>
          </cell>
          <cell r="N103">
            <v>0</v>
          </cell>
          <cell r="O103">
            <v>0</v>
          </cell>
        </row>
        <row r="104">
          <cell r="D104" t="str">
            <v>/</v>
          </cell>
          <cell r="L104">
            <v>0</v>
          </cell>
          <cell r="N104">
            <v>0</v>
          </cell>
          <cell r="O104">
            <v>0</v>
          </cell>
        </row>
        <row r="105">
          <cell r="D105" t="str">
            <v>/</v>
          </cell>
          <cell r="L105">
            <v>0</v>
          </cell>
          <cell r="N105">
            <v>0</v>
          </cell>
          <cell r="O105">
            <v>0</v>
          </cell>
        </row>
        <row r="106">
          <cell r="D106" t="str">
            <v>/</v>
          </cell>
          <cell r="L106">
            <v>0</v>
          </cell>
          <cell r="N106">
            <v>0</v>
          </cell>
          <cell r="O106">
            <v>0</v>
          </cell>
        </row>
        <row r="107">
          <cell r="D107" t="str">
            <v>/</v>
          </cell>
          <cell r="L107">
            <v>0</v>
          </cell>
          <cell r="N107">
            <v>0</v>
          </cell>
          <cell r="O107">
            <v>0</v>
          </cell>
        </row>
        <row r="108">
          <cell r="D108" t="str">
            <v>/</v>
          </cell>
          <cell r="L108">
            <v>0</v>
          </cell>
          <cell r="N108">
            <v>0</v>
          </cell>
          <cell r="O108">
            <v>0</v>
          </cell>
        </row>
        <row r="109">
          <cell r="D109" t="str">
            <v>/</v>
          </cell>
          <cell r="L109">
            <v>0</v>
          </cell>
          <cell r="N109">
            <v>0</v>
          </cell>
          <cell r="O109">
            <v>0</v>
          </cell>
        </row>
        <row r="110">
          <cell r="D110" t="str">
            <v>/</v>
          </cell>
          <cell r="L110">
            <v>0</v>
          </cell>
          <cell r="N110">
            <v>0</v>
          </cell>
          <cell r="O110">
            <v>0</v>
          </cell>
        </row>
        <row r="111">
          <cell r="D111" t="str">
            <v>/</v>
          </cell>
          <cell r="L111">
            <v>0</v>
          </cell>
          <cell r="N111">
            <v>0</v>
          </cell>
          <cell r="O111">
            <v>0</v>
          </cell>
        </row>
        <row r="112">
          <cell r="D112" t="str">
            <v>/</v>
          </cell>
          <cell r="L112">
            <v>0</v>
          </cell>
          <cell r="N112">
            <v>0</v>
          </cell>
          <cell r="O112">
            <v>0</v>
          </cell>
        </row>
        <row r="113">
          <cell r="D113" t="str">
            <v>/</v>
          </cell>
          <cell r="L113">
            <v>0</v>
          </cell>
          <cell r="N113">
            <v>0</v>
          </cell>
          <cell r="O113">
            <v>0</v>
          </cell>
        </row>
        <row r="114">
          <cell r="D114" t="str">
            <v>/</v>
          </cell>
          <cell r="L114">
            <v>0</v>
          </cell>
          <cell r="N114">
            <v>0</v>
          </cell>
          <cell r="O114">
            <v>0</v>
          </cell>
        </row>
        <row r="115">
          <cell r="D115" t="str">
            <v>/</v>
          </cell>
          <cell r="L115">
            <v>0</v>
          </cell>
          <cell r="N115">
            <v>0</v>
          </cell>
          <cell r="O115">
            <v>0</v>
          </cell>
        </row>
        <row r="116">
          <cell r="D116" t="str">
            <v>/</v>
          </cell>
          <cell r="L116">
            <v>0</v>
          </cell>
          <cell r="N116">
            <v>0</v>
          </cell>
          <cell r="O116">
            <v>0</v>
          </cell>
        </row>
        <row r="117">
          <cell r="D117" t="str">
            <v>/</v>
          </cell>
          <cell r="L117">
            <v>0</v>
          </cell>
          <cell r="N117">
            <v>0</v>
          </cell>
          <cell r="O117">
            <v>0</v>
          </cell>
        </row>
        <row r="118">
          <cell r="D118" t="str">
            <v>/</v>
          </cell>
          <cell r="L118">
            <v>0</v>
          </cell>
          <cell r="N118">
            <v>0</v>
          </cell>
          <cell r="O118">
            <v>0</v>
          </cell>
        </row>
        <row r="119">
          <cell r="D119" t="str">
            <v>/</v>
          </cell>
          <cell r="L119">
            <v>0</v>
          </cell>
          <cell r="N119">
            <v>0</v>
          </cell>
          <cell r="O119">
            <v>0</v>
          </cell>
        </row>
        <row r="120">
          <cell r="D120" t="str">
            <v>/</v>
          </cell>
          <cell r="L120">
            <v>0</v>
          </cell>
          <cell r="N120">
            <v>0</v>
          </cell>
          <cell r="O120">
            <v>0</v>
          </cell>
        </row>
        <row r="121">
          <cell r="D121" t="str">
            <v>/</v>
          </cell>
          <cell r="L121">
            <v>0</v>
          </cell>
          <cell r="N121">
            <v>0</v>
          </cell>
          <cell r="O121">
            <v>0</v>
          </cell>
        </row>
        <row r="122">
          <cell r="D122" t="str">
            <v>/</v>
          </cell>
          <cell r="L122">
            <v>0</v>
          </cell>
          <cell r="N122">
            <v>0</v>
          </cell>
          <cell r="O122">
            <v>0</v>
          </cell>
        </row>
        <row r="123">
          <cell r="D123" t="str">
            <v>/</v>
          </cell>
          <cell r="L123">
            <v>0</v>
          </cell>
          <cell r="N123">
            <v>0</v>
          </cell>
          <cell r="O123">
            <v>0</v>
          </cell>
        </row>
        <row r="124">
          <cell r="D124" t="str">
            <v>/</v>
          </cell>
          <cell r="L124">
            <v>0</v>
          </cell>
          <cell r="N124">
            <v>0</v>
          </cell>
          <cell r="O124">
            <v>0</v>
          </cell>
        </row>
        <row r="125">
          <cell r="D125" t="str">
            <v>/</v>
          </cell>
          <cell r="L125">
            <v>0</v>
          </cell>
          <cell r="N125">
            <v>0</v>
          </cell>
          <cell r="O125">
            <v>0</v>
          </cell>
        </row>
        <row r="126">
          <cell r="D126" t="str">
            <v>/</v>
          </cell>
          <cell r="L126">
            <v>0</v>
          </cell>
          <cell r="N126">
            <v>0</v>
          </cell>
          <cell r="O126">
            <v>0</v>
          </cell>
        </row>
        <row r="127">
          <cell r="D127" t="str">
            <v>/</v>
          </cell>
          <cell r="L127">
            <v>0</v>
          </cell>
          <cell r="N127">
            <v>0</v>
          </cell>
          <cell r="O127">
            <v>0</v>
          </cell>
        </row>
        <row r="128">
          <cell r="D128" t="str">
            <v>CB Commercial Adjustment</v>
          </cell>
          <cell r="I128" t="str">
            <v>N/A</v>
          </cell>
          <cell r="J128" t="str">
            <v>N/A</v>
          </cell>
          <cell r="K128" t="str">
            <v>N/A</v>
          </cell>
          <cell r="L128">
            <v>0</v>
          </cell>
          <cell r="N128">
            <v>0</v>
          </cell>
          <cell r="O128">
            <v>0</v>
          </cell>
        </row>
        <row r="130">
          <cell r="C130" t="str">
            <v>Total Operating Expense</v>
          </cell>
          <cell r="I130">
            <v>0</v>
          </cell>
          <cell r="J130">
            <v>533560</v>
          </cell>
          <cell r="K130">
            <v>484984</v>
          </cell>
          <cell r="L130">
            <v>522038</v>
          </cell>
          <cell r="M130">
            <v>0</v>
          </cell>
          <cell r="N130">
            <v>522038</v>
          </cell>
          <cell r="O130">
            <v>529811</v>
          </cell>
        </row>
        <row r="131">
          <cell r="C131" t="str">
            <v>Blank 1</v>
          </cell>
        </row>
        <row r="132">
          <cell r="D132" t="str">
            <v>Blank</v>
          </cell>
          <cell r="L132">
            <v>0</v>
          </cell>
          <cell r="N132">
            <v>0</v>
          </cell>
          <cell r="O132">
            <v>0</v>
          </cell>
        </row>
        <row r="133">
          <cell r="D133" t="str">
            <v>CB Commercial Adjustment</v>
          </cell>
          <cell r="I133" t="str">
            <v>N/A</v>
          </cell>
          <cell r="J133" t="str">
            <v>N/A</v>
          </cell>
          <cell r="K133" t="str">
            <v>N/A</v>
          </cell>
          <cell r="L133" t="str">
            <v>N/A</v>
          </cell>
          <cell r="N133">
            <v>0</v>
          </cell>
          <cell r="O133">
            <v>0</v>
          </cell>
        </row>
        <row r="135">
          <cell r="C135" t="str">
            <v>Total Blank 1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6">
          <cell r="C136" t="str">
            <v>Utilities</v>
          </cell>
        </row>
        <row r="137">
          <cell r="D137" t="str">
            <v>Utilities</v>
          </cell>
          <cell r="N137">
            <v>0</v>
          </cell>
          <cell r="O137">
            <v>0</v>
          </cell>
        </row>
        <row r="138">
          <cell r="D138" t="str">
            <v>/</v>
          </cell>
          <cell r="L138">
            <v>0</v>
          </cell>
          <cell r="N138">
            <v>0</v>
          </cell>
          <cell r="O138">
            <v>0</v>
          </cell>
        </row>
        <row r="139">
          <cell r="D139" t="str">
            <v>/</v>
          </cell>
          <cell r="L139">
            <v>0</v>
          </cell>
          <cell r="N139">
            <v>0</v>
          </cell>
          <cell r="O139">
            <v>0</v>
          </cell>
        </row>
        <row r="140">
          <cell r="D140" t="str">
            <v>/</v>
          </cell>
          <cell r="L140">
            <v>0</v>
          </cell>
          <cell r="N140">
            <v>0</v>
          </cell>
          <cell r="O140">
            <v>0</v>
          </cell>
        </row>
        <row r="141">
          <cell r="D141" t="str">
            <v>/</v>
          </cell>
          <cell r="L141">
            <v>0</v>
          </cell>
          <cell r="N141">
            <v>0</v>
          </cell>
          <cell r="O141">
            <v>0</v>
          </cell>
        </row>
        <row r="142">
          <cell r="D142" t="str">
            <v>CB Commercial Adjustment</v>
          </cell>
          <cell r="I142" t="str">
            <v>N/A</v>
          </cell>
          <cell r="J142" t="str">
            <v>N/A</v>
          </cell>
          <cell r="K142" t="str">
            <v>N/A</v>
          </cell>
          <cell r="L142">
            <v>0</v>
          </cell>
          <cell r="N142">
            <v>0</v>
          </cell>
          <cell r="O142">
            <v>0</v>
          </cell>
        </row>
        <row r="144">
          <cell r="C144" t="str">
            <v>Total Utilities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</row>
        <row r="145">
          <cell r="C145" t="str">
            <v>Real Estate Taxes</v>
          </cell>
        </row>
        <row r="146">
          <cell r="C146" t="str">
            <v>Real Estate Taxes</v>
          </cell>
          <cell r="I146">
            <v>0</v>
          </cell>
          <cell r="J146">
            <v>52640</v>
          </cell>
          <cell r="K146">
            <v>54073</v>
          </cell>
          <cell r="L146">
            <v>54116</v>
          </cell>
          <cell r="N146">
            <v>54116</v>
          </cell>
          <cell r="O146">
            <v>54922</v>
          </cell>
        </row>
        <row r="147">
          <cell r="D147" t="str">
            <v>CB Commercial Adjustment</v>
          </cell>
          <cell r="I147" t="str">
            <v>N/A</v>
          </cell>
          <cell r="J147" t="str">
            <v>N/A</v>
          </cell>
          <cell r="K147" t="str">
            <v>N/A</v>
          </cell>
          <cell r="L147">
            <v>0</v>
          </cell>
          <cell r="N147">
            <v>0</v>
          </cell>
          <cell r="O147">
            <v>0</v>
          </cell>
        </row>
        <row r="149">
          <cell r="C149" t="str">
            <v>Total Real Estate Taxes</v>
          </cell>
          <cell r="I149">
            <v>0</v>
          </cell>
          <cell r="J149">
            <v>52640</v>
          </cell>
          <cell r="K149">
            <v>54073</v>
          </cell>
          <cell r="L149">
            <v>54116</v>
          </cell>
          <cell r="M149">
            <v>0</v>
          </cell>
          <cell r="N149">
            <v>54116</v>
          </cell>
          <cell r="O149">
            <v>54922</v>
          </cell>
        </row>
        <row r="150">
          <cell r="C150" t="str">
            <v>Insurance</v>
          </cell>
        </row>
        <row r="151">
          <cell r="C151" t="str">
            <v>Insurance</v>
          </cell>
          <cell r="I151">
            <v>0</v>
          </cell>
          <cell r="J151">
            <v>69209</v>
          </cell>
          <cell r="K151">
            <v>68952</v>
          </cell>
          <cell r="L151">
            <v>66283</v>
          </cell>
          <cell r="M151">
            <v>-16442.999983199999</v>
          </cell>
          <cell r="N151">
            <v>49840.000016799997</v>
          </cell>
          <cell r="O151">
            <v>50582</v>
          </cell>
          <cell r="P151">
            <v>4</v>
          </cell>
        </row>
        <row r="152">
          <cell r="D152" t="str">
            <v>CB Commercial Adjustment</v>
          </cell>
          <cell r="I152" t="str">
            <v>N/A</v>
          </cell>
          <cell r="J152" t="str">
            <v>N/A</v>
          </cell>
          <cell r="K152" t="str">
            <v>N/A</v>
          </cell>
          <cell r="L152">
            <v>0</v>
          </cell>
          <cell r="N152">
            <v>0</v>
          </cell>
          <cell r="O152">
            <v>0</v>
          </cell>
        </row>
        <row r="154">
          <cell r="C154" t="str">
            <v>Total Insurance</v>
          </cell>
          <cell r="I154">
            <v>0</v>
          </cell>
          <cell r="J154">
            <v>69209</v>
          </cell>
          <cell r="K154">
            <v>68952</v>
          </cell>
          <cell r="L154">
            <v>66283</v>
          </cell>
          <cell r="M154">
            <v>-16442.999983199999</v>
          </cell>
          <cell r="N154">
            <v>49840.000016799997</v>
          </cell>
          <cell r="O154">
            <v>50582</v>
          </cell>
        </row>
        <row r="155">
          <cell r="C155" t="str">
            <v>Legal</v>
          </cell>
        </row>
        <row r="156">
          <cell r="D156" t="str">
            <v>Lease Enforcement</v>
          </cell>
          <cell r="L156">
            <v>0</v>
          </cell>
          <cell r="N156">
            <v>0</v>
          </cell>
          <cell r="O156">
            <v>0</v>
          </cell>
        </row>
        <row r="157">
          <cell r="D157" t="str">
            <v>CB Commercial Adjustment</v>
          </cell>
          <cell r="I157" t="str">
            <v>N/A</v>
          </cell>
          <cell r="J157" t="str">
            <v>N/A</v>
          </cell>
          <cell r="K157" t="str">
            <v>N/A</v>
          </cell>
          <cell r="L157">
            <v>0</v>
          </cell>
          <cell r="N157">
            <v>0</v>
          </cell>
          <cell r="O157">
            <v>0</v>
          </cell>
        </row>
        <row r="159">
          <cell r="C159" t="str">
            <v>Total Legal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</row>
        <row r="160">
          <cell r="C160" t="str">
            <v>Blank 3</v>
          </cell>
        </row>
        <row r="161">
          <cell r="D161" t="str">
            <v>Blank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N161">
            <v>0</v>
          </cell>
          <cell r="O161">
            <v>0</v>
          </cell>
        </row>
        <row r="162">
          <cell r="D162" t="str">
            <v>CB Commercial Adjustment</v>
          </cell>
          <cell r="I162" t="str">
            <v>N/A</v>
          </cell>
          <cell r="J162" t="str">
            <v>N/A</v>
          </cell>
          <cell r="K162" t="str">
            <v>N/A</v>
          </cell>
          <cell r="L162" t="str">
            <v>N/A</v>
          </cell>
          <cell r="N162">
            <v>0</v>
          </cell>
          <cell r="O162">
            <v>0</v>
          </cell>
        </row>
        <row r="164">
          <cell r="C164" t="str">
            <v>Total Blank 3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</row>
        <row r="166">
          <cell r="B166" t="str">
            <v>TOTAL EXPENSES</v>
          </cell>
          <cell r="I166">
            <v>0</v>
          </cell>
          <cell r="J166">
            <v>735877</v>
          </cell>
          <cell r="K166">
            <v>690049</v>
          </cell>
          <cell r="L166">
            <v>726376</v>
          </cell>
          <cell r="M166">
            <v>-16442.999983199999</v>
          </cell>
          <cell r="N166">
            <v>709933.00001680001</v>
          </cell>
          <cell r="O166">
            <v>705794</v>
          </cell>
        </row>
        <row r="168">
          <cell r="B168" t="str">
            <v>NET OPERATING INCOME</v>
          </cell>
          <cell r="I168">
            <v>0</v>
          </cell>
          <cell r="J168">
            <v>881586</v>
          </cell>
          <cell r="K168">
            <v>964507</v>
          </cell>
          <cell r="L168">
            <v>962012</v>
          </cell>
          <cell r="M168">
            <v>16442.999983199999</v>
          </cell>
          <cell r="N168">
            <v>978454.99998319999</v>
          </cell>
          <cell r="O168">
            <v>1056174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s"/>
      <sheetName val="Graph"/>
      <sheetName val="Graph Data"/>
      <sheetName val="Data"/>
    </sheetNames>
    <sheetDataSet>
      <sheetData sheetId="0">
        <row r="6">
          <cell r="I6">
            <v>0</v>
          </cell>
          <cell r="L6" t="str">
            <v>N</v>
          </cell>
        </row>
      </sheetData>
      <sheetData sheetId="1" refreshError="1"/>
      <sheetData sheetId="2"/>
      <sheetData sheetId="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ntal Quick Sheet"/>
      <sheetName val="Development Input"/>
      <sheetName val="Professional &amp; Financing Fees"/>
      <sheetName val="Underwriting"/>
      <sheetName val="Owner Profits"/>
      <sheetName val="Development Analysis"/>
      <sheetName val="Construction S&amp;U"/>
      <sheetName val="Income"/>
      <sheetName val="Retail Vacancy"/>
      <sheetName val="Expense"/>
      <sheetName val="Cash Flow"/>
      <sheetName val="Construction"/>
      <sheetName val="Construction Draw"/>
      <sheetName val="LTV"/>
      <sheetName val="Draw"/>
      <sheetName val="Refinancing"/>
      <sheetName val="221(d)4 Max Loan"/>
      <sheetName val="Sources &amp; Uses"/>
      <sheetName val="First Mortgage"/>
      <sheetName val="Cash Flow Summary"/>
      <sheetName val="Depreciation"/>
      <sheetName val="Taxable Income"/>
      <sheetName val="After Tax Benefits"/>
      <sheetName val="CAP Accounts"/>
      <sheetName val="Sales Anlys"/>
      <sheetName val="G.P. Loan"/>
      <sheetName val="Accounting Anlys"/>
      <sheetName val="GAAP Sale"/>
      <sheetName val="RE Taxes"/>
      <sheetName val="Debt Sens"/>
      <sheetName val="Print Macros"/>
    </sheetNames>
    <sheetDataSet>
      <sheetData sheetId="0" refreshError="1"/>
      <sheetData sheetId="1">
        <row r="158">
          <cell r="C158">
            <v>175</v>
          </cell>
          <cell r="D158">
            <v>4375</v>
          </cell>
          <cell r="E158">
            <v>1</v>
          </cell>
          <cell r="F158">
            <v>4375</v>
          </cell>
        </row>
        <row r="159">
          <cell r="C159">
            <v>1000</v>
          </cell>
          <cell r="D159">
            <v>25000</v>
          </cell>
          <cell r="E159">
            <v>1</v>
          </cell>
          <cell r="F159">
            <v>25000</v>
          </cell>
        </row>
        <row r="160">
          <cell r="C160">
            <v>174.65</v>
          </cell>
          <cell r="D160">
            <v>4366.25</v>
          </cell>
          <cell r="G160">
            <v>14.554166666666667</v>
          </cell>
        </row>
        <row r="161">
          <cell r="C161">
            <v>300</v>
          </cell>
          <cell r="D161">
            <v>7500</v>
          </cell>
          <cell r="G161">
            <v>25</v>
          </cell>
        </row>
        <row r="162">
          <cell r="C162">
            <v>300</v>
          </cell>
          <cell r="D162">
            <v>7500</v>
          </cell>
        </row>
        <row r="163">
          <cell r="C163">
            <v>0</v>
          </cell>
          <cell r="D163">
            <v>0</v>
          </cell>
        </row>
        <row r="164">
          <cell r="C164">
            <v>310</v>
          </cell>
          <cell r="D164">
            <v>7750</v>
          </cell>
          <cell r="G164">
            <v>25.833333333333332</v>
          </cell>
        </row>
        <row r="165">
          <cell r="C165">
            <v>475</v>
          </cell>
          <cell r="D165">
            <v>11875</v>
          </cell>
          <cell r="G165">
            <v>39.583333333333336</v>
          </cell>
          <cell r="I165">
            <v>3552.1106399999999</v>
          </cell>
        </row>
        <row r="166">
          <cell r="C166">
            <v>475</v>
          </cell>
          <cell r="D166">
            <v>11875</v>
          </cell>
        </row>
        <row r="167">
          <cell r="C167">
            <v>0</v>
          </cell>
          <cell r="D167">
            <v>0</v>
          </cell>
        </row>
        <row r="168">
          <cell r="C168">
            <v>0</v>
          </cell>
          <cell r="D168">
            <v>0</v>
          </cell>
        </row>
        <row r="169">
          <cell r="C169">
            <v>0</v>
          </cell>
          <cell r="D169">
            <v>0</v>
          </cell>
        </row>
        <row r="170">
          <cell r="C170">
            <v>200</v>
          </cell>
          <cell r="D170">
            <v>5000</v>
          </cell>
          <cell r="E170">
            <v>1</v>
          </cell>
          <cell r="F170">
            <v>5000</v>
          </cell>
        </row>
        <row r="171">
          <cell r="C171">
            <v>0</v>
          </cell>
          <cell r="D171">
            <v>0</v>
          </cell>
          <cell r="E171">
            <v>1</v>
          </cell>
          <cell r="F171">
            <v>0</v>
          </cell>
        </row>
        <row r="172">
          <cell r="C172">
            <v>200</v>
          </cell>
          <cell r="D172">
            <v>5000</v>
          </cell>
          <cell r="E172">
            <v>1</v>
          </cell>
          <cell r="F172">
            <v>5000</v>
          </cell>
        </row>
        <row r="173">
          <cell r="C173">
            <v>200</v>
          </cell>
          <cell r="D173">
            <v>5000</v>
          </cell>
        </row>
        <row r="174">
          <cell r="C174">
            <v>0</v>
          </cell>
          <cell r="D174">
            <v>0</v>
          </cell>
        </row>
        <row r="176">
          <cell r="C176">
            <v>0.7</v>
          </cell>
          <cell r="D176">
            <v>0</v>
          </cell>
        </row>
        <row r="177">
          <cell r="C177">
            <v>0.72</v>
          </cell>
          <cell r="D177">
            <v>1920</v>
          </cell>
          <cell r="H177" t="str">
            <v>Retail Man. Fee</v>
          </cell>
        </row>
        <row r="178">
          <cell r="C178">
            <v>0</v>
          </cell>
          <cell r="D178">
            <v>0</v>
          </cell>
          <cell r="H178">
            <v>640000</v>
          </cell>
        </row>
        <row r="179">
          <cell r="C179">
            <v>0.25</v>
          </cell>
          <cell r="D179">
            <v>666.66666666666663</v>
          </cell>
          <cell r="H179">
            <v>64000</v>
          </cell>
          <cell r="I179">
            <v>0.1</v>
          </cell>
        </row>
        <row r="180">
          <cell r="C180">
            <v>0</v>
          </cell>
          <cell r="D180">
            <v>0</v>
          </cell>
          <cell r="H180">
            <v>576000</v>
          </cell>
        </row>
        <row r="181">
          <cell r="H181">
            <v>23040</v>
          </cell>
          <cell r="I181">
            <v>0.04</v>
          </cell>
        </row>
        <row r="182">
          <cell r="C182">
            <v>150</v>
          </cell>
          <cell r="D182">
            <v>3750</v>
          </cell>
        </row>
        <row r="184">
          <cell r="C184">
            <v>3730.2439733333335</v>
          </cell>
          <cell r="D184">
            <v>93256.099333333332</v>
          </cell>
        </row>
        <row r="185">
          <cell r="C185">
            <v>5230.2439733333331</v>
          </cell>
          <cell r="D185">
            <v>130756.09933333333</v>
          </cell>
        </row>
        <row r="187">
          <cell r="C187">
            <v>1500</v>
          </cell>
          <cell r="D187">
            <v>37500</v>
          </cell>
        </row>
        <row r="188">
          <cell r="C188">
            <v>0</v>
          </cell>
          <cell r="D188">
            <v>0</v>
          </cell>
        </row>
        <row r="189">
          <cell r="C189">
            <v>2</v>
          </cell>
        </row>
        <row r="190">
          <cell r="C190">
            <v>0</v>
          </cell>
          <cell r="E190" t="str">
            <v>TOTAL</v>
          </cell>
          <cell r="F190">
            <v>39375</v>
          </cell>
          <cell r="G190">
            <v>164.75922</v>
          </cell>
        </row>
        <row r="218">
          <cell r="D218" t="str">
            <v xml:space="preserve"> </v>
          </cell>
        </row>
        <row r="220">
          <cell r="D220" t="str">
            <v xml:space="preserve">  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ecutive Summary"/>
      <sheetName val="Total Program"/>
      <sheetName val="Parking Op Statement"/>
      <sheetName val="Leasing Assumptions"/>
      <sheetName val="Operating Statement"/>
      <sheetName val="Summary Dev Cost"/>
      <sheetName val="Detailed Dev Budget"/>
      <sheetName val="Finance Cost"/>
      <sheetName val="CL Amortization"/>
      <sheetName val="PL Amortization"/>
      <sheetName val="Real Estate Taxes"/>
      <sheetName val="LERTA Analysis"/>
      <sheetName val="LERTA Economic Benefit"/>
      <sheetName val="Waterfall (3-Yr) 40%"/>
      <sheetName val="Waterfall (5-Yr) 40%"/>
      <sheetName val="Refinance Scenario"/>
      <sheetName val="Waterfall 25% Promote"/>
      <sheetName val="Boma Calcs"/>
      <sheetName val="Waterfall (3-Yr) 35%"/>
      <sheetName val="Waterfall (5-Yr) 35% "/>
      <sheetName val="Class A Waterfall (5-Yr)"/>
      <sheetName val="10-YR Class A Waterfall"/>
      <sheetName val="Parking Cost"/>
      <sheetName val="WHAT IF TAB"/>
    </sheetNames>
    <sheetDataSet>
      <sheetData sheetId="0">
        <row r="2">
          <cell r="B2" t="str">
            <v>Brew House Office Cast In Place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rections"/>
      <sheetName val="SUMMARY"/>
      <sheetName val="Monthly"/>
      <sheetName val="Cash Balance"/>
      <sheetName val="Variance"/>
      <sheetName val="Variance PSF"/>
      <sheetName val="Lease Expirations"/>
      <sheetName val="Vacant Suite Table"/>
      <sheetName val="Leases Expiring"/>
      <sheetName val="Leasing Assumptions Detail"/>
      <sheetName val="Base Rent"/>
      <sheetName val="Escalation Income"/>
      <sheetName val="Utility Reimbursements"/>
      <sheetName val="Parking Income"/>
      <sheetName val="Miscellaneous Income"/>
      <sheetName val="RE Taxes"/>
      <sheetName val="Insurance Exp."/>
      <sheetName val="Utilities"/>
      <sheetName val="Repairs &amp; Maint."/>
      <sheetName val="Cleaning Exp."/>
      <sheetName val="Security Exp."/>
      <sheetName val="Admin. Exp."/>
      <sheetName val="Mgmt. Fees"/>
      <sheetName val="Other Recoverable Exp."/>
      <sheetName val="Non-Recoverable Exp."/>
      <sheetName val="Debt Service &amp; Ground Leases"/>
      <sheetName val="Capex"/>
      <sheetName val="Capex Detail"/>
    </sheetNames>
    <sheetDataSet>
      <sheetData sheetId="0" refreshError="1"/>
      <sheetData sheetId="1" refreshError="1">
        <row r="1">
          <cell r="B1" t="str">
            <v>Springs Medical I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"/>
      <sheetName val="Underwriting Summary"/>
      <sheetName val="Pricing"/>
      <sheetName val="Summary"/>
      <sheetName val="Historical"/>
      <sheetName val="Rollover_Output"/>
      <sheetName val="UnitMix"/>
      <sheetName val="REVENUE"/>
      <sheetName val="EXPENSES"/>
      <sheetName val="COMMERCIAL"/>
      <sheetName val="PARKING"/>
      <sheetName val="HEALTH_CLUB"/>
      <sheetName val="GUEST_SUITE"/>
      <sheetName val="RE TAXES"/>
      <sheetName val="ChartofAccount"/>
      <sheetName val="Link Index"/>
    </sheetNames>
    <sheetDataSet>
      <sheetData sheetId="0"/>
      <sheetData sheetId="1"/>
      <sheetData sheetId="2">
        <row r="4">
          <cell r="D4" t="str">
            <v>Presidential Towers</v>
          </cell>
        </row>
      </sheetData>
      <sheetData sheetId="3"/>
      <sheetData sheetId="4"/>
      <sheetData sheetId="5"/>
      <sheetData sheetId="6">
        <row r="2362">
          <cell r="C2362">
            <v>2346</v>
          </cell>
        </row>
      </sheetData>
      <sheetData sheetId="7">
        <row r="3">
          <cell r="D3">
            <v>0.04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ee Crossings - Conceptual Co"/>
      <sheetName val="Three%20Crossings%20-%20Concept"/>
      <sheetName val="Project Summary"/>
      <sheetName val="Parcel Summary"/>
      <sheetName val="Phase 1 - Residential"/>
      <sheetName val="Phase 1 - Res w Podium"/>
      <sheetName val="Phase 1B - Garage"/>
      <sheetName val="Phase 1B - Surface Parking"/>
      <sheetName val="Phase 2 - Office-Retail-Rest"/>
      <sheetName val="Phase 2B - Garage"/>
      <sheetName val="Phase 2C - Public Park"/>
      <sheetName val="Phase 3 - Office Building"/>
      <sheetName val="Office Bldg 1"/>
      <sheetName val="Office Over Garage Concept"/>
    </sheetNames>
    <definedNames>
      <definedName name="End_Bal"/>
      <definedName name="Loan_Start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 Property Info"/>
      <sheetName val="Performance Summary"/>
      <sheetName val="Property Comparison"/>
      <sheetName val="Rent &amp; Occupancy Historicals"/>
      <sheetName val="Expenses Historicals (ex Taxes)"/>
      <sheetName val="2014 Budgets"/>
      <sheetName val="Budget Comparison"/>
      <sheetName val="2016 Budgets"/>
      <sheetName val="2015 Budgets, Annualized"/>
      <sheetName val="Year End Financials"/>
      <sheetName val="Arden"/>
      <sheetName val="Current"/>
      <sheetName val="HayesHouse"/>
      <sheetName val="Everly"/>
      <sheetName val="Evergreen"/>
      <sheetName val="Nine12"/>
      <sheetName val="Radius"/>
      <sheetName val="Summit"/>
      <sheetName val="Teravista"/>
      <sheetName val="Velocity"/>
      <sheetName val="Apartments"/>
      <sheetName val="Master"/>
      <sheetName val="Residential"/>
      <sheetName val="West46th"/>
      <sheetName val="Westshore"/>
      <sheetName val="CYPark"/>
      <sheetName val="CYPlaza"/>
      <sheetName val="zzzMeadowmont"/>
    </sheetNames>
    <sheetDataSet>
      <sheetData sheetId="0">
        <row r="2">
          <cell r="D2" t="str">
            <v>Arden</v>
          </cell>
          <cell r="E2" t="str">
            <v>Current</v>
          </cell>
          <cell r="F2" t="str">
            <v>HayesHouse</v>
          </cell>
          <cell r="G2" t="str">
            <v>Everly</v>
          </cell>
          <cell r="H2" t="str">
            <v>Evergreen</v>
          </cell>
          <cell r="I2" t="str">
            <v>Nine12</v>
          </cell>
          <cell r="J2" t="str">
            <v>Radius</v>
          </cell>
          <cell r="K2" t="str">
            <v>Summit</v>
          </cell>
          <cell r="L2" t="str">
            <v>Teravista</v>
          </cell>
          <cell r="M2" t="str">
            <v>Velocity</v>
          </cell>
          <cell r="N2" t="str">
            <v>West46th</v>
          </cell>
          <cell r="O2" t="str">
            <v>Westshore</v>
          </cell>
          <cell r="P2" t="str">
            <v>CYPark</v>
          </cell>
          <cell r="Q2" t="str">
            <v>CYPlaza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L3">
            <v>41640</v>
          </cell>
        </row>
      </sheetData>
      <sheetData sheetId="12"/>
      <sheetData sheetId="13"/>
      <sheetData sheetId="14"/>
      <sheetData sheetId="15"/>
      <sheetData sheetId="16">
        <row r="3">
          <cell r="W3">
            <v>42430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ent'n Summary"/>
      <sheetName val="DON'T PRINT - Detailed Budget"/>
      <sheetName val="Summary Budget"/>
      <sheetName val="Condo Summary"/>
      <sheetName val="Draw &amp; Absorb Schedule"/>
      <sheetName val="TIF Interest"/>
      <sheetName val="Retail &amp; Pkg CF"/>
      <sheetName val="Retail &amp; Pkg Proforma"/>
      <sheetName val="Retail &amp; Pkg Startup"/>
      <sheetName val="Sources of Funds"/>
      <sheetName val="Draw %"/>
      <sheetName val="TIF Analysis"/>
      <sheetName val="TIF vs Abatement"/>
      <sheetName val="City Resources"/>
      <sheetName val="City Benefits"/>
      <sheetName val="Summ of Fin Ben &amp; Assist"/>
      <sheetName val="Affordabil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 Page"/>
      <sheetName val="Aged Rent-roll"/>
      <sheetName val="Concessions"/>
      <sheetName val="Specials"/>
      <sheetName val="Rental Income Summary"/>
      <sheetName val="Advertising"/>
      <sheetName val="TURNOVER"/>
      <sheetName val="Payroll Schedule"/>
      <sheetName val="CS Grounds"/>
      <sheetName val="Utilities"/>
      <sheetName val="Insurance"/>
      <sheetName val="Upgrade worksheet"/>
      <sheetName val="Property Tax Worksheet"/>
      <sheetName val="Debt Service Worksheet"/>
      <sheetName val="CAP Calculator"/>
      <sheetName val="NEW NARRATIVE"/>
      <sheetName val="Budget Spreadsheet"/>
      <sheetName val="FOOTNOTES"/>
      <sheetName val="2009 GL"/>
      <sheetName val="2010 GL"/>
      <sheetName val="2011 Budget"/>
      <sheetName val="2011 GL"/>
      <sheetName val="2009 Rental Income Summary"/>
      <sheetName val="2010 Rental Income Summary"/>
      <sheetName val="2011 Rental Income Sum Budget"/>
      <sheetName val="2011 Rental Income Summary"/>
    </sheetNames>
    <sheetDataSet>
      <sheetData sheetId="0"/>
      <sheetData sheetId="1">
        <row r="26">
          <cell r="F26">
            <v>384795</v>
          </cell>
        </row>
      </sheetData>
      <sheetData sheetId="2"/>
      <sheetData sheetId="3"/>
      <sheetData sheetId="4">
        <row r="8">
          <cell r="B8">
            <v>0.06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3">
          <cell r="D33">
            <v>6700</v>
          </cell>
        </row>
      </sheetData>
      <sheetData sheetId="14"/>
      <sheetData sheetId="15">
        <row r="2">
          <cell r="B2">
            <v>2009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pLocations"/>
      <sheetName val="Create Sheets Form"/>
      <sheetName val="Underwriting Data Form"/>
      <sheetName val="Summary Sheet"/>
      <sheetName val="Hyperion HC"/>
      <sheetName val="metro"/>
      <sheetName val="sub"/>
      <sheetName val="OccupancyData052803"/>
      <sheetName val="corphub_mtodate"/>
      <sheetName val="Sheet1"/>
      <sheetName val="Corporate Contracts"/>
      <sheetName val="Price List"/>
      <sheetName val="RentRoll"/>
      <sheetName val="Create_Sheets_Form"/>
      <sheetName val="Underwriting_Data_Form"/>
      <sheetName val="Summary_Sheet"/>
      <sheetName val="Hyperion_HC"/>
      <sheetName val="Corporate_Contracts"/>
      <sheetName val="Price_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2">
          <cell r="A2">
            <v>0</v>
          </cell>
          <cell r="B2" t="str">
            <v>THE WILL-O-WISP ARMS</v>
          </cell>
          <cell r="C2" t="str">
            <v>3219-8 CAREY ROAD</v>
          </cell>
          <cell r="D2">
            <v>0</v>
          </cell>
          <cell r="E2" t="str">
            <v>Kinston</v>
          </cell>
          <cell r="F2" t="str">
            <v>NC</v>
          </cell>
          <cell r="G2" t="str">
            <v>28501</v>
          </cell>
          <cell r="H2" t="str">
            <v>919-522-4262</v>
          </cell>
          <cell r="I2" t="str">
            <v>919-523-0453</v>
          </cell>
          <cell r="J2">
            <v>187</v>
          </cell>
          <cell r="K2" t="str">
            <v>37107</v>
          </cell>
          <cell r="L2" t="str">
            <v>Lenoir</v>
          </cell>
          <cell r="M2" t="str">
            <v>037</v>
          </cell>
          <cell r="N2" t="str">
            <v>NC Other</v>
          </cell>
          <cell r="O2">
            <v>0</v>
          </cell>
          <cell r="P2">
            <v>0</v>
          </cell>
          <cell r="Q2" t="str">
            <v>Small City</v>
          </cell>
          <cell r="R2" t="str">
            <v>garden</v>
          </cell>
          <cell r="S2" t="str">
            <v>AIMCO</v>
          </cell>
          <cell r="T2" t="str">
            <v>GUILFORD</v>
          </cell>
          <cell r="U2" t="str">
            <v>Conventional</v>
          </cell>
          <cell r="V2" t="str">
            <v>Conventional</v>
          </cell>
          <cell r="W2">
            <v>0</v>
          </cell>
          <cell r="X2" t="str">
            <v>Equity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 t="str">
            <v>Yes</v>
          </cell>
          <cell r="AE2" t="str">
            <v>No</v>
          </cell>
          <cell r="AF2">
            <v>0</v>
          </cell>
          <cell r="AG2" t="str">
            <v>NHP Will-O-Wisp Arms Assoc LP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 t="b">
            <v>1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</row>
        <row r="3">
          <cell r="A3">
            <v>0</v>
          </cell>
          <cell r="B3" t="str">
            <v>TWIN GATES</v>
          </cell>
          <cell r="C3" t="str">
            <v>715-A OLD SPRINGVILLE RD.</v>
          </cell>
          <cell r="D3">
            <v>0</v>
          </cell>
          <cell r="E3" t="str">
            <v>Birmingham</v>
          </cell>
          <cell r="F3" t="str">
            <v>AL</v>
          </cell>
          <cell r="G3" t="str">
            <v>35215</v>
          </cell>
          <cell r="H3" t="str">
            <v>205-853-2187</v>
          </cell>
          <cell r="I3" t="str">
            <v>205-853-9229</v>
          </cell>
          <cell r="J3">
            <v>268</v>
          </cell>
          <cell r="K3" t="str">
            <v>01073</v>
          </cell>
          <cell r="L3" t="str">
            <v>Jefferson</v>
          </cell>
          <cell r="M3" t="str">
            <v>1000</v>
          </cell>
          <cell r="N3" t="str">
            <v>Birmingham</v>
          </cell>
          <cell r="O3">
            <v>0</v>
          </cell>
          <cell r="P3">
            <v>0</v>
          </cell>
          <cell r="Q3" t="str">
            <v>Suburban</v>
          </cell>
          <cell r="R3" t="str">
            <v>garden</v>
          </cell>
          <cell r="S3" t="str">
            <v>AIMCO</v>
          </cell>
          <cell r="T3" t="str">
            <v>GUILFORD</v>
          </cell>
          <cell r="U3" t="str">
            <v>Conventional</v>
          </cell>
          <cell r="V3" t="str">
            <v>Conventional</v>
          </cell>
          <cell r="W3">
            <v>0</v>
          </cell>
          <cell r="X3" t="str">
            <v>Equity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 t="str">
            <v>Yes</v>
          </cell>
          <cell r="AE3" t="str">
            <v>No</v>
          </cell>
          <cell r="AF3">
            <v>0</v>
          </cell>
          <cell r="AG3" t="str">
            <v>NHP Twin Gates East Assoc LP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 t="b">
            <v>0</v>
          </cell>
          <cell r="AN3" t="str">
            <v>RW:038268@3494</v>
          </cell>
          <cell r="AO3" t="str">
            <v>08130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</row>
        <row r="4">
          <cell r="A4">
            <v>0</v>
          </cell>
          <cell r="B4" t="str">
            <v>KELLY APTS</v>
          </cell>
          <cell r="C4" t="str">
            <v>RD 5</v>
          </cell>
          <cell r="D4">
            <v>0</v>
          </cell>
          <cell r="E4" t="str">
            <v>Lewisburg</v>
          </cell>
          <cell r="F4" t="str">
            <v>PA</v>
          </cell>
          <cell r="G4" t="str">
            <v>17837</v>
          </cell>
          <cell r="H4">
            <v>0</v>
          </cell>
          <cell r="I4">
            <v>0</v>
          </cell>
          <cell r="J4">
            <v>80</v>
          </cell>
          <cell r="K4" t="str">
            <v>42119</v>
          </cell>
          <cell r="L4" t="str">
            <v>Union</v>
          </cell>
          <cell r="M4" t="str">
            <v>042</v>
          </cell>
          <cell r="N4" t="str">
            <v>PA Other</v>
          </cell>
          <cell r="O4">
            <v>0</v>
          </cell>
          <cell r="P4">
            <v>0</v>
          </cell>
          <cell r="Q4" t="str">
            <v>Unknown</v>
          </cell>
          <cell r="R4" t="str">
            <v>garden</v>
          </cell>
          <cell r="S4" t="str">
            <v>AIMCO</v>
          </cell>
          <cell r="T4" t="str">
            <v>FRG</v>
          </cell>
          <cell r="U4" t="str">
            <v>Affordable</v>
          </cell>
          <cell r="V4" t="str">
            <v>Affordable</v>
          </cell>
          <cell r="W4">
            <v>0</v>
          </cell>
          <cell r="X4" t="str">
            <v>Equity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9.9000000000000008E-3</v>
          </cell>
          <cell r="AD4" t="str">
            <v>Yes</v>
          </cell>
          <cell r="AE4" t="str">
            <v>No</v>
          </cell>
          <cell r="AF4">
            <v>0</v>
          </cell>
          <cell r="AG4" t="str">
            <v>Sencit Kelly Township Assoc</v>
          </cell>
          <cell r="AH4" t="str">
            <v>1980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 t="b">
            <v>0</v>
          </cell>
          <cell r="AN4" t="str">
            <v>RW:038727@3494</v>
          </cell>
          <cell r="AO4" t="str">
            <v>11039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</row>
        <row r="5">
          <cell r="A5">
            <v>0</v>
          </cell>
          <cell r="B5" t="str">
            <v>PINE MEADOWS</v>
          </cell>
          <cell r="C5" t="str">
            <v>1 18TH STREET</v>
          </cell>
          <cell r="D5">
            <v>0</v>
          </cell>
          <cell r="E5" t="str">
            <v>Selinsgrove</v>
          </cell>
          <cell r="F5" t="str">
            <v>PA</v>
          </cell>
          <cell r="G5" t="str">
            <v>17870</v>
          </cell>
          <cell r="H5">
            <v>0</v>
          </cell>
          <cell r="I5">
            <v>0</v>
          </cell>
          <cell r="J5">
            <v>100</v>
          </cell>
          <cell r="K5" t="str">
            <v>42109</v>
          </cell>
          <cell r="L5" t="str">
            <v>Snyder</v>
          </cell>
          <cell r="M5" t="str">
            <v>042</v>
          </cell>
          <cell r="N5" t="str">
            <v>PA Other</v>
          </cell>
          <cell r="O5">
            <v>0</v>
          </cell>
          <cell r="P5">
            <v>0</v>
          </cell>
          <cell r="Q5" t="str">
            <v>Unknown</v>
          </cell>
          <cell r="R5" t="str">
            <v>garden</v>
          </cell>
          <cell r="S5" t="str">
            <v>AIMCO</v>
          </cell>
          <cell r="T5" t="str">
            <v>FRG</v>
          </cell>
          <cell r="U5" t="str">
            <v>Affordable</v>
          </cell>
          <cell r="V5" t="str">
            <v>Affordable</v>
          </cell>
          <cell r="W5">
            <v>0</v>
          </cell>
          <cell r="X5" t="str">
            <v>Equity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9.9000000000000008E-3</v>
          </cell>
          <cell r="AD5" t="str">
            <v>Yes</v>
          </cell>
          <cell r="AE5" t="str">
            <v>No</v>
          </cell>
          <cell r="AF5">
            <v>0</v>
          </cell>
          <cell r="AG5" t="str">
            <v>Sencit Selinsgrove Associates</v>
          </cell>
          <cell r="AH5" t="str">
            <v>1981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 t="b">
            <v>0</v>
          </cell>
          <cell r="AN5" t="str">
            <v>RW:008591@3494</v>
          </cell>
          <cell r="AO5" t="str">
            <v>12029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</row>
        <row r="6">
          <cell r="A6">
            <v>0</v>
          </cell>
          <cell r="B6" t="str">
            <v>COUNTRY CLUB WOODS</v>
          </cell>
          <cell r="C6" t="str">
            <v>4031 AIRPORT BLVD.</v>
          </cell>
          <cell r="D6">
            <v>0</v>
          </cell>
          <cell r="E6" t="str">
            <v>Mobile</v>
          </cell>
          <cell r="F6" t="str">
            <v>AL</v>
          </cell>
          <cell r="G6" t="str">
            <v>36608</v>
          </cell>
          <cell r="H6" t="str">
            <v>334-344-6078</v>
          </cell>
          <cell r="I6" t="str">
            <v>334-344-6035</v>
          </cell>
          <cell r="J6">
            <v>256</v>
          </cell>
          <cell r="K6" t="str">
            <v>01097</v>
          </cell>
          <cell r="L6" t="str">
            <v>Mobile</v>
          </cell>
          <cell r="M6" t="str">
            <v>5160</v>
          </cell>
          <cell r="N6" t="str">
            <v>Mobile</v>
          </cell>
          <cell r="O6">
            <v>0</v>
          </cell>
          <cell r="P6">
            <v>0</v>
          </cell>
          <cell r="Q6" t="str">
            <v>Suburban</v>
          </cell>
          <cell r="R6" t="str">
            <v>garden</v>
          </cell>
          <cell r="S6" t="str">
            <v>AIMCO</v>
          </cell>
          <cell r="T6" t="str">
            <v>GUILFORD</v>
          </cell>
          <cell r="U6" t="str">
            <v>Conventional</v>
          </cell>
          <cell r="V6" t="str">
            <v>Conventional</v>
          </cell>
          <cell r="W6">
            <v>0</v>
          </cell>
          <cell r="X6" t="str">
            <v>Equity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0.01</v>
          </cell>
          <cell r="AD6" t="str">
            <v>Yes</v>
          </cell>
          <cell r="AE6" t="str">
            <v>No</v>
          </cell>
          <cell r="AF6">
            <v>0</v>
          </cell>
          <cell r="AG6" t="str">
            <v>NHP Country Club Woods Assoc LP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 t="b">
            <v>1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</row>
        <row r="7">
          <cell r="A7">
            <v>0</v>
          </cell>
          <cell r="B7" t="str">
            <v>COUNTRY PLACE</v>
          </cell>
          <cell r="C7" t="str">
            <v>78 TAMMERA TRAIL</v>
          </cell>
          <cell r="D7">
            <v>0</v>
          </cell>
          <cell r="E7" t="str">
            <v>Birmingham</v>
          </cell>
          <cell r="F7" t="str">
            <v>AL</v>
          </cell>
          <cell r="G7" t="str">
            <v>35215</v>
          </cell>
          <cell r="H7" t="str">
            <v>205-854-1000</v>
          </cell>
          <cell r="I7" t="str">
            <v>NONE</v>
          </cell>
          <cell r="J7">
            <v>77</v>
          </cell>
          <cell r="K7" t="str">
            <v>01073</v>
          </cell>
          <cell r="L7" t="str">
            <v>Jefferson</v>
          </cell>
          <cell r="M7" t="str">
            <v>1000</v>
          </cell>
          <cell r="N7" t="str">
            <v>Birmingham</v>
          </cell>
          <cell r="O7">
            <v>0</v>
          </cell>
          <cell r="P7">
            <v>0</v>
          </cell>
          <cell r="Q7" t="str">
            <v>Suburban</v>
          </cell>
          <cell r="R7" t="str">
            <v>garden</v>
          </cell>
          <cell r="S7" t="str">
            <v>AIMCO</v>
          </cell>
          <cell r="T7" t="str">
            <v>GUILFORD</v>
          </cell>
          <cell r="U7" t="str">
            <v>Conventional</v>
          </cell>
          <cell r="V7" t="str">
            <v>Conventional</v>
          </cell>
          <cell r="W7">
            <v>0</v>
          </cell>
          <cell r="X7" t="str">
            <v>Equity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0.01</v>
          </cell>
          <cell r="AD7" t="str">
            <v>Yes</v>
          </cell>
          <cell r="AE7" t="str">
            <v>No</v>
          </cell>
          <cell r="AF7">
            <v>0</v>
          </cell>
          <cell r="AG7" t="str">
            <v>NHP Town &amp; Country/Country Place LP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 t="b">
            <v>0</v>
          </cell>
          <cell r="AN7" t="str">
            <v>RW:038466@3494</v>
          </cell>
          <cell r="AO7" t="str">
            <v>07317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</row>
        <row r="8">
          <cell r="A8">
            <v>0</v>
          </cell>
          <cell r="B8" t="str">
            <v>GREENBRIAR (AL)</v>
          </cell>
          <cell r="C8" t="str">
            <v>4604 VIRGINIA LOOP RD.</v>
          </cell>
          <cell r="D8">
            <v>0</v>
          </cell>
          <cell r="E8" t="str">
            <v>Montgomery</v>
          </cell>
          <cell r="F8" t="str">
            <v>AL</v>
          </cell>
          <cell r="G8" t="str">
            <v>36116</v>
          </cell>
          <cell r="H8" t="str">
            <v>334-288-2205</v>
          </cell>
          <cell r="I8" t="str">
            <v>334-288-2205</v>
          </cell>
          <cell r="J8">
            <v>96</v>
          </cell>
          <cell r="K8" t="str">
            <v>01101</v>
          </cell>
          <cell r="L8" t="str">
            <v>Montgomery</v>
          </cell>
          <cell r="M8" t="str">
            <v>5240</v>
          </cell>
          <cell r="N8" t="str">
            <v>Montgomery</v>
          </cell>
          <cell r="O8">
            <v>0</v>
          </cell>
          <cell r="P8">
            <v>0</v>
          </cell>
          <cell r="Q8" t="str">
            <v>Suburban</v>
          </cell>
          <cell r="R8" t="str">
            <v>garden</v>
          </cell>
          <cell r="S8" t="str">
            <v>AIMCO</v>
          </cell>
          <cell r="T8" t="str">
            <v>GUILFORD</v>
          </cell>
          <cell r="U8" t="str">
            <v>Conventional</v>
          </cell>
          <cell r="V8" t="str">
            <v>Conventional</v>
          </cell>
          <cell r="W8">
            <v>0</v>
          </cell>
          <cell r="X8" t="str">
            <v>Equity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0.01</v>
          </cell>
          <cell r="AD8" t="str">
            <v>Yes</v>
          </cell>
          <cell r="AE8" t="str">
            <v>No</v>
          </cell>
          <cell r="AF8">
            <v>0</v>
          </cell>
          <cell r="AG8" t="str">
            <v>NHP Greenbriar Associates LP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 t="b">
            <v>0</v>
          </cell>
          <cell r="AN8" t="str">
            <v>RW:038398@3494</v>
          </cell>
          <cell r="AO8" t="str">
            <v>08341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</row>
        <row r="9">
          <cell r="A9">
            <v>0</v>
          </cell>
          <cell r="B9" t="str">
            <v>HESSIAN HILLS</v>
          </cell>
          <cell r="C9" t="str">
            <v>118 GEORGETOWN RD.</v>
          </cell>
          <cell r="D9">
            <v>0</v>
          </cell>
          <cell r="E9" t="str">
            <v>Charlottesville</v>
          </cell>
          <cell r="F9" t="str">
            <v>VA</v>
          </cell>
          <cell r="G9" t="str">
            <v>22901</v>
          </cell>
          <cell r="H9" t="str">
            <v>804-296-8303</v>
          </cell>
          <cell r="I9" t="str">
            <v>804-296-3105</v>
          </cell>
          <cell r="J9">
            <v>184</v>
          </cell>
          <cell r="K9" t="str">
            <v>51003</v>
          </cell>
          <cell r="L9" t="str">
            <v>Albemarle</v>
          </cell>
          <cell r="M9" t="str">
            <v>1540</v>
          </cell>
          <cell r="N9" t="str">
            <v>Charlottesville</v>
          </cell>
          <cell r="O9">
            <v>0</v>
          </cell>
          <cell r="P9">
            <v>0</v>
          </cell>
          <cell r="Q9" t="str">
            <v>Suburban</v>
          </cell>
          <cell r="R9" t="str">
            <v>garden</v>
          </cell>
          <cell r="S9" t="str">
            <v>AIMCO</v>
          </cell>
          <cell r="T9" t="str">
            <v>GUILFORD</v>
          </cell>
          <cell r="U9" t="str">
            <v>Conventional</v>
          </cell>
          <cell r="V9" t="str">
            <v>Conventional</v>
          </cell>
          <cell r="W9">
            <v>0</v>
          </cell>
          <cell r="X9" t="str">
            <v>Equity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0.01</v>
          </cell>
          <cell r="AD9" t="str">
            <v>Yes</v>
          </cell>
          <cell r="AE9" t="str">
            <v>No</v>
          </cell>
          <cell r="AF9">
            <v>0</v>
          </cell>
          <cell r="AG9" t="str">
            <v>NHP Hessian Hills Assoc LP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 t="b">
            <v>0</v>
          </cell>
          <cell r="AN9" t="str">
            <v>RW:038685@3494</v>
          </cell>
          <cell r="AO9" t="str">
            <v>11053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</row>
        <row r="10">
          <cell r="A10">
            <v>0</v>
          </cell>
          <cell r="B10" t="str">
            <v>MURPHY BLAIR REHAB III</v>
          </cell>
          <cell r="C10" t="str">
            <v>1440 NORTH MARKET</v>
          </cell>
          <cell r="D10">
            <v>0</v>
          </cell>
          <cell r="E10" t="str">
            <v>St. Louis</v>
          </cell>
          <cell r="F10" t="str">
            <v>MO</v>
          </cell>
          <cell r="G10" t="str">
            <v>63106</v>
          </cell>
          <cell r="H10" t="str">
            <v>314-534-0655</v>
          </cell>
          <cell r="I10" t="str">
            <v>314-534-7826</v>
          </cell>
          <cell r="J10">
            <v>68</v>
          </cell>
          <cell r="K10" t="str">
            <v>29510</v>
          </cell>
          <cell r="L10" t="str">
            <v>St. Louis City</v>
          </cell>
          <cell r="M10" t="str">
            <v>7040</v>
          </cell>
          <cell r="N10" t="str">
            <v>St. Louis</v>
          </cell>
          <cell r="O10">
            <v>0</v>
          </cell>
          <cell r="P10">
            <v>0</v>
          </cell>
          <cell r="Q10" t="str">
            <v>Inner city</v>
          </cell>
          <cell r="R10" t="str">
            <v>garden</v>
          </cell>
          <cell r="S10" t="str">
            <v>AIMCO</v>
          </cell>
          <cell r="T10" t="str">
            <v>NHP</v>
          </cell>
          <cell r="U10" t="str">
            <v>Affordable</v>
          </cell>
          <cell r="V10" t="str">
            <v>Affordable</v>
          </cell>
          <cell r="W10">
            <v>0</v>
          </cell>
          <cell r="X10" t="str">
            <v>Equity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0.01</v>
          </cell>
          <cell r="AD10" t="str">
            <v>Yes</v>
          </cell>
          <cell r="AE10" t="str">
            <v>No</v>
          </cell>
          <cell r="AF10">
            <v>0</v>
          </cell>
          <cell r="AG10" t="str">
            <v>Murphy Blair Assoc III Assoc Ltd Ptsp</v>
          </cell>
          <cell r="AH10" t="str">
            <v>1983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 t="b">
            <v>0</v>
          </cell>
          <cell r="AN10" t="str">
            <v>RW:039128@3494</v>
          </cell>
          <cell r="AO10" t="str">
            <v>08116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</row>
        <row r="11">
          <cell r="A11">
            <v>0</v>
          </cell>
          <cell r="B11" t="str">
            <v>PEMBROKE LAKE</v>
          </cell>
          <cell r="C11" t="str">
            <v>700 MORAINE COURT</v>
          </cell>
          <cell r="D11">
            <v>0</v>
          </cell>
          <cell r="E11" t="str">
            <v>Virginia Beach</v>
          </cell>
          <cell r="F11" t="str">
            <v>VA</v>
          </cell>
          <cell r="G11" t="str">
            <v>23455</v>
          </cell>
          <cell r="H11" t="str">
            <v>757-490-2763</v>
          </cell>
          <cell r="I11" t="str">
            <v>757-456-2338</v>
          </cell>
          <cell r="J11">
            <v>300</v>
          </cell>
          <cell r="K11" t="str">
            <v>51810</v>
          </cell>
          <cell r="L11" t="str">
            <v>Virginia Beach City</v>
          </cell>
          <cell r="M11" t="str">
            <v>5720</v>
          </cell>
          <cell r="N11" t="str">
            <v>Norfolk-Virginia Beach-Newport News</v>
          </cell>
          <cell r="O11">
            <v>0</v>
          </cell>
          <cell r="P11">
            <v>0</v>
          </cell>
          <cell r="Q11" t="str">
            <v>Small City</v>
          </cell>
          <cell r="R11" t="str">
            <v>garden</v>
          </cell>
          <cell r="S11" t="str">
            <v>AIMCO</v>
          </cell>
          <cell r="T11" t="str">
            <v>GUILFORD</v>
          </cell>
          <cell r="U11" t="str">
            <v>Conventional</v>
          </cell>
          <cell r="V11" t="str">
            <v>Conventional</v>
          </cell>
          <cell r="W11">
            <v>0</v>
          </cell>
          <cell r="X11" t="str">
            <v>Equity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0.01</v>
          </cell>
          <cell r="AD11" t="str">
            <v>Yes</v>
          </cell>
          <cell r="AE11" t="str">
            <v>No</v>
          </cell>
          <cell r="AF11">
            <v>0</v>
          </cell>
          <cell r="AG11" t="str">
            <v>NHP Pembroke Associates LP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 t="b">
            <v>0</v>
          </cell>
          <cell r="AN11" t="str">
            <v>RW:007029@3494</v>
          </cell>
          <cell r="AO11" t="str">
            <v>11235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</row>
        <row r="12">
          <cell r="A12">
            <v>0</v>
          </cell>
          <cell r="B12" t="str">
            <v>SPRING LAKE MANOR</v>
          </cell>
          <cell r="C12" t="str">
            <v>600 EARLINE CIRCLE</v>
          </cell>
          <cell r="D12">
            <v>0</v>
          </cell>
          <cell r="E12" t="str">
            <v>Birmingham</v>
          </cell>
          <cell r="F12" t="str">
            <v>AL</v>
          </cell>
          <cell r="G12" t="str">
            <v>35215</v>
          </cell>
          <cell r="H12" t="str">
            <v>205-853-2235</v>
          </cell>
          <cell r="I12" t="str">
            <v>205-853-2318</v>
          </cell>
          <cell r="J12">
            <v>256</v>
          </cell>
          <cell r="K12" t="str">
            <v>01073</v>
          </cell>
          <cell r="L12" t="str">
            <v>Jefferson</v>
          </cell>
          <cell r="M12" t="str">
            <v>1000</v>
          </cell>
          <cell r="N12" t="str">
            <v>Birmingham</v>
          </cell>
          <cell r="O12">
            <v>0</v>
          </cell>
          <cell r="P12">
            <v>0</v>
          </cell>
          <cell r="Q12" t="str">
            <v>Suburban</v>
          </cell>
          <cell r="R12" t="str">
            <v>garden</v>
          </cell>
          <cell r="S12" t="str">
            <v>AIMCO</v>
          </cell>
          <cell r="T12" t="str">
            <v>GUILFORD</v>
          </cell>
          <cell r="U12" t="str">
            <v>Conventional</v>
          </cell>
          <cell r="V12" t="str">
            <v>Affordable</v>
          </cell>
          <cell r="W12">
            <v>0</v>
          </cell>
          <cell r="X12" t="str">
            <v>Equity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0.01</v>
          </cell>
          <cell r="AD12" t="str">
            <v>Yes</v>
          </cell>
          <cell r="AE12" t="str">
            <v>No</v>
          </cell>
          <cell r="AF12">
            <v>0</v>
          </cell>
          <cell r="AG12" t="str">
            <v>NHP Spring Lake Manor Assoc LP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 t="b">
            <v>0</v>
          </cell>
          <cell r="AN12">
            <v>0</v>
          </cell>
          <cell r="AO12" t="str">
            <v>11474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</row>
        <row r="13">
          <cell r="A13">
            <v>0</v>
          </cell>
          <cell r="B13" t="str">
            <v>STONE CROSSING</v>
          </cell>
          <cell r="C13" t="str">
            <v>3639 WOODLEY RD.</v>
          </cell>
          <cell r="D13">
            <v>0</v>
          </cell>
          <cell r="E13" t="str">
            <v>Montgomery</v>
          </cell>
          <cell r="F13" t="str">
            <v>AL</v>
          </cell>
          <cell r="G13" t="str">
            <v>36116</v>
          </cell>
          <cell r="H13" t="str">
            <v>334-281-1090</v>
          </cell>
          <cell r="I13" t="str">
            <v>334-281-1550</v>
          </cell>
          <cell r="J13">
            <v>152</v>
          </cell>
          <cell r="K13" t="str">
            <v>01101</v>
          </cell>
          <cell r="L13" t="str">
            <v>Montgomery</v>
          </cell>
          <cell r="M13" t="str">
            <v>5240</v>
          </cell>
          <cell r="N13" t="str">
            <v>Montgomery</v>
          </cell>
          <cell r="O13">
            <v>0</v>
          </cell>
          <cell r="P13">
            <v>0</v>
          </cell>
          <cell r="Q13" t="str">
            <v>Suburban</v>
          </cell>
          <cell r="R13" t="str">
            <v>garden</v>
          </cell>
          <cell r="S13" t="str">
            <v>AIMCO</v>
          </cell>
          <cell r="T13" t="str">
            <v>GUILFORD</v>
          </cell>
          <cell r="U13" t="str">
            <v>Conventional</v>
          </cell>
          <cell r="V13" t="str">
            <v>Conventional</v>
          </cell>
          <cell r="W13">
            <v>0</v>
          </cell>
          <cell r="X13" t="str">
            <v>Equity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0.01</v>
          </cell>
          <cell r="AD13" t="str">
            <v>Yes</v>
          </cell>
          <cell r="AE13" t="str">
            <v>No</v>
          </cell>
          <cell r="AF13">
            <v>0</v>
          </cell>
          <cell r="AG13" t="str">
            <v>NHP Chapparal Associates LP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 t="b">
            <v>0</v>
          </cell>
          <cell r="AN13" t="str">
            <v>RW:008638@3494</v>
          </cell>
          <cell r="AO13" t="str">
            <v>11473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</row>
        <row r="14">
          <cell r="A14">
            <v>0</v>
          </cell>
          <cell r="B14" t="str">
            <v>STRATFORD SQUARE</v>
          </cell>
          <cell r="C14" t="str">
            <v>2200 HOWELL BRANCH RD.</v>
          </cell>
          <cell r="D14">
            <v>0</v>
          </cell>
          <cell r="E14" t="str">
            <v>Winter Park</v>
          </cell>
          <cell r="F14" t="str">
            <v>FL</v>
          </cell>
          <cell r="G14" t="str">
            <v>32792</v>
          </cell>
          <cell r="H14" t="str">
            <v>407-678-2699</v>
          </cell>
          <cell r="I14" t="str">
            <v>407-678-2724</v>
          </cell>
          <cell r="J14">
            <v>204</v>
          </cell>
          <cell r="K14" t="str">
            <v>12117</v>
          </cell>
          <cell r="L14" t="str">
            <v>Seminole</v>
          </cell>
          <cell r="M14" t="str">
            <v>5960</v>
          </cell>
          <cell r="N14" t="str">
            <v>Orlando</v>
          </cell>
          <cell r="O14">
            <v>0</v>
          </cell>
          <cell r="P14">
            <v>0</v>
          </cell>
          <cell r="Q14" t="str">
            <v>Unknown</v>
          </cell>
          <cell r="R14" t="str">
            <v>garden</v>
          </cell>
          <cell r="S14" t="str">
            <v>AIMCO</v>
          </cell>
          <cell r="T14" t="str">
            <v>GUILFORD</v>
          </cell>
          <cell r="U14" t="str">
            <v>Conventional</v>
          </cell>
          <cell r="V14" t="str">
            <v>Conventional</v>
          </cell>
          <cell r="W14">
            <v>0</v>
          </cell>
          <cell r="X14" t="str">
            <v>Equity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0.01</v>
          </cell>
          <cell r="AD14" t="str">
            <v>Yes</v>
          </cell>
          <cell r="AE14" t="str">
            <v>No</v>
          </cell>
          <cell r="AF14">
            <v>0</v>
          </cell>
          <cell r="AG14" t="str">
            <v>Winter Park Assoc LP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 t="b">
            <v>0</v>
          </cell>
          <cell r="AN14">
            <v>0</v>
          </cell>
          <cell r="AO14" t="str">
            <v>01245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</row>
        <row r="15">
          <cell r="A15">
            <v>0</v>
          </cell>
          <cell r="B15" t="str">
            <v>SUTTON PLACE</v>
          </cell>
          <cell r="C15" t="str">
            <v>523 NE 23RD CIRCLE</v>
          </cell>
          <cell r="D15">
            <v>0</v>
          </cell>
          <cell r="E15" t="str">
            <v>Ocala</v>
          </cell>
          <cell r="F15" t="str">
            <v>FL</v>
          </cell>
          <cell r="G15" t="str">
            <v>34470</v>
          </cell>
          <cell r="H15" t="str">
            <v>352-351-4783</v>
          </cell>
          <cell r="I15" t="str">
            <v>352-351-4783</v>
          </cell>
          <cell r="J15">
            <v>130</v>
          </cell>
          <cell r="K15" t="str">
            <v>12083</v>
          </cell>
          <cell r="L15" t="str">
            <v>Marion</v>
          </cell>
          <cell r="M15" t="str">
            <v>5790</v>
          </cell>
          <cell r="N15" t="str">
            <v>Ocala</v>
          </cell>
          <cell r="O15">
            <v>0</v>
          </cell>
          <cell r="P15">
            <v>0</v>
          </cell>
          <cell r="Q15" t="str">
            <v>Small city</v>
          </cell>
          <cell r="R15" t="str">
            <v>garden</v>
          </cell>
          <cell r="S15" t="str">
            <v>AIMCO</v>
          </cell>
          <cell r="T15" t="str">
            <v>NHP</v>
          </cell>
          <cell r="U15" t="str">
            <v>Affordable</v>
          </cell>
          <cell r="V15" t="str">
            <v>Affordable</v>
          </cell>
          <cell r="W15">
            <v>0</v>
          </cell>
          <cell r="X15" t="str">
            <v>Equity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0.01</v>
          </cell>
          <cell r="AD15" t="str">
            <v>Yes</v>
          </cell>
          <cell r="AE15" t="str">
            <v>No</v>
          </cell>
          <cell r="AF15">
            <v>0</v>
          </cell>
          <cell r="AG15" t="str">
            <v>Hickory Ridge Assoc Ltd</v>
          </cell>
          <cell r="AH15" t="str">
            <v>1972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 t="b">
            <v>0</v>
          </cell>
          <cell r="AN15" t="str">
            <v>RW:000112@3494</v>
          </cell>
          <cell r="AO15" t="str">
            <v>11423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</row>
        <row r="16">
          <cell r="A16">
            <v>0</v>
          </cell>
          <cell r="B16" t="str">
            <v>THREE CHOPT WEST</v>
          </cell>
          <cell r="C16" t="str">
            <v>8808-201 THREE CHOPT RD.</v>
          </cell>
          <cell r="D16">
            <v>0</v>
          </cell>
          <cell r="E16" t="str">
            <v>Richmond</v>
          </cell>
          <cell r="F16" t="str">
            <v>VA</v>
          </cell>
          <cell r="G16" t="str">
            <v>23229</v>
          </cell>
          <cell r="H16" t="str">
            <v>804-282-7946</v>
          </cell>
          <cell r="I16" t="str">
            <v>804-288-2634</v>
          </cell>
          <cell r="J16">
            <v>290</v>
          </cell>
          <cell r="K16" t="str">
            <v>51087</v>
          </cell>
          <cell r="L16" t="str">
            <v>Henrico</v>
          </cell>
          <cell r="M16" t="str">
            <v>6760</v>
          </cell>
          <cell r="N16" t="str">
            <v>Richmond-Petersburg</v>
          </cell>
          <cell r="O16">
            <v>0</v>
          </cell>
          <cell r="P16">
            <v>0</v>
          </cell>
          <cell r="Q16" t="str">
            <v>Suburban</v>
          </cell>
          <cell r="R16" t="str">
            <v>garden</v>
          </cell>
          <cell r="S16" t="str">
            <v>AIMCO</v>
          </cell>
          <cell r="T16" t="str">
            <v>GUILFORD</v>
          </cell>
          <cell r="U16" t="str">
            <v>Conventional</v>
          </cell>
          <cell r="V16" t="str">
            <v>Conventional</v>
          </cell>
          <cell r="W16">
            <v>0</v>
          </cell>
          <cell r="X16" t="str">
            <v>Equity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0.01</v>
          </cell>
          <cell r="AD16" t="str">
            <v>Yes</v>
          </cell>
          <cell r="AE16" t="str">
            <v>No</v>
          </cell>
          <cell r="AF16">
            <v>0</v>
          </cell>
          <cell r="AG16" t="str">
            <v>NHP THree Chopt West Assoc LP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 t="b">
            <v>0</v>
          </cell>
          <cell r="AN16" t="str">
            <v>RW:000139@3494</v>
          </cell>
          <cell r="AO16" t="str">
            <v>11232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</row>
        <row r="17">
          <cell r="A17">
            <v>0</v>
          </cell>
          <cell r="B17" t="str">
            <v>TOWN &amp; COUNTRY</v>
          </cell>
          <cell r="C17" t="str">
            <v>137 TOWN &amp; COUNTRY CIRCLE</v>
          </cell>
          <cell r="D17">
            <v>0</v>
          </cell>
          <cell r="E17" t="str">
            <v>Birmingham</v>
          </cell>
          <cell r="F17" t="str">
            <v>AL</v>
          </cell>
          <cell r="G17" t="str">
            <v>35215</v>
          </cell>
          <cell r="H17" t="str">
            <v>205-854-1553</v>
          </cell>
          <cell r="I17" t="str">
            <v>205-520-9104</v>
          </cell>
          <cell r="J17">
            <v>136</v>
          </cell>
          <cell r="K17" t="str">
            <v>01073</v>
          </cell>
          <cell r="L17" t="str">
            <v>Jefferson</v>
          </cell>
          <cell r="M17" t="str">
            <v>1000</v>
          </cell>
          <cell r="N17" t="str">
            <v>Birmingham</v>
          </cell>
          <cell r="O17">
            <v>0</v>
          </cell>
          <cell r="P17">
            <v>0</v>
          </cell>
          <cell r="Q17" t="str">
            <v>Suburban</v>
          </cell>
          <cell r="R17" t="str">
            <v>garden</v>
          </cell>
          <cell r="S17" t="str">
            <v>AIMCO</v>
          </cell>
          <cell r="T17" t="str">
            <v>GUILFORD</v>
          </cell>
          <cell r="U17" t="str">
            <v>Conventional</v>
          </cell>
          <cell r="V17" t="str">
            <v>Conventional</v>
          </cell>
          <cell r="W17">
            <v>0</v>
          </cell>
          <cell r="X17" t="str">
            <v>Equity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0.01</v>
          </cell>
          <cell r="AD17" t="str">
            <v>Yes</v>
          </cell>
          <cell r="AE17" t="str">
            <v>No</v>
          </cell>
          <cell r="AF17">
            <v>0</v>
          </cell>
          <cell r="AG17" t="str">
            <v>NHP Town &amp; Country/Country Place, LP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 t="b">
            <v>0</v>
          </cell>
          <cell r="AN17" t="str">
            <v>RW:038326@3494</v>
          </cell>
          <cell r="AO17" t="str">
            <v>08260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</row>
        <row r="18">
          <cell r="A18">
            <v>0</v>
          </cell>
          <cell r="B18" t="str">
            <v>TOWNHOUSE PARK</v>
          </cell>
          <cell r="C18" t="str">
            <v>4100 TOWNHOUSE RD.</v>
          </cell>
          <cell r="D18">
            <v>0</v>
          </cell>
          <cell r="E18" t="str">
            <v>Richmond</v>
          </cell>
          <cell r="F18" t="str">
            <v>VA</v>
          </cell>
          <cell r="G18" t="str">
            <v>23228</v>
          </cell>
          <cell r="H18" t="str">
            <v>804-266-7505</v>
          </cell>
          <cell r="I18" t="str">
            <v>804-266-7867</v>
          </cell>
          <cell r="J18">
            <v>437</v>
          </cell>
          <cell r="K18" t="str">
            <v>51087</v>
          </cell>
          <cell r="L18" t="str">
            <v>Henrico</v>
          </cell>
          <cell r="M18" t="str">
            <v>6760</v>
          </cell>
          <cell r="N18" t="str">
            <v>Richmond-Petersburg</v>
          </cell>
          <cell r="O18">
            <v>0</v>
          </cell>
          <cell r="P18">
            <v>0</v>
          </cell>
          <cell r="Q18" t="str">
            <v>Suburban</v>
          </cell>
          <cell r="R18" t="str">
            <v>garden</v>
          </cell>
          <cell r="S18" t="str">
            <v>AIMCO</v>
          </cell>
          <cell r="T18" t="str">
            <v>GUILFORD</v>
          </cell>
          <cell r="U18" t="str">
            <v>Conventional</v>
          </cell>
          <cell r="V18" t="str">
            <v>Conventional</v>
          </cell>
          <cell r="W18">
            <v>0</v>
          </cell>
          <cell r="X18" t="str">
            <v>Equity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0.01</v>
          </cell>
          <cell r="AD18" t="str">
            <v>Yes</v>
          </cell>
          <cell r="AE18" t="str">
            <v>No</v>
          </cell>
          <cell r="AF18">
            <v>0</v>
          </cell>
          <cell r="AG18" t="str">
            <v>NH Townhouse Assoc LP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 t="b">
            <v>0</v>
          </cell>
          <cell r="AN18" t="str">
            <v>RW:038614@3494</v>
          </cell>
          <cell r="AO18" t="str">
            <v>01244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</row>
        <row r="19">
          <cell r="A19">
            <v>0</v>
          </cell>
          <cell r="B19" t="str">
            <v>TIFFANY</v>
          </cell>
          <cell r="C19" t="str">
            <v>3680 BLAINE</v>
          </cell>
          <cell r="D19">
            <v>0</v>
          </cell>
          <cell r="E19" t="str">
            <v>St. Louis</v>
          </cell>
          <cell r="F19" t="str">
            <v>MO</v>
          </cell>
          <cell r="G19" t="str">
            <v>63110</v>
          </cell>
          <cell r="H19" t="str">
            <v>314-771-2800</v>
          </cell>
          <cell r="I19" t="str">
            <v>314-771-1408</v>
          </cell>
          <cell r="J19">
            <v>60</v>
          </cell>
          <cell r="K19" t="str">
            <v>29510</v>
          </cell>
          <cell r="L19" t="str">
            <v>St. Louis City</v>
          </cell>
          <cell r="M19" t="str">
            <v>7040</v>
          </cell>
          <cell r="N19" t="str">
            <v>St. Louis</v>
          </cell>
          <cell r="O19">
            <v>0</v>
          </cell>
          <cell r="P19">
            <v>0</v>
          </cell>
          <cell r="Q19" t="str">
            <v>Inner city</v>
          </cell>
          <cell r="R19" t="str">
            <v>garden</v>
          </cell>
          <cell r="S19" t="str">
            <v>AIMCO</v>
          </cell>
          <cell r="T19" t="str">
            <v>NHP</v>
          </cell>
          <cell r="U19" t="str">
            <v>Affordable</v>
          </cell>
          <cell r="V19" t="str">
            <v>Affordable</v>
          </cell>
          <cell r="W19">
            <v>0</v>
          </cell>
          <cell r="X19" t="str">
            <v>Equity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0.04</v>
          </cell>
          <cell r="AD19" t="str">
            <v>Yes</v>
          </cell>
          <cell r="AE19" t="str">
            <v>No</v>
          </cell>
          <cell r="AF19">
            <v>0</v>
          </cell>
          <cell r="AG19" t="str">
            <v>Tiffany Rehab Assoc Ltd Ptsp</v>
          </cell>
          <cell r="AH19" t="str">
            <v>1981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 t="b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</row>
        <row r="20">
          <cell r="A20">
            <v>0</v>
          </cell>
          <cell r="B20" t="str">
            <v>STOREY MANOR</v>
          </cell>
          <cell r="C20" t="str">
            <v>40 B MANOR DRIVE</v>
          </cell>
          <cell r="D20">
            <v>0</v>
          </cell>
          <cell r="E20" t="str">
            <v>Cottage Hills</v>
          </cell>
          <cell r="F20" t="str">
            <v>IL</v>
          </cell>
          <cell r="G20" t="str">
            <v>62018</v>
          </cell>
          <cell r="H20" t="str">
            <v>618-462-5626</v>
          </cell>
          <cell r="I20" t="str">
            <v>618-462-5473</v>
          </cell>
          <cell r="J20">
            <v>50</v>
          </cell>
          <cell r="K20" t="str">
            <v>17119</v>
          </cell>
          <cell r="L20" t="str">
            <v>Madison</v>
          </cell>
          <cell r="M20" t="str">
            <v>7040</v>
          </cell>
          <cell r="N20" t="str">
            <v>St. Louis</v>
          </cell>
          <cell r="O20">
            <v>0</v>
          </cell>
          <cell r="P20">
            <v>0</v>
          </cell>
          <cell r="Q20" t="str">
            <v>Rural</v>
          </cell>
          <cell r="R20" t="str">
            <v>garden</v>
          </cell>
          <cell r="S20" t="str">
            <v>AIMCO</v>
          </cell>
          <cell r="T20" t="str">
            <v>NHP</v>
          </cell>
          <cell r="U20" t="str">
            <v>Affordable</v>
          </cell>
          <cell r="V20" t="str">
            <v>Affordable</v>
          </cell>
          <cell r="W20">
            <v>0</v>
          </cell>
          <cell r="X20" t="str">
            <v>Equity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0.05</v>
          </cell>
          <cell r="AD20" t="str">
            <v>Yes</v>
          </cell>
          <cell r="AE20" t="str">
            <v>No</v>
          </cell>
          <cell r="AF20">
            <v>0</v>
          </cell>
          <cell r="AG20" t="str">
            <v>Storey Manor Assoc Ltd Ptsp</v>
          </cell>
          <cell r="AH20" t="str">
            <v>1983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 t="b">
            <v>0</v>
          </cell>
          <cell r="AN20">
            <v>0</v>
          </cell>
          <cell r="AO20" t="str">
            <v>08007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</row>
        <row r="21">
          <cell r="A21">
            <v>0</v>
          </cell>
          <cell r="B21" t="str">
            <v>TIMUQUANA</v>
          </cell>
          <cell r="C21" t="str">
            <v>5615 SEABOARD AVENUE</v>
          </cell>
          <cell r="D21">
            <v>0</v>
          </cell>
          <cell r="E21" t="str">
            <v>Jacksonville</v>
          </cell>
          <cell r="F21" t="str">
            <v>FL</v>
          </cell>
          <cell r="G21" t="str">
            <v>32244</v>
          </cell>
          <cell r="H21" t="str">
            <v>904-771-3490</v>
          </cell>
          <cell r="I21" t="str">
            <v>904-771-1554</v>
          </cell>
          <cell r="J21">
            <v>100</v>
          </cell>
          <cell r="K21" t="str">
            <v>12031</v>
          </cell>
          <cell r="L21" t="str">
            <v>Duval</v>
          </cell>
          <cell r="M21" t="str">
            <v>3600</v>
          </cell>
          <cell r="N21" t="str">
            <v>Jacksonville</v>
          </cell>
          <cell r="O21">
            <v>0</v>
          </cell>
          <cell r="P21">
            <v>0</v>
          </cell>
          <cell r="Q21" t="str">
            <v>Suburban</v>
          </cell>
          <cell r="R21" t="str">
            <v>garden</v>
          </cell>
          <cell r="S21" t="str">
            <v>AIMCO</v>
          </cell>
          <cell r="T21" t="str">
            <v>NHP</v>
          </cell>
          <cell r="U21" t="str">
            <v>Affordable</v>
          </cell>
          <cell r="V21" t="str">
            <v>Affordable</v>
          </cell>
          <cell r="W21">
            <v>0</v>
          </cell>
          <cell r="X21" t="str">
            <v>Equity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0.05</v>
          </cell>
          <cell r="AD21" t="str">
            <v>Yes</v>
          </cell>
          <cell r="AE21" t="str">
            <v>No</v>
          </cell>
          <cell r="AF21">
            <v>0</v>
          </cell>
          <cell r="AG21" t="str">
            <v>Timuquana Park Assoc</v>
          </cell>
          <cell r="AH21" t="str">
            <v>1980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 t="b">
            <v>0</v>
          </cell>
          <cell r="AN21" t="str">
            <v>RW:039084@3494</v>
          </cell>
          <cell r="AO21" t="str">
            <v>10418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</row>
        <row r="22">
          <cell r="A22">
            <v>0</v>
          </cell>
          <cell r="B22" t="str">
            <v>JVL 16</v>
          </cell>
          <cell r="C22" t="str">
            <v>2807 GAMBLE STREET</v>
          </cell>
          <cell r="D22">
            <v>0</v>
          </cell>
          <cell r="E22" t="str">
            <v>St. Louis</v>
          </cell>
          <cell r="F22" t="str">
            <v>MO</v>
          </cell>
          <cell r="G22" t="str">
            <v>63106</v>
          </cell>
          <cell r="H22" t="str">
            <v>314-534-0655</v>
          </cell>
          <cell r="I22" t="str">
            <v>314-534-7826</v>
          </cell>
          <cell r="J22">
            <v>88</v>
          </cell>
          <cell r="K22" t="str">
            <v>29510</v>
          </cell>
          <cell r="L22" t="str">
            <v>St. Louis City</v>
          </cell>
          <cell r="M22" t="str">
            <v>7040</v>
          </cell>
          <cell r="N22" t="str">
            <v>St. Louis</v>
          </cell>
          <cell r="O22">
            <v>0</v>
          </cell>
          <cell r="P22">
            <v>0</v>
          </cell>
          <cell r="Q22" t="str">
            <v>Inner City</v>
          </cell>
          <cell r="R22" t="str">
            <v>garden</v>
          </cell>
          <cell r="S22" t="str">
            <v>AIMCO</v>
          </cell>
          <cell r="T22" t="str">
            <v>NHP</v>
          </cell>
          <cell r="U22" t="str">
            <v>Affordable</v>
          </cell>
          <cell r="V22" t="str">
            <v>Affordable</v>
          </cell>
          <cell r="W22">
            <v>0</v>
          </cell>
          <cell r="X22" t="str">
            <v>Equity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0.06</v>
          </cell>
          <cell r="AD22" t="str">
            <v>Yes</v>
          </cell>
          <cell r="AE22" t="str">
            <v>No</v>
          </cell>
          <cell r="AF22">
            <v>0</v>
          </cell>
          <cell r="AG22" t="str">
            <v>JVL Sixteen Limited Partnership</v>
          </cell>
          <cell r="AH22" t="str">
            <v>1979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 t="b">
            <v>0</v>
          </cell>
          <cell r="AN22" t="str">
            <v>RW:039556@3494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</row>
        <row r="23">
          <cell r="A23">
            <v>0</v>
          </cell>
          <cell r="B23" t="str">
            <v>LAFAYETTE TOWNE ELDERLY</v>
          </cell>
          <cell r="C23" t="str">
            <v>1410 OHIO STREET</v>
          </cell>
          <cell r="D23">
            <v>0</v>
          </cell>
          <cell r="E23" t="str">
            <v>St. Louis</v>
          </cell>
          <cell r="F23" t="str">
            <v>MO</v>
          </cell>
          <cell r="G23" t="str">
            <v>63104</v>
          </cell>
          <cell r="H23" t="str">
            <v>314-773-1109</v>
          </cell>
          <cell r="I23" t="str">
            <v>314-773-5993</v>
          </cell>
          <cell r="J23">
            <v>100</v>
          </cell>
          <cell r="K23" t="str">
            <v>29510</v>
          </cell>
          <cell r="L23" t="str">
            <v>St. Louis City</v>
          </cell>
          <cell r="M23" t="str">
            <v>7040</v>
          </cell>
          <cell r="N23" t="str">
            <v>St. Louis</v>
          </cell>
          <cell r="O23">
            <v>0</v>
          </cell>
          <cell r="P23">
            <v>0</v>
          </cell>
          <cell r="Q23" t="str">
            <v>Inner city</v>
          </cell>
          <cell r="R23" t="str">
            <v>garden</v>
          </cell>
          <cell r="S23" t="str">
            <v>AIMCO</v>
          </cell>
          <cell r="T23" t="str">
            <v>NHP</v>
          </cell>
          <cell r="U23" t="str">
            <v>Affordable</v>
          </cell>
          <cell r="V23" t="str">
            <v>Affordable</v>
          </cell>
          <cell r="W23">
            <v>0</v>
          </cell>
          <cell r="X23" t="str">
            <v>Equity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0.06</v>
          </cell>
          <cell r="AD23" t="str">
            <v>Yes</v>
          </cell>
          <cell r="AE23" t="str">
            <v>No</v>
          </cell>
          <cell r="AF23">
            <v>0</v>
          </cell>
          <cell r="AG23" t="str">
            <v>Lafayette Towne Elderly Ltd Ptsp</v>
          </cell>
          <cell r="AH23" t="str">
            <v>1978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 t="b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</row>
        <row r="24">
          <cell r="A24">
            <v>0</v>
          </cell>
          <cell r="B24" t="str">
            <v>LAFAYETTE TOWNE FAMILY</v>
          </cell>
          <cell r="C24" t="str">
            <v>1410 OHIO STREET</v>
          </cell>
          <cell r="D24">
            <v>0</v>
          </cell>
          <cell r="E24" t="str">
            <v>St. Louis</v>
          </cell>
          <cell r="F24" t="str">
            <v>MO</v>
          </cell>
          <cell r="G24" t="str">
            <v>63104</v>
          </cell>
          <cell r="H24" t="str">
            <v>314-773-1109</v>
          </cell>
          <cell r="I24" t="str">
            <v>314-773-5993</v>
          </cell>
          <cell r="J24">
            <v>62</v>
          </cell>
          <cell r="K24" t="str">
            <v>29510</v>
          </cell>
          <cell r="L24" t="str">
            <v>St. Louis City</v>
          </cell>
          <cell r="M24" t="str">
            <v>7040</v>
          </cell>
          <cell r="N24" t="str">
            <v>St. Louis</v>
          </cell>
          <cell r="O24">
            <v>0</v>
          </cell>
          <cell r="P24">
            <v>0</v>
          </cell>
          <cell r="Q24" t="str">
            <v>Inner city</v>
          </cell>
          <cell r="R24" t="str">
            <v>garden</v>
          </cell>
          <cell r="S24" t="str">
            <v>AIMCO</v>
          </cell>
          <cell r="T24" t="str">
            <v>NHP</v>
          </cell>
          <cell r="U24" t="str">
            <v>Affordable</v>
          </cell>
          <cell r="V24" t="str">
            <v>Affordable</v>
          </cell>
          <cell r="W24">
            <v>0</v>
          </cell>
          <cell r="X24" t="str">
            <v>Equity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0.06</v>
          </cell>
          <cell r="AD24" t="str">
            <v>Yes</v>
          </cell>
          <cell r="AE24" t="str">
            <v>No</v>
          </cell>
          <cell r="AF24">
            <v>0</v>
          </cell>
          <cell r="AG24" t="str">
            <v>Lafayette Towne Family Ltd Ptsp</v>
          </cell>
          <cell r="AH24" t="str">
            <v>1978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 t="b">
            <v>0</v>
          </cell>
          <cell r="AN24" t="str">
            <v>RW:038368@3494</v>
          </cell>
          <cell r="AO24" t="str">
            <v>08217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</row>
        <row r="25">
          <cell r="A25">
            <v>0</v>
          </cell>
          <cell r="B25" t="str">
            <v>ROYAL TOWERS</v>
          </cell>
          <cell r="C25" t="str">
            <v>933 MCGEE STREET</v>
          </cell>
          <cell r="D25">
            <v>0</v>
          </cell>
          <cell r="E25" t="str">
            <v>Kansas City</v>
          </cell>
          <cell r="F25" t="str">
            <v>MO</v>
          </cell>
          <cell r="G25" t="str">
            <v>64106</v>
          </cell>
          <cell r="H25">
            <v>0</v>
          </cell>
          <cell r="I25">
            <v>0</v>
          </cell>
          <cell r="J25">
            <v>233</v>
          </cell>
          <cell r="K25" t="str">
            <v>29095</v>
          </cell>
          <cell r="L25" t="str">
            <v>Jackson</v>
          </cell>
          <cell r="M25" t="str">
            <v>3760</v>
          </cell>
          <cell r="N25" t="str">
            <v>Kansas City</v>
          </cell>
          <cell r="O25">
            <v>0</v>
          </cell>
          <cell r="P25">
            <v>0</v>
          </cell>
          <cell r="Q25" t="str">
            <v>Inner city</v>
          </cell>
          <cell r="R25" t="str">
            <v>garden</v>
          </cell>
          <cell r="S25" t="str">
            <v>AIMCO</v>
          </cell>
          <cell r="T25" t="str">
            <v>NHP</v>
          </cell>
          <cell r="U25" t="str">
            <v>Affordable</v>
          </cell>
          <cell r="V25" t="str">
            <v>Affordable</v>
          </cell>
          <cell r="W25">
            <v>0</v>
          </cell>
          <cell r="X25" t="str">
            <v>Equity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0.1222</v>
          </cell>
          <cell r="AD25" t="str">
            <v>Yes</v>
          </cell>
          <cell r="AE25" t="str">
            <v>No</v>
          </cell>
          <cell r="AF25">
            <v>0</v>
          </cell>
          <cell r="AG25" t="str">
            <v>Royal Towers Ltd Ptsp</v>
          </cell>
          <cell r="AH25" t="str">
            <v>1981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 t="b">
            <v>1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</row>
        <row r="26">
          <cell r="A26">
            <v>0</v>
          </cell>
          <cell r="B26" t="str">
            <v>OCALA PLACE</v>
          </cell>
          <cell r="C26" t="str">
            <v>2135 NW FIRST AVENUE</v>
          </cell>
          <cell r="D26">
            <v>0</v>
          </cell>
          <cell r="E26" t="str">
            <v>Ocala</v>
          </cell>
          <cell r="F26" t="str">
            <v>FL</v>
          </cell>
          <cell r="G26" t="str">
            <v>34475</v>
          </cell>
          <cell r="H26" t="str">
            <v>352-351-4783</v>
          </cell>
          <cell r="I26" t="str">
            <v>352-351-3127</v>
          </cell>
          <cell r="J26">
            <v>40</v>
          </cell>
          <cell r="K26" t="str">
            <v>12083</v>
          </cell>
          <cell r="L26" t="str">
            <v>Marion</v>
          </cell>
          <cell r="M26" t="str">
            <v>5790</v>
          </cell>
          <cell r="N26" t="str">
            <v>Ocala</v>
          </cell>
          <cell r="O26">
            <v>0</v>
          </cell>
          <cell r="P26">
            <v>0</v>
          </cell>
          <cell r="Q26" t="str">
            <v>Small city</v>
          </cell>
          <cell r="R26" t="str">
            <v>garden</v>
          </cell>
          <cell r="S26" t="str">
            <v>AIMCO</v>
          </cell>
          <cell r="T26" t="str">
            <v>NHP</v>
          </cell>
          <cell r="U26" t="str">
            <v>Affordable</v>
          </cell>
          <cell r="V26" t="str">
            <v>Affordable</v>
          </cell>
          <cell r="W26">
            <v>0</v>
          </cell>
          <cell r="X26" t="str">
            <v>Equity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0.13670000000000002</v>
          </cell>
          <cell r="AD26" t="str">
            <v>Yes</v>
          </cell>
          <cell r="AE26" t="str">
            <v>No</v>
          </cell>
          <cell r="AF26">
            <v>0</v>
          </cell>
          <cell r="AG26" t="str">
            <v>Ocala Place Ltd</v>
          </cell>
          <cell r="AH26" t="str">
            <v>1980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 t="b">
            <v>0</v>
          </cell>
          <cell r="AN26">
            <v>0</v>
          </cell>
          <cell r="AO26" t="str">
            <v>09111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</row>
        <row r="27">
          <cell r="A27">
            <v>0</v>
          </cell>
          <cell r="B27" t="str">
            <v>735 WILLOUGHBY</v>
          </cell>
          <cell r="C27">
            <v>0</v>
          </cell>
          <cell r="D27">
            <v>0</v>
          </cell>
          <cell r="E27" t="str">
            <v>Brooklyn</v>
          </cell>
          <cell r="F27" t="str">
            <v>NY</v>
          </cell>
          <cell r="G27">
            <v>0</v>
          </cell>
          <cell r="H27">
            <v>0</v>
          </cell>
          <cell r="I27">
            <v>0</v>
          </cell>
          <cell r="J27">
            <v>267</v>
          </cell>
          <cell r="K27" t="str">
            <v>36047</v>
          </cell>
          <cell r="L27" t="str">
            <v>Kings</v>
          </cell>
          <cell r="M27" t="str">
            <v>5600</v>
          </cell>
          <cell r="N27" t="str">
            <v>New York</v>
          </cell>
          <cell r="O27" t="str">
            <v>70</v>
          </cell>
          <cell r="P27" t="str">
            <v>New York - Northern New Jersey - Long Island</v>
          </cell>
          <cell r="Q27">
            <v>0</v>
          </cell>
          <cell r="R27" t="str">
            <v>garden</v>
          </cell>
          <cell r="S27" t="str">
            <v>Insignia</v>
          </cell>
          <cell r="T27" t="str">
            <v>SPI</v>
          </cell>
          <cell r="U27" t="str">
            <v>Affordable</v>
          </cell>
          <cell r="V27" t="str">
            <v>Affordable</v>
          </cell>
          <cell r="W27">
            <v>0</v>
          </cell>
          <cell r="X27" t="str">
            <v>Fee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 t="str">
            <v>Yes</v>
          </cell>
          <cell r="AE27" t="str">
            <v>No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 t="b">
            <v>0</v>
          </cell>
          <cell r="AN27" t="str">
            <v>RW:008664@3494</v>
          </cell>
          <cell r="AO27" t="str">
            <v>11705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</row>
        <row r="28">
          <cell r="A28">
            <v>0</v>
          </cell>
          <cell r="B28" t="str">
            <v>AARON BRIGGS</v>
          </cell>
          <cell r="C28">
            <v>0</v>
          </cell>
          <cell r="D28">
            <v>0</v>
          </cell>
          <cell r="E28" t="str">
            <v>Providence</v>
          </cell>
          <cell r="F28" t="str">
            <v>RI</v>
          </cell>
          <cell r="G28">
            <v>0</v>
          </cell>
          <cell r="H28">
            <v>0</v>
          </cell>
          <cell r="I28">
            <v>0</v>
          </cell>
          <cell r="J28">
            <v>88</v>
          </cell>
          <cell r="K28" t="str">
            <v>44007</v>
          </cell>
          <cell r="L28" t="str">
            <v>Providence</v>
          </cell>
          <cell r="M28" t="str">
            <v>6480</v>
          </cell>
          <cell r="N28" t="str">
            <v>Providence-Fall River-Warwick</v>
          </cell>
          <cell r="O28">
            <v>0</v>
          </cell>
          <cell r="P28">
            <v>0</v>
          </cell>
          <cell r="Q28">
            <v>0</v>
          </cell>
          <cell r="R28" t="str">
            <v>garden</v>
          </cell>
          <cell r="S28" t="str">
            <v>Insignia</v>
          </cell>
          <cell r="T28" t="str">
            <v>SPI</v>
          </cell>
          <cell r="U28" t="str">
            <v>Affordable</v>
          </cell>
          <cell r="V28" t="str">
            <v>Affordable</v>
          </cell>
          <cell r="W28">
            <v>0</v>
          </cell>
          <cell r="X28" t="str">
            <v>Fee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 t="str">
            <v>Yes</v>
          </cell>
          <cell r="AE28" t="str">
            <v>No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 t="b">
            <v>0</v>
          </cell>
          <cell r="AN28" t="str">
            <v>RW:007150@3494</v>
          </cell>
          <cell r="AO28" t="str">
            <v>11637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</row>
        <row r="29">
          <cell r="A29">
            <v>0</v>
          </cell>
          <cell r="B29" t="str">
            <v>ALCOA-BOISE CASCADE</v>
          </cell>
          <cell r="C29">
            <v>0</v>
          </cell>
          <cell r="D29">
            <v>0</v>
          </cell>
          <cell r="E29" t="str">
            <v>Sacramento</v>
          </cell>
          <cell r="F29" t="str">
            <v>CA</v>
          </cell>
          <cell r="G29">
            <v>0</v>
          </cell>
          <cell r="H29">
            <v>0</v>
          </cell>
          <cell r="I29">
            <v>0</v>
          </cell>
          <cell r="J29">
            <v>52</v>
          </cell>
          <cell r="K29" t="str">
            <v>06067</v>
          </cell>
          <cell r="L29" t="str">
            <v>Sacramento</v>
          </cell>
          <cell r="M29" t="str">
            <v>6920</v>
          </cell>
          <cell r="N29" t="str">
            <v>Sacramento</v>
          </cell>
          <cell r="O29" t="str">
            <v>82</v>
          </cell>
          <cell r="P29" t="str">
            <v>Sacramento - Yolo</v>
          </cell>
          <cell r="Q29">
            <v>0</v>
          </cell>
          <cell r="R29" t="str">
            <v>garden</v>
          </cell>
          <cell r="S29" t="str">
            <v>Insignia</v>
          </cell>
          <cell r="T29" t="str">
            <v>SPI</v>
          </cell>
          <cell r="U29" t="str">
            <v>Affordable</v>
          </cell>
          <cell r="V29" t="str">
            <v>Affordable</v>
          </cell>
          <cell r="W29" t="str">
            <v>yes</v>
          </cell>
          <cell r="X29" t="str">
            <v>Fee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 t="str">
            <v>Yes</v>
          </cell>
          <cell r="AE29" t="str">
            <v>No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 t="b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</row>
        <row r="30">
          <cell r="A30">
            <v>0</v>
          </cell>
          <cell r="B30" t="str">
            <v>Aston Royal Sea Cliff Resort</v>
          </cell>
          <cell r="C30" t="str">
            <v>75-6040 Alii Drive</v>
          </cell>
          <cell r="D30">
            <v>0</v>
          </cell>
          <cell r="E30" t="str">
            <v>Kailua Kona</v>
          </cell>
          <cell r="F30" t="str">
            <v>HI</v>
          </cell>
          <cell r="G30" t="str">
            <v>96740</v>
          </cell>
          <cell r="H30" t="str">
            <v>(808) 329-8021</v>
          </cell>
          <cell r="I30">
            <v>0</v>
          </cell>
          <cell r="J30">
            <v>0</v>
          </cell>
          <cell r="K30" t="str">
            <v>15001</v>
          </cell>
          <cell r="L30" t="str">
            <v>Hawaii</v>
          </cell>
          <cell r="M30" t="str">
            <v>015</v>
          </cell>
          <cell r="N30" t="str">
            <v>HI Other</v>
          </cell>
          <cell r="O30">
            <v>0</v>
          </cell>
          <cell r="P30">
            <v>0</v>
          </cell>
          <cell r="Q30">
            <v>0</v>
          </cell>
          <cell r="R30" t="str">
            <v>garden</v>
          </cell>
          <cell r="S30" t="str">
            <v>Insignia</v>
          </cell>
          <cell r="T30" t="str">
            <v>SPI</v>
          </cell>
          <cell r="U30" t="str">
            <v>Affordable</v>
          </cell>
          <cell r="V30" t="str">
            <v>Affordable</v>
          </cell>
          <cell r="W30">
            <v>0</v>
          </cell>
          <cell r="X30" t="str">
            <v>Fee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 t="str">
            <v>Yes</v>
          </cell>
          <cell r="AE30" t="str">
            <v>No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 t="b">
            <v>1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</row>
        <row r="31">
          <cell r="A31">
            <v>0</v>
          </cell>
          <cell r="B31" t="str">
            <v>ATHENS GARDENS</v>
          </cell>
          <cell r="C31">
            <v>0</v>
          </cell>
          <cell r="D31">
            <v>0</v>
          </cell>
          <cell r="E31" t="str">
            <v>Athens</v>
          </cell>
          <cell r="F31" t="str">
            <v>OH</v>
          </cell>
          <cell r="G31">
            <v>0</v>
          </cell>
          <cell r="H31">
            <v>0</v>
          </cell>
          <cell r="I31">
            <v>0</v>
          </cell>
          <cell r="J31">
            <v>44</v>
          </cell>
          <cell r="K31" t="str">
            <v>39009</v>
          </cell>
          <cell r="L31" t="str">
            <v>Athens</v>
          </cell>
          <cell r="M31" t="str">
            <v>039</v>
          </cell>
          <cell r="N31" t="str">
            <v>OH  Other</v>
          </cell>
          <cell r="O31">
            <v>0</v>
          </cell>
          <cell r="P31">
            <v>0</v>
          </cell>
          <cell r="Q31">
            <v>0</v>
          </cell>
          <cell r="R31" t="str">
            <v>garden</v>
          </cell>
          <cell r="S31" t="str">
            <v>Insignia</v>
          </cell>
          <cell r="T31" t="str">
            <v>SPI</v>
          </cell>
          <cell r="U31" t="str">
            <v>Affordable</v>
          </cell>
          <cell r="V31" t="str">
            <v>Affordable</v>
          </cell>
          <cell r="W31" t="str">
            <v>yes</v>
          </cell>
          <cell r="X31" t="str">
            <v>Fee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 t="str">
            <v>Yes</v>
          </cell>
          <cell r="AE31" t="str">
            <v>No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 t="b">
            <v>0</v>
          </cell>
          <cell r="AN31" t="str">
            <v>RW:008624@3494</v>
          </cell>
          <cell r="AO31" t="str">
            <v>11322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</row>
        <row r="32">
          <cell r="A32">
            <v>0</v>
          </cell>
          <cell r="B32" t="str">
            <v>ATHENS STATION</v>
          </cell>
          <cell r="C32">
            <v>0</v>
          </cell>
          <cell r="D32">
            <v>0</v>
          </cell>
          <cell r="E32" t="str">
            <v>Athens</v>
          </cell>
          <cell r="F32" t="str">
            <v>OH</v>
          </cell>
          <cell r="G32">
            <v>0</v>
          </cell>
          <cell r="H32">
            <v>0</v>
          </cell>
          <cell r="I32">
            <v>0</v>
          </cell>
          <cell r="J32">
            <v>112</v>
          </cell>
          <cell r="K32" t="str">
            <v>39009</v>
          </cell>
          <cell r="L32" t="str">
            <v>Athens</v>
          </cell>
          <cell r="M32" t="str">
            <v>039</v>
          </cell>
          <cell r="N32" t="str">
            <v>OH  Other</v>
          </cell>
          <cell r="O32">
            <v>0</v>
          </cell>
          <cell r="P32">
            <v>0</v>
          </cell>
          <cell r="Q32">
            <v>0</v>
          </cell>
          <cell r="R32" t="str">
            <v>garden</v>
          </cell>
          <cell r="S32" t="str">
            <v>Insignia</v>
          </cell>
          <cell r="T32" t="str">
            <v>SPI</v>
          </cell>
          <cell r="U32" t="str">
            <v>Affordable</v>
          </cell>
          <cell r="V32" t="str">
            <v>Affordable</v>
          </cell>
          <cell r="W32" t="str">
            <v>yes</v>
          </cell>
          <cell r="X32" t="str">
            <v>Fee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 t="str">
            <v>Yes</v>
          </cell>
          <cell r="AE32" t="str">
            <v>No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 t="b">
            <v>0</v>
          </cell>
          <cell r="AN32" t="str">
            <v>RW:007149@3494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</row>
        <row r="33">
          <cell r="A33">
            <v>0</v>
          </cell>
          <cell r="B33" t="str">
            <v>ATRIUM VILLAGE</v>
          </cell>
          <cell r="C33">
            <v>0</v>
          </cell>
          <cell r="D33">
            <v>0</v>
          </cell>
          <cell r="E33" t="str">
            <v xml:space="preserve">Chicago </v>
          </cell>
          <cell r="F33" t="str">
            <v>IL</v>
          </cell>
          <cell r="G33">
            <v>0</v>
          </cell>
          <cell r="H33">
            <v>0</v>
          </cell>
          <cell r="I33">
            <v>0</v>
          </cell>
          <cell r="J33">
            <v>309</v>
          </cell>
          <cell r="K33" t="str">
            <v>17031</v>
          </cell>
          <cell r="L33" t="str">
            <v>Cook</v>
          </cell>
          <cell r="M33" t="str">
            <v>1600</v>
          </cell>
          <cell r="N33" t="str">
            <v>Chicago</v>
          </cell>
          <cell r="O33" t="str">
            <v>14</v>
          </cell>
          <cell r="P33" t="str">
            <v>Chicago - Gary - Kenosha</v>
          </cell>
          <cell r="Q33">
            <v>0</v>
          </cell>
          <cell r="R33" t="str">
            <v>garden</v>
          </cell>
          <cell r="S33" t="str">
            <v>Insignia</v>
          </cell>
          <cell r="T33" t="str">
            <v>SPI</v>
          </cell>
          <cell r="U33" t="str">
            <v>Affordable</v>
          </cell>
          <cell r="V33" t="str">
            <v>Affordable</v>
          </cell>
          <cell r="W33" t="str">
            <v>yes</v>
          </cell>
          <cell r="X33" t="str">
            <v>Fee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 t="str">
            <v>Yes</v>
          </cell>
          <cell r="AE33" t="str">
            <v>No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 t="b">
            <v>0</v>
          </cell>
          <cell r="AN33" t="str">
            <v>RW:008303@3494</v>
          </cell>
          <cell r="AO33" t="str">
            <v>11536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</row>
        <row r="34">
          <cell r="A34">
            <v>0</v>
          </cell>
          <cell r="B34" t="str">
            <v>BARNETT PLAZA</v>
          </cell>
          <cell r="C34">
            <v>0</v>
          </cell>
          <cell r="D34">
            <v>0</v>
          </cell>
          <cell r="E34" t="str">
            <v>Columbus</v>
          </cell>
          <cell r="F34" t="str">
            <v>OH</v>
          </cell>
          <cell r="G34">
            <v>0</v>
          </cell>
          <cell r="H34">
            <v>0</v>
          </cell>
          <cell r="I34">
            <v>0</v>
          </cell>
          <cell r="J34">
            <v>50</v>
          </cell>
          <cell r="K34" t="str">
            <v>39049</v>
          </cell>
          <cell r="L34" t="str">
            <v>Franklin</v>
          </cell>
          <cell r="M34" t="str">
            <v>1840</v>
          </cell>
          <cell r="N34" t="str">
            <v>Columbus</v>
          </cell>
          <cell r="O34">
            <v>0</v>
          </cell>
          <cell r="P34">
            <v>0</v>
          </cell>
          <cell r="Q34">
            <v>0</v>
          </cell>
          <cell r="R34" t="str">
            <v>garden</v>
          </cell>
          <cell r="S34" t="str">
            <v>Insignia</v>
          </cell>
          <cell r="T34" t="str">
            <v>SPI</v>
          </cell>
          <cell r="U34" t="str">
            <v>Affordable</v>
          </cell>
          <cell r="V34" t="str">
            <v>Affordable</v>
          </cell>
          <cell r="W34" t="str">
            <v>yes</v>
          </cell>
          <cell r="X34" t="str">
            <v>Fee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 t="str">
            <v>Yes</v>
          </cell>
          <cell r="AE34" t="str">
            <v>No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 t="b">
            <v>0</v>
          </cell>
          <cell r="AN34" t="str">
            <v>RW:007148@3494</v>
          </cell>
          <cell r="AO34" t="str">
            <v>11321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</row>
        <row r="35">
          <cell r="A35">
            <v>0</v>
          </cell>
          <cell r="B35" t="str">
            <v>BEDFORD PLACE</v>
          </cell>
          <cell r="C35">
            <v>0</v>
          </cell>
          <cell r="D35">
            <v>0</v>
          </cell>
          <cell r="E35" t="str">
            <v>Atlanta</v>
          </cell>
          <cell r="F35" t="str">
            <v>GA</v>
          </cell>
          <cell r="G35">
            <v>0</v>
          </cell>
          <cell r="H35">
            <v>0</v>
          </cell>
          <cell r="I35">
            <v>0</v>
          </cell>
          <cell r="J35">
            <v>134</v>
          </cell>
          <cell r="K35" t="str">
            <v>13121</v>
          </cell>
          <cell r="L35" t="str">
            <v>Fulton</v>
          </cell>
          <cell r="M35" t="str">
            <v>0520</v>
          </cell>
          <cell r="N35" t="str">
            <v>Atlanta</v>
          </cell>
          <cell r="O35">
            <v>0</v>
          </cell>
          <cell r="P35">
            <v>0</v>
          </cell>
          <cell r="Q35">
            <v>0</v>
          </cell>
          <cell r="R35" t="str">
            <v>garden</v>
          </cell>
          <cell r="S35" t="str">
            <v>Insignia</v>
          </cell>
          <cell r="T35" t="str">
            <v>SPI</v>
          </cell>
          <cell r="U35" t="str">
            <v>Affordable</v>
          </cell>
          <cell r="V35" t="str">
            <v>Affordable</v>
          </cell>
          <cell r="W35">
            <v>0</v>
          </cell>
          <cell r="X35" t="str">
            <v>Fee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 t="str">
            <v>Yes</v>
          </cell>
          <cell r="AE35" t="str">
            <v>No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 t="b">
            <v>0</v>
          </cell>
          <cell r="AN35">
            <v>0</v>
          </cell>
          <cell r="AO35" t="str">
            <v>09796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</row>
        <row r="36">
          <cell r="A36">
            <v>0</v>
          </cell>
          <cell r="B36" t="str">
            <v>BOULEVARD TERRACE</v>
          </cell>
          <cell r="C36">
            <v>0</v>
          </cell>
          <cell r="D36">
            <v>0</v>
          </cell>
          <cell r="E36" t="str">
            <v>Indianapolis</v>
          </cell>
          <cell r="F36" t="str">
            <v>IN</v>
          </cell>
          <cell r="G36">
            <v>0</v>
          </cell>
          <cell r="H36">
            <v>0</v>
          </cell>
          <cell r="I36">
            <v>0</v>
          </cell>
          <cell r="J36">
            <v>296</v>
          </cell>
          <cell r="K36" t="str">
            <v>18097</v>
          </cell>
          <cell r="L36" t="str">
            <v>Marion</v>
          </cell>
          <cell r="M36" t="str">
            <v>3480</v>
          </cell>
          <cell r="N36" t="str">
            <v>Indianapolis</v>
          </cell>
          <cell r="O36">
            <v>0</v>
          </cell>
          <cell r="P36">
            <v>0</v>
          </cell>
          <cell r="Q36">
            <v>0</v>
          </cell>
          <cell r="R36" t="str">
            <v>garden</v>
          </cell>
          <cell r="S36" t="str">
            <v>Insignia</v>
          </cell>
          <cell r="T36" t="str">
            <v>SPI</v>
          </cell>
          <cell r="U36" t="str">
            <v>Affordable</v>
          </cell>
          <cell r="V36" t="str">
            <v>Affordable</v>
          </cell>
          <cell r="W36">
            <v>0</v>
          </cell>
          <cell r="X36" t="str">
            <v>Fee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 t="str">
            <v>Yes</v>
          </cell>
          <cell r="AE36" t="str">
            <v>No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 t="b">
            <v>0</v>
          </cell>
          <cell r="AN36" t="str">
            <v>RW:038664@3494</v>
          </cell>
          <cell r="AO36" t="str">
            <v>11021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</row>
        <row r="37">
          <cell r="A37">
            <v>0</v>
          </cell>
          <cell r="B37" t="str">
            <v>BRIGHTON GARDEN</v>
          </cell>
          <cell r="C37">
            <v>0</v>
          </cell>
          <cell r="D37">
            <v>0</v>
          </cell>
          <cell r="E37" t="str">
            <v>Brighton</v>
          </cell>
          <cell r="F37" t="str">
            <v>MA</v>
          </cell>
          <cell r="G37">
            <v>0</v>
          </cell>
          <cell r="H37">
            <v>0</v>
          </cell>
          <cell r="I37">
            <v>0</v>
          </cell>
          <cell r="J37">
            <v>62</v>
          </cell>
          <cell r="K37" t="str">
            <v>25025</v>
          </cell>
          <cell r="L37" t="str">
            <v>Suffolk</v>
          </cell>
          <cell r="M37" t="str">
            <v>1120</v>
          </cell>
          <cell r="N37" t="str">
            <v>Boston</v>
          </cell>
          <cell r="O37" t="str">
            <v>07</v>
          </cell>
          <cell r="P37" t="str">
            <v>Boston - Worcester - Lawrence</v>
          </cell>
          <cell r="Q37">
            <v>0</v>
          </cell>
          <cell r="R37" t="str">
            <v>garden</v>
          </cell>
          <cell r="S37" t="str">
            <v>Insignia</v>
          </cell>
          <cell r="T37" t="str">
            <v>SPI</v>
          </cell>
          <cell r="U37" t="str">
            <v>Affordable</v>
          </cell>
          <cell r="V37" t="str">
            <v>Affordable</v>
          </cell>
          <cell r="W37">
            <v>0</v>
          </cell>
          <cell r="X37" t="str">
            <v>Fee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 t="str">
            <v>Yes</v>
          </cell>
          <cell r="AE37" t="str">
            <v>No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 t="b">
            <v>0</v>
          </cell>
          <cell r="AN37" t="str">
            <v>RW:040196@3494</v>
          </cell>
          <cell r="AO37" t="str">
            <v>12996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</row>
        <row r="38">
          <cell r="A38">
            <v>0</v>
          </cell>
          <cell r="B38" t="str">
            <v>BROADWAY GLEN</v>
          </cell>
          <cell r="C38">
            <v>0</v>
          </cell>
          <cell r="D38">
            <v>0</v>
          </cell>
          <cell r="E38" t="str">
            <v>Chelsea</v>
          </cell>
          <cell r="F38" t="str">
            <v>MA</v>
          </cell>
          <cell r="G38">
            <v>0</v>
          </cell>
          <cell r="H38">
            <v>0</v>
          </cell>
          <cell r="I38">
            <v>0</v>
          </cell>
          <cell r="J38">
            <v>120</v>
          </cell>
          <cell r="K38" t="str">
            <v>25025</v>
          </cell>
          <cell r="L38" t="str">
            <v>Suffolk</v>
          </cell>
          <cell r="M38" t="str">
            <v>1120</v>
          </cell>
          <cell r="N38" t="str">
            <v>Boston</v>
          </cell>
          <cell r="O38" t="str">
            <v>07</v>
          </cell>
          <cell r="P38" t="str">
            <v>Boston - Worcester - Lawrence</v>
          </cell>
          <cell r="Q38">
            <v>0</v>
          </cell>
          <cell r="R38" t="str">
            <v>garden</v>
          </cell>
          <cell r="S38" t="str">
            <v>Insignia</v>
          </cell>
          <cell r="T38" t="str">
            <v>SPI</v>
          </cell>
          <cell r="U38" t="str">
            <v>Affordable</v>
          </cell>
          <cell r="V38" t="str">
            <v>Affordable</v>
          </cell>
          <cell r="W38">
            <v>0</v>
          </cell>
          <cell r="X38" t="str">
            <v>Fee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 t="str">
            <v>Yes</v>
          </cell>
          <cell r="AE38" t="str">
            <v>No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 t="b">
            <v>0</v>
          </cell>
          <cell r="AN38" t="str">
            <v>RW:040194@3494</v>
          </cell>
          <cell r="AO38" t="str">
            <v>12997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</row>
        <row r="39">
          <cell r="A39">
            <v>0</v>
          </cell>
          <cell r="B39" t="str">
            <v>BROADWAY PLAZA</v>
          </cell>
          <cell r="C39">
            <v>0</v>
          </cell>
          <cell r="D39">
            <v>0</v>
          </cell>
          <cell r="E39" t="str">
            <v>Providence</v>
          </cell>
          <cell r="F39" t="str">
            <v>RI</v>
          </cell>
          <cell r="G39">
            <v>0</v>
          </cell>
          <cell r="H39">
            <v>0</v>
          </cell>
          <cell r="I39">
            <v>0</v>
          </cell>
          <cell r="J39">
            <v>96</v>
          </cell>
          <cell r="K39" t="str">
            <v>44007</v>
          </cell>
          <cell r="L39" t="str">
            <v>Providence</v>
          </cell>
          <cell r="M39" t="str">
            <v>6480</v>
          </cell>
          <cell r="N39" t="str">
            <v>Providence-Fall River-Warwick</v>
          </cell>
          <cell r="O39">
            <v>0</v>
          </cell>
          <cell r="P39">
            <v>0</v>
          </cell>
          <cell r="Q39">
            <v>0</v>
          </cell>
          <cell r="R39" t="str">
            <v>garden</v>
          </cell>
          <cell r="S39" t="str">
            <v>Insignia</v>
          </cell>
          <cell r="T39" t="str">
            <v>SPI</v>
          </cell>
          <cell r="U39" t="str">
            <v>Affordable</v>
          </cell>
          <cell r="V39" t="str">
            <v>Affordable</v>
          </cell>
          <cell r="W39" t="str">
            <v>yes</v>
          </cell>
          <cell r="X39" t="str">
            <v>Fee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 t="str">
            <v>Yes</v>
          </cell>
          <cell r="AE39" t="str">
            <v>No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 t="b">
            <v>0</v>
          </cell>
          <cell r="AN39" t="str">
            <v>RW:038729@3494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</row>
        <row r="40">
          <cell r="A40">
            <v>0</v>
          </cell>
          <cell r="B40" t="str">
            <v>BUCKHANNON MANOR</v>
          </cell>
          <cell r="C40">
            <v>0</v>
          </cell>
          <cell r="D40">
            <v>0</v>
          </cell>
          <cell r="E40" t="str">
            <v>Buckhannon</v>
          </cell>
          <cell r="F40" t="str">
            <v>WV</v>
          </cell>
          <cell r="G40">
            <v>0</v>
          </cell>
          <cell r="H40">
            <v>0</v>
          </cell>
          <cell r="I40">
            <v>0</v>
          </cell>
          <cell r="J40">
            <v>142</v>
          </cell>
          <cell r="K40" t="str">
            <v>54097</v>
          </cell>
          <cell r="L40" t="str">
            <v>Upshur</v>
          </cell>
          <cell r="M40" t="str">
            <v>054</v>
          </cell>
          <cell r="N40" t="str">
            <v>WV  Other</v>
          </cell>
          <cell r="O40">
            <v>0</v>
          </cell>
          <cell r="P40">
            <v>0</v>
          </cell>
          <cell r="Q40">
            <v>0</v>
          </cell>
          <cell r="R40" t="str">
            <v>garden</v>
          </cell>
          <cell r="S40" t="str">
            <v>Insignia</v>
          </cell>
          <cell r="T40" t="str">
            <v>SPI</v>
          </cell>
          <cell r="U40" t="str">
            <v>Affordable</v>
          </cell>
          <cell r="V40" t="str">
            <v>Affordable</v>
          </cell>
          <cell r="W40">
            <v>0</v>
          </cell>
          <cell r="X40" t="str">
            <v>Fee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 t="str">
            <v>Yes</v>
          </cell>
          <cell r="AE40" t="str">
            <v>No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 t="b">
            <v>1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</row>
        <row r="41">
          <cell r="A41">
            <v>0</v>
          </cell>
          <cell r="B41" t="str">
            <v>CAYUGA VILLAGE</v>
          </cell>
          <cell r="C41">
            <v>0</v>
          </cell>
          <cell r="D41">
            <v>0</v>
          </cell>
          <cell r="E41" t="str">
            <v>Cheektowaga</v>
          </cell>
          <cell r="F41" t="str">
            <v>NY</v>
          </cell>
          <cell r="G41">
            <v>0</v>
          </cell>
          <cell r="H41">
            <v>0</v>
          </cell>
          <cell r="I41">
            <v>0</v>
          </cell>
          <cell r="J41">
            <v>80</v>
          </cell>
          <cell r="K41" t="str">
            <v>36029</v>
          </cell>
          <cell r="L41" t="str">
            <v>Erie</v>
          </cell>
          <cell r="M41" t="str">
            <v>1280</v>
          </cell>
          <cell r="N41" t="str">
            <v>Buffalo-Niagara Falls</v>
          </cell>
          <cell r="O41">
            <v>0</v>
          </cell>
          <cell r="P41">
            <v>0</v>
          </cell>
          <cell r="Q41">
            <v>0</v>
          </cell>
          <cell r="R41" t="str">
            <v>garden</v>
          </cell>
          <cell r="S41" t="str">
            <v>Insignia</v>
          </cell>
          <cell r="T41" t="str">
            <v>SPI</v>
          </cell>
          <cell r="U41" t="str">
            <v>Affordable</v>
          </cell>
          <cell r="V41" t="str">
            <v>Affordable</v>
          </cell>
          <cell r="W41">
            <v>0</v>
          </cell>
          <cell r="X41" t="str">
            <v>Fee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 t="str">
            <v>Yes</v>
          </cell>
          <cell r="AE41" t="str">
            <v>No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 t="b">
            <v>0</v>
          </cell>
          <cell r="AN41" t="str">
            <v>RW:039071@3494</v>
          </cell>
          <cell r="AO41" t="str">
            <v>07844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</row>
        <row r="42">
          <cell r="A42">
            <v>0</v>
          </cell>
          <cell r="B42" t="str">
            <v>COLLEGE TRACE APARTMENTS</v>
          </cell>
          <cell r="C42">
            <v>0</v>
          </cell>
          <cell r="D42">
            <v>0</v>
          </cell>
          <cell r="E42" t="str">
            <v>Pensacola</v>
          </cell>
          <cell r="F42" t="str">
            <v>FL</v>
          </cell>
          <cell r="G42">
            <v>0</v>
          </cell>
          <cell r="H42">
            <v>0</v>
          </cell>
          <cell r="I42">
            <v>0</v>
          </cell>
          <cell r="J42">
            <v>112</v>
          </cell>
          <cell r="K42" t="str">
            <v>12033</v>
          </cell>
          <cell r="L42" t="str">
            <v>Escambia</v>
          </cell>
          <cell r="M42" t="str">
            <v>6080</v>
          </cell>
          <cell r="N42" t="str">
            <v>Pensacola</v>
          </cell>
          <cell r="O42">
            <v>0</v>
          </cell>
          <cell r="P42">
            <v>0</v>
          </cell>
          <cell r="Q42">
            <v>0</v>
          </cell>
          <cell r="R42" t="str">
            <v>garden</v>
          </cell>
          <cell r="S42" t="str">
            <v>Insignia</v>
          </cell>
          <cell r="T42" t="str">
            <v>SPI</v>
          </cell>
          <cell r="U42" t="str">
            <v>Affordable</v>
          </cell>
          <cell r="V42" t="str">
            <v>Affordable</v>
          </cell>
          <cell r="W42">
            <v>0</v>
          </cell>
          <cell r="X42" t="str">
            <v>Fee</v>
          </cell>
          <cell r="Y42">
            <v>0</v>
          </cell>
          <cell r="Z42" t="str">
            <v>6</v>
          </cell>
          <cell r="AA42">
            <v>0</v>
          </cell>
          <cell r="AB42">
            <v>0</v>
          </cell>
          <cell r="AC42">
            <v>0</v>
          </cell>
          <cell r="AD42" t="str">
            <v>Yes</v>
          </cell>
          <cell r="AE42" t="str">
            <v>No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 t="b">
            <v>0</v>
          </cell>
          <cell r="AN42" t="str">
            <v>RW:038689@3494</v>
          </cell>
          <cell r="AO42" t="str">
            <v>11119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</row>
        <row r="43">
          <cell r="A43">
            <v>0</v>
          </cell>
          <cell r="B43" t="str">
            <v>COLONY HOUSE-KY</v>
          </cell>
          <cell r="C43">
            <v>0</v>
          </cell>
          <cell r="D43">
            <v>0</v>
          </cell>
          <cell r="E43" t="str">
            <v>Barlow</v>
          </cell>
          <cell r="F43" t="str">
            <v>KY</v>
          </cell>
          <cell r="G43">
            <v>0</v>
          </cell>
          <cell r="H43">
            <v>0</v>
          </cell>
          <cell r="I43">
            <v>0</v>
          </cell>
          <cell r="J43">
            <v>48</v>
          </cell>
          <cell r="K43" t="str">
            <v>21007</v>
          </cell>
          <cell r="L43" t="str">
            <v>Ballard</v>
          </cell>
          <cell r="M43" t="str">
            <v>021</v>
          </cell>
          <cell r="N43" t="str">
            <v>KY  Other</v>
          </cell>
          <cell r="O43">
            <v>0</v>
          </cell>
          <cell r="P43">
            <v>0</v>
          </cell>
          <cell r="Q43">
            <v>0</v>
          </cell>
          <cell r="R43" t="str">
            <v>garden</v>
          </cell>
          <cell r="S43" t="str">
            <v>Insignia</v>
          </cell>
          <cell r="T43" t="str">
            <v>SPI</v>
          </cell>
          <cell r="U43" t="str">
            <v>Affordable</v>
          </cell>
          <cell r="V43" t="str">
            <v>Affordable</v>
          </cell>
          <cell r="W43">
            <v>0</v>
          </cell>
          <cell r="X43" t="str">
            <v>Fee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 t="str">
            <v>Yes</v>
          </cell>
          <cell r="AE43" t="str">
            <v>No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 t="b">
            <v>0</v>
          </cell>
          <cell r="AN43" t="str">
            <v>RW:007151@3494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</row>
        <row r="44">
          <cell r="A44">
            <v>0</v>
          </cell>
          <cell r="B44" t="str">
            <v>COLONY HOUSE-RI</v>
          </cell>
          <cell r="C44">
            <v>0</v>
          </cell>
          <cell r="D44">
            <v>0</v>
          </cell>
          <cell r="E44" t="str">
            <v>Providence</v>
          </cell>
          <cell r="F44" t="str">
            <v>RI</v>
          </cell>
          <cell r="G44">
            <v>0</v>
          </cell>
          <cell r="H44">
            <v>0</v>
          </cell>
          <cell r="I44">
            <v>0</v>
          </cell>
          <cell r="J44">
            <v>101</v>
          </cell>
          <cell r="K44" t="str">
            <v>44007</v>
          </cell>
          <cell r="L44" t="str">
            <v>Providence</v>
          </cell>
          <cell r="M44" t="str">
            <v>6480</v>
          </cell>
          <cell r="N44" t="str">
            <v>Providence-Fall River-Warwick</v>
          </cell>
          <cell r="O44">
            <v>0</v>
          </cell>
          <cell r="P44">
            <v>0</v>
          </cell>
          <cell r="Q44">
            <v>0</v>
          </cell>
          <cell r="R44" t="str">
            <v>garden</v>
          </cell>
          <cell r="S44" t="str">
            <v>Insignia</v>
          </cell>
          <cell r="T44" t="str">
            <v>SPI</v>
          </cell>
          <cell r="U44" t="str">
            <v>Affordable</v>
          </cell>
          <cell r="V44" t="str">
            <v>Affordable</v>
          </cell>
          <cell r="W44">
            <v>0</v>
          </cell>
          <cell r="X44" t="str">
            <v>Fee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 t="str">
            <v>Yes</v>
          </cell>
          <cell r="AE44" t="str">
            <v>No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 t="b">
            <v>0</v>
          </cell>
          <cell r="AN44" t="str">
            <v>RW:005725@3494</v>
          </cell>
          <cell r="AO44" t="str">
            <v>11502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</row>
        <row r="45">
          <cell r="A45">
            <v>0</v>
          </cell>
          <cell r="B45" t="str">
            <v>COMMUNITY APARTMENTS</v>
          </cell>
          <cell r="C45">
            <v>0</v>
          </cell>
          <cell r="D45">
            <v>0</v>
          </cell>
          <cell r="E45" t="str">
            <v>Cleveland</v>
          </cell>
          <cell r="F45" t="str">
            <v>OH</v>
          </cell>
          <cell r="G45">
            <v>0</v>
          </cell>
          <cell r="H45">
            <v>0</v>
          </cell>
          <cell r="I45">
            <v>0</v>
          </cell>
          <cell r="J45">
            <v>148</v>
          </cell>
          <cell r="K45" t="str">
            <v>39035</v>
          </cell>
          <cell r="L45" t="str">
            <v>Cuyahoga</v>
          </cell>
          <cell r="M45" t="str">
            <v>1680</v>
          </cell>
          <cell r="N45" t="str">
            <v>Cleveland-Lorain-Elyria</v>
          </cell>
          <cell r="O45" t="str">
            <v>28</v>
          </cell>
          <cell r="P45" t="str">
            <v>Cleveland - Akron</v>
          </cell>
          <cell r="Q45">
            <v>0</v>
          </cell>
          <cell r="R45" t="str">
            <v>garden</v>
          </cell>
          <cell r="S45" t="str">
            <v>Insignia</v>
          </cell>
          <cell r="T45" t="str">
            <v>SPI</v>
          </cell>
          <cell r="U45" t="str">
            <v>Affordable</v>
          </cell>
          <cell r="V45" t="str">
            <v>Affordable</v>
          </cell>
          <cell r="W45">
            <v>0</v>
          </cell>
          <cell r="X45" t="str">
            <v>Fee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 t="str">
            <v>Yes</v>
          </cell>
          <cell r="AE45" t="str">
            <v>No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 t="b">
            <v>0</v>
          </cell>
          <cell r="AN45" t="str">
            <v>RW:005344@3494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</row>
        <row r="46">
          <cell r="A46">
            <v>0</v>
          </cell>
          <cell r="B46" t="str">
            <v>CONIFER GARDENS</v>
          </cell>
          <cell r="C46">
            <v>0</v>
          </cell>
          <cell r="D46">
            <v>0</v>
          </cell>
          <cell r="E46" t="str">
            <v>Medford</v>
          </cell>
          <cell r="F46" t="str">
            <v>OR</v>
          </cell>
          <cell r="G46">
            <v>0</v>
          </cell>
          <cell r="H46">
            <v>0</v>
          </cell>
          <cell r="I46">
            <v>0</v>
          </cell>
          <cell r="J46">
            <v>52</v>
          </cell>
          <cell r="K46" t="str">
            <v>41029</v>
          </cell>
          <cell r="L46" t="str">
            <v>Jackson</v>
          </cell>
          <cell r="M46" t="str">
            <v>4890</v>
          </cell>
          <cell r="N46" t="str">
            <v>Medford-Ashland</v>
          </cell>
          <cell r="O46">
            <v>0</v>
          </cell>
          <cell r="P46">
            <v>0</v>
          </cell>
          <cell r="Q46">
            <v>0</v>
          </cell>
          <cell r="R46" t="str">
            <v>garden</v>
          </cell>
          <cell r="S46" t="str">
            <v>Insignia</v>
          </cell>
          <cell r="T46" t="str">
            <v>SPI</v>
          </cell>
          <cell r="U46" t="str">
            <v>Affordable</v>
          </cell>
          <cell r="V46" t="str">
            <v>Affordable</v>
          </cell>
          <cell r="W46">
            <v>0</v>
          </cell>
          <cell r="X46" t="str">
            <v>Fee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 t="str">
            <v>Yes</v>
          </cell>
          <cell r="AE46" t="str">
            <v>No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 t="b">
            <v>0</v>
          </cell>
          <cell r="AN46" t="str">
            <v>RW:039119@3494</v>
          </cell>
          <cell r="AO46" t="str">
            <v>10472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</row>
        <row r="47">
          <cell r="A47">
            <v>0</v>
          </cell>
          <cell r="B47" t="str">
            <v>CRESTVIEW APARTMENTS</v>
          </cell>
          <cell r="C47">
            <v>0</v>
          </cell>
          <cell r="D47">
            <v>0</v>
          </cell>
          <cell r="E47" t="str">
            <v>Prosser</v>
          </cell>
          <cell r="F47" t="str">
            <v>WA</v>
          </cell>
          <cell r="G47">
            <v>0</v>
          </cell>
          <cell r="H47">
            <v>0</v>
          </cell>
          <cell r="I47">
            <v>0</v>
          </cell>
          <cell r="J47">
            <v>20</v>
          </cell>
          <cell r="K47" t="str">
            <v>53005</v>
          </cell>
          <cell r="L47" t="str">
            <v>Benton</v>
          </cell>
          <cell r="M47" t="str">
            <v>6740</v>
          </cell>
          <cell r="N47" t="str">
            <v>Richland-Kennewick-Pasco</v>
          </cell>
          <cell r="O47">
            <v>0</v>
          </cell>
          <cell r="P47">
            <v>0</v>
          </cell>
          <cell r="Q47">
            <v>0</v>
          </cell>
          <cell r="R47" t="str">
            <v>garden</v>
          </cell>
          <cell r="S47" t="str">
            <v>Insignia</v>
          </cell>
          <cell r="T47" t="str">
            <v>SPI</v>
          </cell>
          <cell r="U47" t="str">
            <v>Affordable</v>
          </cell>
          <cell r="V47" t="str">
            <v>Affordable</v>
          </cell>
          <cell r="W47">
            <v>0</v>
          </cell>
          <cell r="X47" t="str">
            <v>Fee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 t="str">
            <v>Yes</v>
          </cell>
          <cell r="AE47" t="str">
            <v>No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 t="b">
            <v>0</v>
          </cell>
          <cell r="AN47" t="str">
            <v>RW:039546@3494</v>
          </cell>
          <cell r="AO47" t="str">
            <v>07254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</row>
        <row r="48">
          <cell r="A48">
            <v>0</v>
          </cell>
          <cell r="B48" t="str">
            <v>CUMMINS BUILDING</v>
          </cell>
          <cell r="C48">
            <v>0</v>
          </cell>
          <cell r="D48">
            <v>0</v>
          </cell>
          <cell r="E48" t="str">
            <v xml:space="preserve">Chicago </v>
          </cell>
          <cell r="F48" t="str">
            <v>IL</v>
          </cell>
          <cell r="G48">
            <v>0</v>
          </cell>
          <cell r="H48">
            <v>0</v>
          </cell>
          <cell r="I48">
            <v>0</v>
          </cell>
          <cell r="J48">
            <v>96</v>
          </cell>
          <cell r="K48" t="str">
            <v>17031</v>
          </cell>
          <cell r="L48" t="str">
            <v>Cook</v>
          </cell>
          <cell r="M48" t="str">
            <v>1600</v>
          </cell>
          <cell r="N48" t="str">
            <v>Chicago</v>
          </cell>
          <cell r="O48" t="str">
            <v>14</v>
          </cell>
          <cell r="P48" t="str">
            <v>Chicago - Gary - Kenosha</v>
          </cell>
          <cell r="Q48">
            <v>0</v>
          </cell>
          <cell r="R48" t="str">
            <v>garden</v>
          </cell>
          <cell r="S48" t="str">
            <v>Insignia</v>
          </cell>
          <cell r="T48" t="str">
            <v>SPI</v>
          </cell>
          <cell r="U48" t="str">
            <v>Affordable</v>
          </cell>
          <cell r="V48" t="str">
            <v>Affordable</v>
          </cell>
          <cell r="W48">
            <v>0</v>
          </cell>
          <cell r="X48" t="str">
            <v>Fee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 t="str">
            <v>Yes</v>
          </cell>
          <cell r="AE48" t="str">
            <v>No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 t="b">
            <v>1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</row>
        <row r="49">
          <cell r="A49">
            <v>0</v>
          </cell>
          <cell r="B49" t="str">
            <v>DAMEN COURT APARTMENTS</v>
          </cell>
          <cell r="C49">
            <v>0</v>
          </cell>
          <cell r="D49">
            <v>0</v>
          </cell>
          <cell r="E49" t="str">
            <v xml:space="preserve">Chicago </v>
          </cell>
          <cell r="F49" t="str">
            <v>IL</v>
          </cell>
          <cell r="G49">
            <v>0</v>
          </cell>
          <cell r="H49">
            <v>0</v>
          </cell>
          <cell r="I49">
            <v>0</v>
          </cell>
          <cell r="J49">
            <v>150</v>
          </cell>
          <cell r="K49" t="str">
            <v>17031</v>
          </cell>
          <cell r="L49" t="str">
            <v>Cook</v>
          </cell>
          <cell r="M49" t="str">
            <v>1600</v>
          </cell>
          <cell r="N49" t="str">
            <v>Chicago</v>
          </cell>
          <cell r="O49" t="str">
            <v>14</v>
          </cell>
          <cell r="P49" t="str">
            <v>Chicago - Gary - Kenosha</v>
          </cell>
          <cell r="Q49">
            <v>0</v>
          </cell>
          <cell r="R49" t="str">
            <v>garden</v>
          </cell>
          <cell r="S49" t="str">
            <v>Insignia</v>
          </cell>
          <cell r="T49" t="str">
            <v>SPI</v>
          </cell>
          <cell r="U49" t="str">
            <v>Affordable</v>
          </cell>
          <cell r="V49" t="str">
            <v>Affordable</v>
          </cell>
          <cell r="W49" t="str">
            <v>yes</v>
          </cell>
          <cell r="X49" t="str">
            <v>Fee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 t="str">
            <v>Yes</v>
          </cell>
          <cell r="AE49" t="str">
            <v>No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 t="b">
            <v>0</v>
          </cell>
          <cell r="AN49" t="str">
            <v>RW:007091@3494</v>
          </cell>
          <cell r="AO49" t="str">
            <v>11627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</row>
        <row r="50">
          <cell r="A50">
            <v>0</v>
          </cell>
          <cell r="B50" t="str">
            <v>DANIEL J FLOOD</v>
          </cell>
          <cell r="C50">
            <v>0</v>
          </cell>
          <cell r="D50">
            <v>0</v>
          </cell>
          <cell r="E50" t="str">
            <v>Kingston</v>
          </cell>
          <cell r="F50" t="str">
            <v>PA</v>
          </cell>
          <cell r="G50">
            <v>0</v>
          </cell>
          <cell r="H50">
            <v>0</v>
          </cell>
          <cell r="I50">
            <v>0</v>
          </cell>
          <cell r="J50">
            <v>211</v>
          </cell>
          <cell r="K50" t="str">
            <v>42079</v>
          </cell>
          <cell r="L50" t="str">
            <v>Luzerne</v>
          </cell>
          <cell r="M50" t="str">
            <v>7560</v>
          </cell>
          <cell r="N50" t="str">
            <v>Scranton--Wilkes-Barre--Hazleton</v>
          </cell>
          <cell r="O50">
            <v>0</v>
          </cell>
          <cell r="P50">
            <v>0</v>
          </cell>
          <cell r="Q50">
            <v>0</v>
          </cell>
          <cell r="R50" t="str">
            <v>garden</v>
          </cell>
          <cell r="S50" t="str">
            <v>Insignia</v>
          </cell>
          <cell r="T50" t="str">
            <v>SPI</v>
          </cell>
          <cell r="U50" t="str">
            <v>Affordable</v>
          </cell>
          <cell r="V50" t="str">
            <v>Affordable</v>
          </cell>
          <cell r="W50">
            <v>0</v>
          </cell>
          <cell r="X50" t="str">
            <v>Fee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 t="str">
            <v>Yes</v>
          </cell>
          <cell r="AE50" t="str">
            <v>No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 t="b">
            <v>0</v>
          </cell>
          <cell r="AN50">
            <v>0</v>
          </cell>
          <cell r="AO50" t="str">
            <v>09151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</row>
        <row r="51">
          <cell r="A51">
            <v>0</v>
          </cell>
          <cell r="B51" t="str">
            <v>DAYTONA VILLAGE</v>
          </cell>
          <cell r="C51">
            <v>0</v>
          </cell>
          <cell r="D51">
            <v>0</v>
          </cell>
          <cell r="E51" t="str">
            <v>Dayton</v>
          </cell>
          <cell r="F51" t="str">
            <v>OH</v>
          </cell>
          <cell r="G51">
            <v>0</v>
          </cell>
          <cell r="H51">
            <v>0</v>
          </cell>
          <cell r="I51">
            <v>0</v>
          </cell>
          <cell r="J51">
            <v>229</v>
          </cell>
          <cell r="K51" t="str">
            <v>39113</v>
          </cell>
          <cell r="L51" t="str">
            <v>Montgomery</v>
          </cell>
          <cell r="M51" t="str">
            <v>2000</v>
          </cell>
          <cell r="N51" t="str">
            <v>Dayton-Springfield</v>
          </cell>
          <cell r="O51">
            <v>0</v>
          </cell>
          <cell r="P51">
            <v>0</v>
          </cell>
          <cell r="Q51">
            <v>0</v>
          </cell>
          <cell r="R51" t="str">
            <v>garden</v>
          </cell>
          <cell r="S51" t="str">
            <v>Insignia</v>
          </cell>
          <cell r="T51" t="str">
            <v>SPI</v>
          </cell>
          <cell r="U51" t="str">
            <v>Affordable</v>
          </cell>
          <cell r="V51" t="str">
            <v>Affordable</v>
          </cell>
          <cell r="W51">
            <v>0</v>
          </cell>
          <cell r="X51" t="str">
            <v>Fee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 t="str">
            <v>Yes</v>
          </cell>
          <cell r="AE51" t="str">
            <v>No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 t="b">
            <v>1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</row>
        <row r="52">
          <cell r="A52">
            <v>0</v>
          </cell>
          <cell r="B52" t="str">
            <v>DEWITT CLINTON</v>
          </cell>
          <cell r="C52">
            <v>0</v>
          </cell>
          <cell r="D52">
            <v>0</v>
          </cell>
          <cell r="E52" t="str">
            <v>Albany</v>
          </cell>
          <cell r="F52" t="str">
            <v>NY</v>
          </cell>
          <cell r="G52">
            <v>0</v>
          </cell>
          <cell r="H52">
            <v>0</v>
          </cell>
          <cell r="I52">
            <v>0</v>
          </cell>
          <cell r="J52">
            <v>216</v>
          </cell>
          <cell r="K52" t="str">
            <v>36001</v>
          </cell>
          <cell r="L52" t="str">
            <v>Albany</v>
          </cell>
          <cell r="M52" t="str">
            <v>0160</v>
          </cell>
          <cell r="N52" t="str">
            <v>Albany-Schenectady-Troy</v>
          </cell>
          <cell r="O52">
            <v>0</v>
          </cell>
          <cell r="P52">
            <v>0</v>
          </cell>
          <cell r="Q52">
            <v>0</v>
          </cell>
          <cell r="R52" t="str">
            <v>garden</v>
          </cell>
          <cell r="S52" t="str">
            <v>Insignia</v>
          </cell>
          <cell r="T52" t="str">
            <v>SPI</v>
          </cell>
          <cell r="U52" t="str">
            <v>Affordable</v>
          </cell>
          <cell r="V52" t="str">
            <v>Affordable</v>
          </cell>
          <cell r="W52">
            <v>0</v>
          </cell>
          <cell r="X52" t="str">
            <v>Fee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 t="str">
            <v>Yes</v>
          </cell>
          <cell r="AE52" t="str">
            <v>No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 t="b">
            <v>0</v>
          </cell>
          <cell r="AN52">
            <v>0</v>
          </cell>
          <cell r="AO52" t="str">
            <v>09023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</row>
        <row r="53">
          <cell r="A53">
            <v>0</v>
          </cell>
          <cell r="B53" t="str">
            <v>DILLON-CHRISTIA</v>
          </cell>
          <cell r="C53">
            <v>0</v>
          </cell>
          <cell r="D53">
            <v>0</v>
          </cell>
          <cell r="E53" t="str">
            <v>Sacramento</v>
          </cell>
          <cell r="F53" t="str">
            <v>CA</v>
          </cell>
          <cell r="G53">
            <v>0</v>
          </cell>
          <cell r="H53">
            <v>0</v>
          </cell>
          <cell r="I53">
            <v>0</v>
          </cell>
          <cell r="J53">
            <v>140</v>
          </cell>
          <cell r="K53" t="str">
            <v>06067</v>
          </cell>
          <cell r="L53" t="str">
            <v>Sacramento</v>
          </cell>
          <cell r="M53" t="str">
            <v>6920</v>
          </cell>
          <cell r="N53" t="str">
            <v>Sacramento</v>
          </cell>
          <cell r="O53" t="str">
            <v>82</v>
          </cell>
          <cell r="P53" t="str">
            <v>Sacramento - Yolo</v>
          </cell>
          <cell r="Q53">
            <v>0</v>
          </cell>
          <cell r="R53" t="str">
            <v>garden</v>
          </cell>
          <cell r="S53" t="str">
            <v>Insignia</v>
          </cell>
          <cell r="T53" t="str">
            <v>SPI</v>
          </cell>
          <cell r="U53" t="str">
            <v>Affordable</v>
          </cell>
          <cell r="V53" t="str">
            <v>Affordable</v>
          </cell>
          <cell r="W53" t="str">
            <v>yes</v>
          </cell>
          <cell r="X53" t="str">
            <v>Fee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 t="str">
            <v>Yes</v>
          </cell>
          <cell r="AE53" t="str">
            <v>No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 t="b">
            <v>0</v>
          </cell>
          <cell r="AN53" t="str">
            <v>RW:006638@3494</v>
          </cell>
          <cell r="AO53" t="str">
            <v>12057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</row>
        <row r="54">
          <cell r="A54">
            <v>0</v>
          </cell>
          <cell r="B54" t="str">
            <v>DORCHESTER PLACE</v>
          </cell>
          <cell r="C54">
            <v>0</v>
          </cell>
          <cell r="D54">
            <v>0</v>
          </cell>
          <cell r="E54" t="str">
            <v>Southaven</v>
          </cell>
          <cell r="F54" t="str">
            <v>MS</v>
          </cell>
          <cell r="G54">
            <v>0</v>
          </cell>
          <cell r="H54">
            <v>0</v>
          </cell>
          <cell r="I54">
            <v>0</v>
          </cell>
          <cell r="J54">
            <v>128</v>
          </cell>
          <cell r="K54" t="str">
            <v>28033</v>
          </cell>
          <cell r="L54" t="str">
            <v>De Soto</v>
          </cell>
          <cell r="M54" t="str">
            <v>4920</v>
          </cell>
          <cell r="N54" t="str">
            <v>Memphis</v>
          </cell>
          <cell r="O54">
            <v>0</v>
          </cell>
          <cell r="P54">
            <v>0</v>
          </cell>
          <cell r="Q54">
            <v>0</v>
          </cell>
          <cell r="R54" t="str">
            <v>garden</v>
          </cell>
          <cell r="S54" t="str">
            <v>Insignia</v>
          </cell>
          <cell r="T54" t="str">
            <v>SPI</v>
          </cell>
          <cell r="U54" t="str">
            <v>Affordable</v>
          </cell>
          <cell r="V54" t="str">
            <v>Affordable</v>
          </cell>
          <cell r="W54">
            <v>0</v>
          </cell>
          <cell r="X54" t="str">
            <v>Fee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 t="str">
            <v>Yes</v>
          </cell>
          <cell r="AE54" t="str">
            <v>No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 t="b">
            <v>0</v>
          </cell>
          <cell r="AN54" t="str">
            <v>RW:039137@3494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</row>
        <row r="55">
          <cell r="A55">
            <v>0</v>
          </cell>
          <cell r="B55" t="str">
            <v>DUFF MANOR</v>
          </cell>
          <cell r="C55">
            <v>0</v>
          </cell>
          <cell r="D55">
            <v>0</v>
          </cell>
          <cell r="E55" t="str">
            <v>Pittsburgh</v>
          </cell>
          <cell r="F55" t="str">
            <v>PA</v>
          </cell>
          <cell r="G55">
            <v>0</v>
          </cell>
          <cell r="H55">
            <v>0</v>
          </cell>
          <cell r="I55">
            <v>0</v>
          </cell>
          <cell r="J55">
            <v>100</v>
          </cell>
          <cell r="K55" t="str">
            <v>42003</v>
          </cell>
          <cell r="L55" t="str">
            <v>Allegheny</v>
          </cell>
          <cell r="M55" t="str">
            <v>6280</v>
          </cell>
          <cell r="N55" t="str">
            <v>Pittsburgh</v>
          </cell>
          <cell r="O55">
            <v>0</v>
          </cell>
          <cell r="P55">
            <v>0</v>
          </cell>
          <cell r="Q55">
            <v>0</v>
          </cell>
          <cell r="R55" t="str">
            <v>garden</v>
          </cell>
          <cell r="S55" t="str">
            <v>Insignia</v>
          </cell>
          <cell r="T55" t="str">
            <v>SPI</v>
          </cell>
          <cell r="U55" t="str">
            <v>Affordable</v>
          </cell>
          <cell r="V55" t="str">
            <v>Affordable</v>
          </cell>
          <cell r="W55">
            <v>0</v>
          </cell>
          <cell r="X55" t="str">
            <v>Fee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 t="str">
            <v>Yes</v>
          </cell>
          <cell r="AE55" t="str">
            <v>No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 t="b">
            <v>0</v>
          </cell>
          <cell r="AN55" t="str">
            <v>RW:039135@3494</v>
          </cell>
          <cell r="AO55" t="str">
            <v>08082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</row>
        <row r="56">
          <cell r="A56">
            <v>0</v>
          </cell>
          <cell r="B56" t="str">
            <v>ELMS COMMON APARTMENTS</v>
          </cell>
          <cell r="C56">
            <v>0</v>
          </cell>
          <cell r="D56">
            <v>0</v>
          </cell>
          <cell r="E56" t="str">
            <v>Rocky Hill</v>
          </cell>
          <cell r="F56" t="str">
            <v>CT</v>
          </cell>
          <cell r="G56">
            <v>0</v>
          </cell>
          <cell r="H56">
            <v>0</v>
          </cell>
          <cell r="I56">
            <v>0</v>
          </cell>
          <cell r="J56">
            <v>156</v>
          </cell>
          <cell r="K56" t="str">
            <v>09003</v>
          </cell>
          <cell r="L56" t="str">
            <v>Hartford</v>
          </cell>
          <cell r="M56" t="str">
            <v>3280</v>
          </cell>
          <cell r="N56" t="str">
            <v>Hartford</v>
          </cell>
          <cell r="O56">
            <v>0</v>
          </cell>
          <cell r="P56">
            <v>0</v>
          </cell>
          <cell r="Q56">
            <v>0</v>
          </cell>
          <cell r="R56" t="str">
            <v>garden</v>
          </cell>
          <cell r="S56" t="str">
            <v>Insignia</v>
          </cell>
          <cell r="T56" t="str">
            <v>SPI</v>
          </cell>
          <cell r="U56" t="str">
            <v>Affordable</v>
          </cell>
          <cell r="V56" t="str">
            <v>Affordable</v>
          </cell>
          <cell r="W56">
            <v>0</v>
          </cell>
          <cell r="X56" t="str">
            <v>Fee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 t="str">
            <v>Yes</v>
          </cell>
          <cell r="AE56" t="str">
            <v>No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 t="b">
            <v>0</v>
          </cell>
          <cell r="AN56">
            <v>0</v>
          </cell>
          <cell r="AO56" t="str">
            <v>09176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</row>
        <row r="57">
          <cell r="A57">
            <v>0</v>
          </cell>
          <cell r="B57" t="str">
            <v>EMERSON MANOR</v>
          </cell>
          <cell r="C57">
            <v>0</v>
          </cell>
          <cell r="D57">
            <v>0</v>
          </cell>
          <cell r="E57" t="str">
            <v>Hoquiam</v>
          </cell>
          <cell r="F57" t="str">
            <v>WA</v>
          </cell>
          <cell r="G57">
            <v>0</v>
          </cell>
          <cell r="H57">
            <v>0</v>
          </cell>
          <cell r="I57">
            <v>0</v>
          </cell>
          <cell r="J57">
            <v>58</v>
          </cell>
          <cell r="K57" t="str">
            <v>53027</v>
          </cell>
          <cell r="L57" t="str">
            <v>Grays Harbor</v>
          </cell>
          <cell r="M57" t="str">
            <v>053</v>
          </cell>
          <cell r="N57" t="str">
            <v>WA  Other</v>
          </cell>
          <cell r="O57">
            <v>0</v>
          </cell>
          <cell r="P57">
            <v>0</v>
          </cell>
          <cell r="Q57">
            <v>0</v>
          </cell>
          <cell r="R57" t="str">
            <v>garden</v>
          </cell>
          <cell r="S57" t="str">
            <v>Insignia</v>
          </cell>
          <cell r="T57" t="str">
            <v>SPI</v>
          </cell>
          <cell r="U57" t="str">
            <v>Affordable</v>
          </cell>
          <cell r="V57" t="str">
            <v>Affordable</v>
          </cell>
          <cell r="W57" t="str">
            <v>yes</v>
          </cell>
          <cell r="X57" t="str">
            <v>Fee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 t="str">
            <v>Yes</v>
          </cell>
          <cell r="AE57" t="str">
            <v>No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 t="b">
            <v>0</v>
          </cell>
          <cell r="AN57" t="str">
            <v>RW:007076@3494</v>
          </cell>
          <cell r="AO57" t="str">
            <v>11696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</row>
        <row r="58">
          <cell r="A58">
            <v>0</v>
          </cell>
          <cell r="B58" t="str">
            <v>EVERETT SQUARE</v>
          </cell>
          <cell r="C58">
            <v>0</v>
          </cell>
          <cell r="D58">
            <v>0</v>
          </cell>
          <cell r="E58" t="str">
            <v>Everett</v>
          </cell>
          <cell r="F58" t="str">
            <v>MA</v>
          </cell>
          <cell r="G58">
            <v>0</v>
          </cell>
          <cell r="H58">
            <v>0</v>
          </cell>
          <cell r="I58">
            <v>0</v>
          </cell>
          <cell r="J58">
            <v>131</v>
          </cell>
          <cell r="K58" t="str">
            <v>25017</v>
          </cell>
          <cell r="L58" t="str">
            <v>Middlesex</v>
          </cell>
          <cell r="M58" t="str">
            <v>1120</v>
          </cell>
          <cell r="N58" t="str">
            <v>Boston</v>
          </cell>
          <cell r="O58" t="str">
            <v>07</v>
          </cell>
          <cell r="P58" t="str">
            <v>Boston - Worcester - Lawrence</v>
          </cell>
          <cell r="Q58">
            <v>0</v>
          </cell>
          <cell r="R58" t="str">
            <v>garden</v>
          </cell>
          <cell r="S58" t="str">
            <v>Insignia</v>
          </cell>
          <cell r="T58" t="str">
            <v>SPI</v>
          </cell>
          <cell r="U58" t="str">
            <v>Affordable</v>
          </cell>
          <cell r="V58" t="str">
            <v>Affordable</v>
          </cell>
          <cell r="W58" t="str">
            <v>yes</v>
          </cell>
          <cell r="X58" t="str">
            <v>Fee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 t="str">
            <v>Yes</v>
          </cell>
          <cell r="AE58" t="str">
            <v>No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 t="b">
            <v>1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</row>
        <row r="59">
          <cell r="A59">
            <v>0</v>
          </cell>
          <cell r="B59" t="str">
            <v>FORT VANCOUVER</v>
          </cell>
          <cell r="C59">
            <v>0</v>
          </cell>
          <cell r="D59">
            <v>0</v>
          </cell>
          <cell r="E59" t="str">
            <v>Vancouver</v>
          </cell>
          <cell r="F59" t="str">
            <v>WA</v>
          </cell>
          <cell r="G59">
            <v>0</v>
          </cell>
          <cell r="H59">
            <v>0</v>
          </cell>
          <cell r="I59">
            <v>0</v>
          </cell>
          <cell r="J59">
            <v>96</v>
          </cell>
          <cell r="K59" t="str">
            <v>53011</v>
          </cell>
          <cell r="L59" t="str">
            <v>Clark</v>
          </cell>
          <cell r="M59" t="str">
            <v>6440</v>
          </cell>
          <cell r="N59" t="str">
            <v>Portland-Vancouver</v>
          </cell>
          <cell r="O59" t="str">
            <v>79</v>
          </cell>
          <cell r="P59" t="str">
            <v>Portland - Salem</v>
          </cell>
          <cell r="Q59">
            <v>0</v>
          </cell>
          <cell r="R59" t="str">
            <v>garden</v>
          </cell>
          <cell r="S59" t="str">
            <v>Insignia</v>
          </cell>
          <cell r="T59" t="str">
            <v>SPI</v>
          </cell>
          <cell r="U59" t="str">
            <v>Affordable</v>
          </cell>
          <cell r="V59" t="str">
            <v>Affordable</v>
          </cell>
          <cell r="W59" t="str">
            <v>yes</v>
          </cell>
          <cell r="X59" t="str">
            <v>Fee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 t="str">
            <v>Yes</v>
          </cell>
          <cell r="AE59" t="str">
            <v>No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 t="b">
            <v>0</v>
          </cell>
          <cell r="AN59" t="str">
            <v>RW:000006@3494</v>
          </cell>
          <cell r="AO59" t="str">
            <v>11229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</row>
        <row r="60">
          <cell r="A60">
            <v>0</v>
          </cell>
          <cell r="B60" t="str">
            <v>FOUNTAIN, THE</v>
          </cell>
          <cell r="C60">
            <v>0</v>
          </cell>
          <cell r="D60">
            <v>0</v>
          </cell>
          <cell r="E60" t="str">
            <v>Grand Rapids</v>
          </cell>
          <cell r="F60" t="str">
            <v>MI</v>
          </cell>
          <cell r="G60">
            <v>0</v>
          </cell>
          <cell r="H60">
            <v>0</v>
          </cell>
          <cell r="I60">
            <v>0</v>
          </cell>
          <cell r="J60">
            <v>168</v>
          </cell>
          <cell r="K60" t="str">
            <v>26081</v>
          </cell>
          <cell r="L60" t="str">
            <v>Kent</v>
          </cell>
          <cell r="M60" t="str">
            <v>3000</v>
          </cell>
          <cell r="N60" t="str">
            <v>Grand Rapids-Muskegon-Holland</v>
          </cell>
          <cell r="O60">
            <v>0</v>
          </cell>
          <cell r="P60">
            <v>0</v>
          </cell>
          <cell r="Q60">
            <v>0</v>
          </cell>
          <cell r="R60" t="str">
            <v>garden</v>
          </cell>
          <cell r="S60" t="str">
            <v>Insignia</v>
          </cell>
          <cell r="T60" t="str">
            <v>SPI</v>
          </cell>
          <cell r="U60" t="str">
            <v>Affordable</v>
          </cell>
          <cell r="V60" t="str">
            <v>Affordable</v>
          </cell>
          <cell r="W60">
            <v>0</v>
          </cell>
          <cell r="X60" t="str">
            <v>Fee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 t="str">
            <v>Yes</v>
          </cell>
          <cell r="AE60" t="str">
            <v>No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 t="b">
            <v>0</v>
          </cell>
          <cell r="AN60" t="str">
            <v>RW:000343@3494</v>
          </cell>
          <cell r="AO60" t="str">
            <v>12362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</row>
        <row r="61">
          <cell r="A61">
            <v>0</v>
          </cell>
          <cell r="B61" t="str">
            <v>FRANKLIN WOODS</v>
          </cell>
          <cell r="C61">
            <v>0</v>
          </cell>
          <cell r="D61">
            <v>0</v>
          </cell>
          <cell r="E61" t="str">
            <v>Franklin</v>
          </cell>
          <cell r="F61" t="str">
            <v>OH</v>
          </cell>
          <cell r="G61">
            <v>0</v>
          </cell>
          <cell r="H61">
            <v>0</v>
          </cell>
          <cell r="I61">
            <v>0</v>
          </cell>
          <cell r="J61">
            <v>114</v>
          </cell>
          <cell r="K61" t="str">
            <v>39165</v>
          </cell>
          <cell r="L61" t="str">
            <v>Warren</v>
          </cell>
          <cell r="M61" t="str">
            <v>1640</v>
          </cell>
          <cell r="N61" t="str">
            <v>Cincinnati</v>
          </cell>
          <cell r="O61" t="str">
            <v>21</v>
          </cell>
          <cell r="P61" t="str">
            <v>Cincinnati - Hamilton</v>
          </cell>
          <cell r="Q61">
            <v>0</v>
          </cell>
          <cell r="R61" t="str">
            <v>garden</v>
          </cell>
          <cell r="S61" t="str">
            <v>Insignia</v>
          </cell>
          <cell r="T61" t="str">
            <v>SPI</v>
          </cell>
          <cell r="U61" t="str">
            <v>Affordable</v>
          </cell>
          <cell r="V61" t="str">
            <v>Affordable</v>
          </cell>
          <cell r="W61">
            <v>0</v>
          </cell>
          <cell r="X61" t="str">
            <v>Fee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 t="str">
            <v>Yes</v>
          </cell>
          <cell r="AE61" t="str">
            <v>No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 t="b">
            <v>0</v>
          </cell>
          <cell r="AN61" t="str">
            <v>RW:038555@3494</v>
          </cell>
          <cell r="AO61" t="str">
            <v>10588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</row>
        <row r="62">
          <cell r="A62">
            <v>0</v>
          </cell>
          <cell r="B62" t="str">
            <v>FREEDOM APARTMENTS</v>
          </cell>
          <cell r="C62">
            <v>0</v>
          </cell>
          <cell r="D62">
            <v>0</v>
          </cell>
          <cell r="E62" t="str">
            <v>Baltimore</v>
          </cell>
          <cell r="F62" t="str">
            <v>MD</v>
          </cell>
          <cell r="G62">
            <v>0</v>
          </cell>
          <cell r="H62">
            <v>0</v>
          </cell>
          <cell r="I62">
            <v>0</v>
          </cell>
          <cell r="J62">
            <v>308</v>
          </cell>
          <cell r="K62" t="str">
            <v>24510</v>
          </cell>
          <cell r="L62" t="str">
            <v>Baltimore City</v>
          </cell>
          <cell r="M62" t="str">
            <v>0720</v>
          </cell>
          <cell r="N62" t="str">
            <v>Baltimore</v>
          </cell>
          <cell r="O62" t="str">
            <v>97</v>
          </cell>
          <cell r="P62" t="str">
            <v>Washington - Baltimore</v>
          </cell>
          <cell r="Q62">
            <v>0</v>
          </cell>
          <cell r="R62" t="str">
            <v>garden</v>
          </cell>
          <cell r="S62" t="str">
            <v>Insignia</v>
          </cell>
          <cell r="T62" t="str">
            <v>SPI</v>
          </cell>
          <cell r="U62" t="str">
            <v>Affordable</v>
          </cell>
          <cell r="V62" t="str">
            <v>Affordable</v>
          </cell>
          <cell r="W62">
            <v>0</v>
          </cell>
          <cell r="X62" t="str">
            <v>Fee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 t="str">
            <v>Yes</v>
          </cell>
          <cell r="AE62" t="str">
            <v>No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 t="b">
            <v>0</v>
          </cell>
          <cell r="AN62" t="str">
            <v>RW:000144@3494</v>
          </cell>
          <cell r="AO62" t="str">
            <v>11381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</row>
        <row r="63">
          <cell r="A63">
            <v>0</v>
          </cell>
          <cell r="B63" t="str">
            <v>GREENWOOD VILLA</v>
          </cell>
          <cell r="C63">
            <v>0</v>
          </cell>
          <cell r="D63">
            <v>0</v>
          </cell>
          <cell r="E63" t="str">
            <v>Bowling Green</v>
          </cell>
          <cell r="F63" t="str">
            <v>KY</v>
          </cell>
          <cell r="G63">
            <v>0</v>
          </cell>
          <cell r="H63">
            <v>0</v>
          </cell>
          <cell r="I63">
            <v>0</v>
          </cell>
          <cell r="J63">
            <v>120</v>
          </cell>
          <cell r="K63" t="str">
            <v>21227</v>
          </cell>
          <cell r="L63" t="str">
            <v>Warren</v>
          </cell>
          <cell r="M63" t="str">
            <v>021</v>
          </cell>
          <cell r="N63" t="str">
            <v>KY  Other</v>
          </cell>
          <cell r="O63">
            <v>0</v>
          </cell>
          <cell r="P63">
            <v>0</v>
          </cell>
          <cell r="Q63">
            <v>0</v>
          </cell>
          <cell r="R63" t="str">
            <v>garden</v>
          </cell>
          <cell r="S63" t="str">
            <v>Insignia</v>
          </cell>
          <cell r="T63" t="str">
            <v>SPI</v>
          </cell>
          <cell r="U63" t="str">
            <v>Affordable</v>
          </cell>
          <cell r="V63" t="str">
            <v>Affordable</v>
          </cell>
          <cell r="W63">
            <v>0</v>
          </cell>
          <cell r="X63" t="str">
            <v>Fee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 t="str">
            <v>Yes</v>
          </cell>
          <cell r="AE63" t="str">
            <v>No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 t="b">
            <v>0</v>
          </cell>
          <cell r="AN63" t="str">
            <v>RW:038436@3494</v>
          </cell>
          <cell r="AO63" t="str">
            <v>08334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</row>
        <row r="64">
          <cell r="A64">
            <v>0</v>
          </cell>
          <cell r="B64" t="str">
            <v>HAMPTON VALLEY</v>
          </cell>
          <cell r="C64">
            <v>0</v>
          </cell>
          <cell r="D64">
            <v>0</v>
          </cell>
          <cell r="E64" t="str">
            <v>Newark</v>
          </cell>
          <cell r="F64" t="str">
            <v>NJ</v>
          </cell>
          <cell r="G64">
            <v>0</v>
          </cell>
          <cell r="H64">
            <v>0</v>
          </cell>
          <cell r="I64">
            <v>0</v>
          </cell>
          <cell r="J64">
            <v>89</v>
          </cell>
          <cell r="K64" t="str">
            <v>34013</v>
          </cell>
          <cell r="L64" t="str">
            <v>Essex</v>
          </cell>
          <cell r="M64" t="str">
            <v>5640</v>
          </cell>
          <cell r="N64" t="str">
            <v>Newark</v>
          </cell>
          <cell r="O64" t="str">
            <v>70</v>
          </cell>
          <cell r="P64" t="str">
            <v>New York - Northern New Jersey - Long Island</v>
          </cell>
          <cell r="Q64">
            <v>0</v>
          </cell>
          <cell r="R64" t="str">
            <v>garden</v>
          </cell>
          <cell r="S64" t="str">
            <v>Insignia</v>
          </cell>
          <cell r="T64" t="str">
            <v>SPI</v>
          </cell>
          <cell r="U64" t="str">
            <v>Affordable</v>
          </cell>
          <cell r="V64" t="str">
            <v>Affordable</v>
          </cell>
          <cell r="W64">
            <v>0</v>
          </cell>
          <cell r="X64" t="str">
            <v>Fee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 t="str">
            <v>Yes</v>
          </cell>
          <cell r="AE64" t="str">
            <v>No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 t="b">
            <v>0</v>
          </cell>
          <cell r="AN64">
            <v>0</v>
          </cell>
          <cell r="AO64" t="str">
            <v>09069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</row>
        <row r="65">
          <cell r="A65">
            <v>0</v>
          </cell>
          <cell r="B65" t="str">
            <v>HERSHEY PLAZA</v>
          </cell>
          <cell r="C65">
            <v>0</v>
          </cell>
          <cell r="D65">
            <v>0</v>
          </cell>
          <cell r="E65" t="str">
            <v>Hershey</v>
          </cell>
          <cell r="F65" t="str">
            <v>PA</v>
          </cell>
          <cell r="G65">
            <v>0</v>
          </cell>
          <cell r="H65">
            <v>0</v>
          </cell>
          <cell r="I65">
            <v>0</v>
          </cell>
          <cell r="J65">
            <v>216</v>
          </cell>
          <cell r="K65" t="str">
            <v>42043</v>
          </cell>
          <cell r="L65" t="str">
            <v>Dauphin</v>
          </cell>
          <cell r="M65" t="str">
            <v>3240</v>
          </cell>
          <cell r="N65" t="str">
            <v>Harrisburg-Lebanon-Carlisle</v>
          </cell>
          <cell r="O65">
            <v>0</v>
          </cell>
          <cell r="P65">
            <v>0</v>
          </cell>
          <cell r="Q65">
            <v>0</v>
          </cell>
          <cell r="R65" t="str">
            <v>garden</v>
          </cell>
          <cell r="S65" t="str">
            <v>Insignia</v>
          </cell>
          <cell r="T65" t="str">
            <v>SPI</v>
          </cell>
          <cell r="U65" t="str">
            <v>Affordable</v>
          </cell>
          <cell r="V65" t="str">
            <v>Affordable</v>
          </cell>
          <cell r="W65">
            <v>0</v>
          </cell>
          <cell r="X65" t="str">
            <v>Fee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 t="str">
            <v>Yes</v>
          </cell>
          <cell r="AE65" t="str">
            <v>No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 t="b">
            <v>0</v>
          </cell>
          <cell r="AN65" t="str">
            <v>RW:000693@3494</v>
          </cell>
          <cell r="AO65" t="str">
            <v>11294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</row>
        <row r="66">
          <cell r="A66">
            <v>0</v>
          </cell>
          <cell r="B66" t="str">
            <v>HIGH RIVER</v>
          </cell>
          <cell r="C66" t="str">
            <v>1900 RICE MINE ROAD</v>
          </cell>
          <cell r="D66">
            <v>0</v>
          </cell>
          <cell r="E66" t="str">
            <v>Tuscaloosa</v>
          </cell>
          <cell r="F66" t="str">
            <v>AL</v>
          </cell>
          <cell r="G66" t="str">
            <v>35406</v>
          </cell>
          <cell r="H66">
            <v>0</v>
          </cell>
          <cell r="I66">
            <v>0</v>
          </cell>
          <cell r="J66">
            <v>152</v>
          </cell>
          <cell r="K66" t="str">
            <v>01125</v>
          </cell>
          <cell r="L66" t="str">
            <v>Tuscaloosa</v>
          </cell>
          <cell r="M66" t="str">
            <v>8600</v>
          </cell>
          <cell r="N66" t="str">
            <v>Tuscaloosa</v>
          </cell>
          <cell r="O66">
            <v>0</v>
          </cell>
          <cell r="P66">
            <v>0</v>
          </cell>
          <cell r="Q66" t="str">
            <v>Small City</v>
          </cell>
          <cell r="R66" t="str">
            <v>garden</v>
          </cell>
          <cell r="S66" t="str">
            <v>AIMCO</v>
          </cell>
          <cell r="T66" t="str">
            <v>GUILFORD</v>
          </cell>
          <cell r="U66" t="str">
            <v>Conventional</v>
          </cell>
          <cell r="V66" t="str">
            <v>Conventional</v>
          </cell>
          <cell r="W66">
            <v>0</v>
          </cell>
          <cell r="X66" t="str">
            <v>Fee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 t="str">
            <v>Yes</v>
          </cell>
          <cell r="AE66" t="str">
            <v>No</v>
          </cell>
          <cell r="AF66">
            <v>0</v>
          </cell>
          <cell r="AG66" t="str">
            <v>NHP High River Assoc LP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 t="b">
            <v>0</v>
          </cell>
          <cell r="AN66" t="str">
            <v>RW:007082@3494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</row>
        <row r="67">
          <cell r="A67">
            <v>0</v>
          </cell>
          <cell r="B67" t="str">
            <v>HINTON HOUSE</v>
          </cell>
          <cell r="C67">
            <v>0</v>
          </cell>
          <cell r="D67">
            <v>0</v>
          </cell>
          <cell r="E67" t="str">
            <v>Hinton</v>
          </cell>
          <cell r="F67" t="str">
            <v>WV</v>
          </cell>
          <cell r="G67">
            <v>0</v>
          </cell>
          <cell r="H67">
            <v>0</v>
          </cell>
          <cell r="I67">
            <v>0</v>
          </cell>
          <cell r="J67">
            <v>103</v>
          </cell>
          <cell r="K67" t="str">
            <v>54089</v>
          </cell>
          <cell r="L67" t="str">
            <v>Summers</v>
          </cell>
          <cell r="M67" t="str">
            <v>054</v>
          </cell>
          <cell r="N67" t="str">
            <v>WV  Other</v>
          </cell>
          <cell r="O67">
            <v>0</v>
          </cell>
          <cell r="P67">
            <v>0</v>
          </cell>
          <cell r="Q67">
            <v>0</v>
          </cell>
          <cell r="R67" t="str">
            <v>garden</v>
          </cell>
          <cell r="S67" t="str">
            <v>Insignia</v>
          </cell>
          <cell r="T67" t="str">
            <v>SPI</v>
          </cell>
          <cell r="U67" t="str">
            <v>Affordable</v>
          </cell>
          <cell r="V67" t="str">
            <v>Affordable</v>
          </cell>
          <cell r="W67">
            <v>0</v>
          </cell>
          <cell r="X67" t="str">
            <v>Fee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 t="str">
            <v>Yes</v>
          </cell>
          <cell r="AE67" t="str">
            <v>No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 t="b">
            <v>0</v>
          </cell>
          <cell r="AN67" t="str">
            <v>RW:000336@3494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</row>
        <row r="68">
          <cell r="A68">
            <v>0</v>
          </cell>
          <cell r="B68" t="str">
            <v>HOLIDAY ACRES</v>
          </cell>
          <cell r="C68">
            <v>0</v>
          </cell>
          <cell r="D68">
            <v>0</v>
          </cell>
          <cell r="E68" t="str">
            <v>Latrobe</v>
          </cell>
          <cell r="F68" t="str">
            <v>PA</v>
          </cell>
          <cell r="G68">
            <v>0</v>
          </cell>
          <cell r="H68">
            <v>0</v>
          </cell>
          <cell r="I68">
            <v>0</v>
          </cell>
          <cell r="J68">
            <v>150</v>
          </cell>
          <cell r="K68" t="str">
            <v>42129</v>
          </cell>
          <cell r="L68" t="str">
            <v>Westmoreland</v>
          </cell>
          <cell r="M68" t="str">
            <v>6280</v>
          </cell>
          <cell r="N68" t="str">
            <v>Pittsburgh</v>
          </cell>
          <cell r="O68">
            <v>0</v>
          </cell>
          <cell r="P68">
            <v>0</v>
          </cell>
          <cell r="Q68">
            <v>0</v>
          </cell>
          <cell r="R68" t="str">
            <v>garden</v>
          </cell>
          <cell r="S68" t="str">
            <v>Insignia</v>
          </cell>
          <cell r="T68" t="str">
            <v>SPI</v>
          </cell>
          <cell r="U68" t="str">
            <v>Affordable</v>
          </cell>
          <cell r="V68" t="str">
            <v>Affordable</v>
          </cell>
          <cell r="W68">
            <v>0</v>
          </cell>
          <cell r="X68" t="str">
            <v>Fee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 t="str">
            <v>Yes</v>
          </cell>
          <cell r="AE68" t="str">
            <v>No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 t="b">
            <v>0</v>
          </cell>
          <cell r="AN68" t="str">
            <v>RW:038369@3494</v>
          </cell>
          <cell r="AO68" t="str">
            <v>08180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</row>
        <row r="69">
          <cell r="A69">
            <v>0</v>
          </cell>
          <cell r="B69" t="str">
            <v>HOLLY STREET</v>
          </cell>
          <cell r="C69">
            <v>0</v>
          </cell>
          <cell r="D69">
            <v>0</v>
          </cell>
          <cell r="E69" t="str">
            <v>Metheun/LA</v>
          </cell>
          <cell r="F69" t="str">
            <v>MA</v>
          </cell>
          <cell r="G69">
            <v>0</v>
          </cell>
          <cell r="H69">
            <v>0</v>
          </cell>
          <cell r="I69">
            <v>0</v>
          </cell>
          <cell r="J69">
            <v>50</v>
          </cell>
          <cell r="K69" t="str">
            <v>25009</v>
          </cell>
          <cell r="L69" t="str">
            <v>Essex</v>
          </cell>
          <cell r="M69" t="str">
            <v>4160</v>
          </cell>
          <cell r="N69" t="str">
            <v>Lawrence</v>
          </cell>
          <cell r="O69" t="str">
            <v>07</v>
          </cell>
          <cell r="P69" t="str">
            <v>Boston - Worcester - Lawrence</v>
          </cell>
          <cell r="Q69">
            <v>0</v>
          </cell>
          <cell r="R69" t="str">
            <v>garden</v>
          </cell>
          <cell r="S69" t="str">
            <v>Insignia</v>
          </cell>
          <cell r="T69" t="str">
            <v>SPI</v>
          </cell>
          <cell r="U69" t="str">
            <v>Affordable</v>
          </cell>
          <cell r="V69" t="str">
            <v>Affordable</v>
          </cell>
          <cell r="W69">
            <v>0</v>
          </cell>
          <cell r="X69" t="str">
            <v>Fee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 t="str">
            <v>Yes</v>
          </cell>
          <cell r="AE69" t="str">
            <v>No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 t="b">
            <v>0</v>
          </cell>
          <cell r="AN69" t="str">
            <v>RW:005719@3494</v>
          </cell>
          <cell r="AO69" t="str">
            <v>11743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</row>
        <row r="70">
          <cell r="A70">
            <v>0</v>
          </cell>
          <cell r="B70" t="str">
            <v>HYDE PARK APARTMENTS</v>
          </cell>
          <cell r="C70">
            <v>0</v>
          </cell>
          <cell r="D70">
            <v>0</v>
          </cell>
          <cell r="E70" t="str">
            <v>Kansas City</v>
          </cell>
          <cell r="F70" t="str">
            <v>MO</v>
          </cell>
          <cell r="G70">
            <v>0</v>
          </cell>
          <cell r="H70">
            <v>0</v>
          </cell>
          <cell r="I70">
            <v>0</v>
          </cell>
          <cell r="J70">
            <v>76</v>
          </cell>
          <cell r="K70" t="str">
            <v>29095</v>
          </cell>
          <cell r="L70" t="str">
            <v>Jackson</v>
          </cell>
          <cell r="M70" t="str">
            <v>3760</v>
          </cell>
          <cell r="N70" t="str">
            <v>Kansas City</v>
          </cell>
          <cell r="O70">
            <v>0</v>
          </cell>
          <cell r="P70">
            <v>0</v>
          </cell>
          <cell r="Q70">
            <v>0</v>
          </cell>
          <cell r="R70" t="str">
            <v>garden</v>
          </cell>
          <cell r="S70" t="str">
            <v>Insignia</v>
          </cell>
          <cell r="T70" t="str">
            <v>SPI</v>
          </cell>
          <cell r="U70" t="str">
            <v>Affordable</v>
          </cell>
          <cell r="V70" t="str">
            <v>Affordable</v>
          </cell>
          <cell r="W70">
            <v>0</v>
          </cell>
          <cell r="X70" t="str">
            <v>Fee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 t="str">
            <v>Yes</v>
          </cell>
          <cell r="AE70" t="str">
            <v>No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 t="b">
            <v>0</v>
          </cell>
          <cell r="AN70" t="str">
            <v>RW:000659@3494</v>
          </cell>
          <cell r="AO70" t="str">
            <v>11352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</row>
        <row r="71">
          <cell r="A71">
            <v>0</v>
          </cell>
          <cell r="B71" t="str">
            <v>JARDINES DE MAYAGUEZ</v>
          </cell>
          <cell r="C71">
            <v>0</v>
          </cell>
          <cell r="D71">
            <v>0</v>
          </cell>
          <cell r="E71" t="str">
            <v>Mayaguez</v>
          </cell>
          <cell r="F71" t="str">
            <v>PR</v>
          </cell>
          <cell r="G71">
            <v>0</v>
          </cell>
          <cell r="H71">
            <v>0</v>
          </cell>
          <cell r="I71">
            <v>0</v>
          </cell>
          <cell r="J71">
            <v>200</v>
          </cell>
          <cell r="K71" t="str">
            <v>72127</v>
          </cell>
          <cell r="L71" t="str">
            <v>San Juan</v>
          </cell>
          <cell r="M71" t="str">
            <v>7440</v>
          </cell>
          <cell r="N71" t="str">
            <v>San Juan-Bayamon</v>
          </cell>
          <cell r="O71" t="str">
            <v>87</v>
          </cell>
          <cell r="P71" t="str">
            <v>San Juan - Caguas - Arecibo</v>
          </cell>
          <cell r="Q71">
            <v>0</v>
          </cell>
          <cell r="R71" t="str">
            <v>garden</v>
          </cell>
          <cell r="S71" t="str">
            <v>Insignia</v>
          </cell>
          <cell r="T71" t="str">
            <v>SPI</v>
          </cell>
          <cell r="U71" t="str">
            <v>Affordable</v>
          </cell>
          <cell r="V71" t="str">
            <v>Affordable</v>
          </cell>
          <cell r="W71">
            <v>0</v>
          </cell>
          <cell r="X71" t="str">
            <v>Fee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 t="str">
            <v>Yes</v>
          </cell>
          <cell r="AE71" t="str">
            <v>No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 t="b">
            <v>0</v>
          </cell>
          <cell r="AN71">
            <v>0</v>
          </cell>
          <cell r="AO71" t="str">
            <v>09062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</row>
        <row r="72">
          <cell r="A72">
            <v>0</v>
          </cell>
          <cell r="B72" t="str">
            <v>K&amp;E HOUSING</v>
          </cell>
          <cell r="C72">
            <v>0</v>
          </cell>
          <cell r="D72">
            <v>0</v>
          </cell>
          <cell r="E72" t="str">
            <v>Hoboken</v>
          </cell>
          <cell r="F72" t="str">
            <v>NJ</v>
          </cell>
          <cell r="G72">
            <v>0</v>
          </cell>
          <cell r="H72">
            <v>0</v>
          </cell>
          <cell r="I72">
            <v>0</v>
          </cell>
          <cell r="J72">
            <v>173</v>
          </cell>
          <cell r="K72" t="str">
            <v>34017</v>
          </cell>
          <cell r="L72" t="str">
            <v>Hudson</v>
          </cell>
          <cell r="M72" t="str">
            <v>3640</v>
          </cell>
          <cell r="N72" t="str">
            <v>Jersey City</v>
          </cell>
          <cell r="O72" t="str">
            <v>70</v>
          </cell>
          <cell r="P72" t="str">
            <v>New York - Northern New Jersey - Long Island</v>
          </cell>
          <cell r="Q72">
            <v>0</v>
          </cell>
          <cell r="R72" t="str">
            <v>garden</v>
          </cell>
          <cell r="S72" t="str">
            <v>Insignia</v>
          </cell>
          <cell r="T72" t="str">
            <v>SPI</v>
          </cell>
          <cell r="U72" t="str">
            <v>Affordable</v>
          </cell>
          <cell r="V72" t="str">
            <v>Affordable</v>
          </cell>
          <cell r="W72">
            <v>0</v>
          </cell>
          <cell r="X72" t="str">
            <v>Fee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 t="str">
            <v>Yes</v>
          </cell>
          <cell r="AE72" t="str">
            <v>No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 t="b">
            <v>0</v>
          </cell>
          <cell r="AN72" t="str">
            <v>RW:039288@3494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</row>
        <row r="73">
          <cell r="A73">
            <v>0</v>
          </cell>
          <cell r="B73" t="str">
            <v>KENTON PLACE</v>
          </cell>
          <cell r="C73">
            <v>0</v>
          </cell>
          <cell r="D73">
            <v>0</v>
          </cell>
          <cell r="E73" t="str">
            <v>Clinton</v>
          </cell>
          <cell r="F73" t="str">
            <v>MO</v>
          </cell>
          <cell r="G73">
            <v>0</v>
          </cell>
          <cell r="H73">
            <v>0</v>
          </cell>
          <cell r="I73">
            <v>0</v>
          </cell>
          <cell r="J73">
            <v>71</v>
          </cell>
          <cell r="K73" t="str">
            <v>29083</v>
          </cell>
          <cell r="L73" t="str">
            <v>Henry</v>
          </cell>
          <cell r="M73" t="str">
            <v>029</v>
          </cell>
          <cell r="N73" t="str">
            <v>MO  Other</v>
          </cell>
          <cell r="O73">
            <v>0</v>
          </cell>
          <cell r="P73">
            <v>0</v>
          </cell>
          <cell r="Q73">
            <v>0</v>
          </cell>
          <cell r="R73" t="str">
            <v>garden</v>
          </cell>
          <cell r="S73" t="str">
            <v>Insignia</v>
          </cell>
          <cell r="T73" t="str">
            <v>SPI</v>
          </cell>
          <cell r="U73" t="str">
            <v>Affordable</v>
          </cell>
          <cell r="V73" t="str">
            <v>Affordable</v>
          </cell>
          <cell r="W73" t="str">
            <v>yes</v>
          </cell>
          <cell r="X73" t="str">
            <v>Fee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 t="str">
            <v>Yes</v>
          </cell>
          <cell r="AE73" t="str">
            <v>No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 t="b">
            <v>1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</row>
        <row r="74">
          <cell r="A74">
            <v>0</v>
          </cell>
          <cell r="B74" t="str">
            <v>KIRKWOOD MEADOW</v>
          </cell>
          <cell r="C74">
            <v>0</v>
          </cell>
          <cell r="D74">
            <v>0</v>
          </cell>
          <cell r="E74" t="str">
            <v>Pocatello</v>
          </cell>
          <cell r="F74" t="str">
            <v>ID</v>
          </cell>
          <cell r="G74">
            <v>0</v>
          </cell>
          <cell r="H74">
            <v>0</v>
          </cell>
          <cell r="I74">
            <v>0</v>
          </cell>
          <cell r="J74">
            <v>200</v>
          </cell>
          <cell r="K74" t="str">
            <v>16005</v>
          </cell>
          <cell r="L74" t="str">
            <v>Bannock</v>
          </cell>
          <cell r="M74" t="str">
            <v>6340</v>
          </cell>
          <cell r="N74" t="str">
            <v>Pocatello</v>
          </cell>
          <cell r="O74">
            <v>0</v>
          </cell>
          <cell r="P74">
            <v>0</v>
          </cell>
          <cell r="Q74">
            <v>0</v>
          </cell>
          <cell r="R74" t="str">
            <v>garden</v>
          </cell>
          <cell r="S74" t="str">
            <v>Insignia</v>
          </cell>
          <cell r="T74" t="str">
            <v>SPI</v>
          </cell>
          <cell r="U74" t="str">
            <v>Affordable</v>
          </cell>
          <cell r="V74" t="str">
            <v>Affordable</v>
          </cell>
          <cell r="W74" t="str">
            <v>yes</v>
          </cell>
          <cell r="X74" t="str">
            <v>Fee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 t="str">
            <v>Yes</v>
          </cell>
          <cell r="AE74" t="str">
            <v>No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 t="b">
            <v>0</v>
          </cell>
          <cell r="AN74" t="str">
            <v>RW:000509@3494</v>
          </cell>
          <cell r="AO74" t="str">
            <v>11411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</row>
        <row r="75">
          <cell r="A75">
            <v>0</v>
          </cell>
          <cell r="B75" t="str">
            <v>LAKEWOOD APARTMENTS</v>
          </cell>
          <cell r="C75">
            <v>0</v>
          </cell>
          <cell r="D75">
            <v>0</v>
          </cell>
          <cell r="E75" t="str">
            <v>Vinton</v>
          </cell>
          <cell r="F75" t="str">
            <v>VA</v>
          </cell>
          <cell r="G75">
            <v>0</v>
          </cell>
          <cell r="H75">
            <v>0</v>
          </cell>
          <cell r="I75">
            <v>0</v>
          </cell>
          <cell r="J75">
            <v>108</v>
          </cell>
          <cell r="K75" t="str">
            <v>51019</v>
          </cell>
          <cell r="L75" t="str">
            <v>Bedford</v>
          </cell>
          <cell r="M75" t="str">
            <v>4640</v>
          </cell>
          <cell r="N75" t="str">
            <v>Lynchburg</v>
          </cell>
          <cell r="O75">
            <v>0</v>
          </cell>
          <cell r="P75">
            <v>0</v>
          </cell>
          <cell r="Q75">
            <v>0</v>
          </cell>
          <cell r="R75" t="str">
            <v>garden</v>
          </cell>
          <cell r="S75" t="str">
            <v>Insignia</v>
          </cell>
          <cell r="T75" t="str">
            <v>SPI</v>
          </cell>
          <cell r="U75" t="str">
            <v>Affordable</v>
          </cell>
          <cell r="V75" t="str">
            <v>Affordable</v>
          </cell>
          <cell r="W75">
            <v>0</v>
          </cell>
          <cell r="X75" t="str">
            <v>Fee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 t="str">
            <v>Yes</v>
          </cell>
          <cell r="AE75" t="str">
            <v>No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 t="b">
            <v>0</v>
          </cell>
          <cell r="AN75" t="str">
            <v>RW:038603@3494</v>
          </cell>
          <cell r="AO75" t="str">
            <v>11100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</row>
        <row r="76">
          <cell r="A76">
            <v>0</v>
          </cell>
          <cell r="B76" t="str">
            <v>LUTHER TERRACE, KING DRIVE</v>
          </cell>
          <cell r="C76">
            <v>0</v>
          </cell>
          <cell r="D76">
            <v>0</v>
          </cell>
          <cell r="E76" t="str">
            <v xml:space="preserve">Chicago </v>
          </cell>
          <cell r="F76" t="str">
            <v>IL</v>
          </cell>
          <cell r="G76">
            <v>0</v>
          </cell>
          <cell r="H76">
            <v>0</v>
          </cell>
          <cell r="I76">
            <v>0</v>
          </cell>
          <cell r="J76">
            <v>315</v>
          </cell>
          <cell r="K76" t="str">
            <v>17031</v>
          </cell>
          <cell r="L76" t="str">
            <v>Cook</v>
          </cell>
          <cell r="M76" t="str">
            <v>1600</v>
          </cell>
          <cell r="N76" t="str">
            <v>Chicago</v>
          </cell>
          <cell r="O76" t="str">
            <v>14</v>
          </cell>
          <cell r="P76" t="str">
            <v>Chicago - Gary - Kenosha</v>
          </cell>
          <cell r="Q76">
            <v>0</v>
          </cell>
          <cell r="R76" t="str">
            <v>garden</v>
          </cell>
          <cell r="S76" t="str">
            <v>Insignia</v>
          </cell>
          <cell r="T76" t="str">
            <v>SPI</v>
          </cell>
          <cell r="U76" t="str">
            <v>Affordable</v>
          </cell>
          <cell r="V76" t="str">
            <v>Affordable</v>
          </cell>
          <cell r="W76">
            <v>0</v>
          </cell>
          <cell r="X76" t="str">
            <v>Fee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 t="str">
            <v>Yes</v>
          </cell>
          <cell r="AE76" t="str">
            <v>No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 t="b">
            <v>0</v>
          </cell>
          <cell r="AN76" t="str">
            <v>RW:007051@3494</v>
          </cell>
          <cell r="AO76" t="str">
            <v>11689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</row>
        <row r="77">
          <cell r="A77">
            <v>0</v>
          </cell>
          <cell r="B77" t="str">
            <v>MADISON PARK TOWERS</v>
          </cell>
          <cell r="C77">
            <v>0</v>
          </cell>
          <cell r="D77">
            <v>0</v>
          </cell>
          <cell r="E77" t="str">
            <v>Boston</v>
          </cell>
          <cell r="F77" t="str">
            <v>MA</v>
          </cell>
          <cell r="G77">
            <v>0</v>
          </cell>
          <cell r="H77">
            <v>0</v>
          </cell>
          <cell r="I77">
            <v>0</v>
          </cell>
          <cell r="J77">
            <v>120</v>
          </cell>
          <cell r="K77" t="str">
            <v>25025</v>
          </cell>
          <cell r="L77" t="str">
            <v>Suffolk</v>
          </cell>
          <cell r="M77" t="str">
            <v>1120</v>
          </cell>
          <cell r="N77" t="str">
            <v>Boston</v>
          </cell>
          <cell r="O77" t="str">
            <v>07</v>
          </cell>
          <cell r="P77" t="str">
            <v>Boston - Worcester - Lawrence</v>
          </cell>
          <cell r="Q77">
            <v>0</v>
          </cell>
          <cell r="R77" t="str">
            <v>garden</v>
          </cell>
          <cell r="S77" t="str">
            <v>Insignia</v>
          </cell>
          <cell r="T77" t="str">
            <v>SPI</v>
          </cell>
          <cell r="U77" t="str">
            <v>Affordable</v>
          </cell>
          <cell r="V77" t="str">
            <v>Affordable</v>
          </cell>
          <cell r="W77">
            <v>0</v>
          </cell>
          <cell r="X77" t="str">
            <v>Fee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 t="str">
            <v>Yes</v>
          </cell>
          <cell r="AE77" t="str">
            <v>No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 t="b">
            <v>0</v>
          </cell>
          <cell r="AN77" t="str">
            <v>RW:025094@3494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</row>
        <row r="78">
          <cell r="A78">
            <v>0</v>
          </cell>
          <cell r="B78" t="str">
            <v>MADISON TERRACE APARTMENTS</v>
          </cell>
          <cell r="C78">
            <v>0</v>
          </cell>
          <cell r="D78">
            <v>0</v>
          </cell>
          <cell r="E78" t="str">
            <v xml:space="preserve">Chicago </v>
          </cell>
          <cell r="F78" t="str">
            <v>IL</v>
          </cell>
          <cell r="G78">
            <v>0</v>
          </cell>
          <cell r="H78">
            <v>0</v>
          </cell>
          <cell r="I78">
            <v>0</v>
          </cell>
          <cell r="J78">
            <v>96</v>
          </cell>
          <cell r="K78" t="str">
            <v>17031</v>
          </cell>
          <cell r="L78" t="str">
            <v>Cook</v>
          </cell>
          <cell r="M78" t="str">
            <v>1600</v>
          </cell>
          <cell r="N78" t="str">
            <v>Chicago</v>
          </cell>
          <cell r="O78" t="str">
            <v>14</v>
          </cell>
          <cell r="P78" t="str">
            <v>Chicago - Gary - Kenosha</v>
          </cell>
          <cell r="Q78">
            <v>0</v>
          </cell>
          <cell r="R78" t="str">
            <v>garden</v>
          </cell>
          <cell r="S78" t="str">
            <v>Insignia</v>
          </cell>
          <cell r="T78" t="str">
            <v>SPI</v>
          </cell>
          <cell r="U78" t="str">
            <v>Affordable</v>
          </cell>
          <cell r="V78" t="str">
            <v>Affordable</v>
          </cell>
          <cell r="W78" t="str">
            <v>yes</v>
          </cell>
          <cell r="X78" t="str">
            <v>Fee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 t="str">
            <v>Yes</v>
          </cell>
          <cell r="AE78" t="str">
            <v>No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 t="b">
            <v>0</v>
          </cell>
          <cell r="AN78" t="str">
            <v>RW:039287@3494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</row>
        <row r="79">
          <cell r="A79">
            <v>0</v>
          </cell>
          <cell r="B79" t="str">
            <v>MANDARIN TRACE APARTMENTS</v>
          </cell>
          <cell r="C79">
            <v>0</v>
          </cell>
          <cell r="D79">
            <v>0</v>
          </cell>
          <cell r="E79" t="str">
            <v>Jacksonville</v>
          </cell>
          <cell r="F79" t="str">
            <v>FL</v>
          </cell>
          <cell r="G79">
            <v>0</v>
          </cell>
          <cell r="H79">
            <v>0</v>
          </cell>
          <cell r="I79">
            <v>0</v>
          </cell>
          <cell r="J79">
            <v>120</v>
          </cell>
          <cell r="K79" t="str">
            <v>12031</v>
          </cell>
          <cell r="L79" t="str">
            <v>Duval</v>
          </cell>
          <cell r="M79" t="str">
            <v>3600</v>
          </cell>
          <cell r="N79" t="str">
            <v>Jacksonville</v>
          </cell>
          <cell r="O79">
            <v>0</v>
          </cell>
          <cell r="P79">
            <v>0</v>
          </cell>
          <cell r="Q79">
            <v>0</v>
          </cell>
          <cell r="R79" t="str">
            <v>garden</v>
          </cell>
          <cell r="S79" t="str">
            <v>Insignia</v>
          </cell>
          <cell r="T79" t="str">
            <v>SPI</v>
          </cell>
          <cell r="U79" t="str">
            <v>Affordable</v>
          </cell>
          <cell r="V79" t="str">
            <v>Affordable</v>
          </cell>
          <cell r="W79">
            <v>0</v>
          </cell>
          <cell r="X79" t="str">
            <v>Fee</v>
          </cell>
          <cell r="Y79">
            <v>0</v>
          </cell>
          <cell r="Z79" t="str">
            <v>8</v>
          </cell>
          <cell r="AA79" t="str">
            <v>7</v>
          </cell>
          <cell r="AB79">
            <v>0</v>
          </cell>
          <cell r="AC79">
            <v>0</v>
          </cell>
          <cell r="AD79" t="str">
            <v>Yes</v>
          </cell>
          <cell r="AE79" t="str">
            <v>No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 t="b">
            <v>0</v>
          </cell>
          <cell r="AN79" t="str">
            <v>RW:038662@3494</v>
          </cell>
          <cell r="AO79" t="str">
            <v>07244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</row>
        <row r="80">
          <cell r="A80">
            <v>0</v>
          </cell>
          <cell r="B80" t="str">
            <v>MAPLE RIDGE ESTATES</v>
          </cell>
          <cell r="C80">
            <v>0</v>
          </cell>
          <cell r="D80">
            <v>0</v>
          </cell>
          <cell r="E80" t="str">
            <v>Medina</v>
          </cell>
          <cell r="F80" t="str">
            <v>NY</v>
          </cell>
          <cell r="G80">
            <v>0</v>
          </cell>
          <cell r="H80">
            <v>0</v>
          </cell>
          <cell r="I80">
            <v>0</v>
          </cell>
          <cell r="J80">
            <v>126</v>
          </cell>
          <cell r="K80" t="str">
            <v>36073</v>
          </cell>
          <cell r="L80" t="str">
            <v>Orleans</v>
          </cell>
          <cell r="M80" t="str">
            <v>6840</v>
          </cell>
          <cell r="N80" t="str">
            <v>Rochester</v>
          </cell>
          <cell r="O80">
            <v>0</v>
          </cell>
          <cell r="P80">
            <v>0</v>
          </cell>
          <cell r="Q80">
            <v>0</v>
          </cell>
          <cell r="R80" t="str">
            <v>garden</v>
          </cell>
          <cell r="S80" t="str">
            <v>Insignia</v>
          </cell>
          <cell r="T80" t="str">
            <v>SPI</v>
          </cell>
          <cell r="U80" t="str">
            <v>Affordable</v>
          </cell>
          <cell r="V80" t="str">
            <v>Affordable</v>
          </cell>
          <cell r="W80">
            <v>0</v>
          </cell>
          <cell r="X80" t="str">
            <v>Fee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 t="str">
            <v>Yes</v>
          </cell>
          <cell r="AE80" t="str">
            <v>No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 t="b">
            <v>0</v>
          </cell>
          <cell r="AN80" t="str">
            <v>RW:039027@3494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</row>
        <row r="81">
          <cell r="A81">
            <v>0</v>
          </cell>
          <cell r="B81" t="str">
            <v>MARCELLA MANOR</v>
          </cell>
          <cell r="C81">
            <v>0</v>
          </cell>
          <cell r="D81">
            <v>0</v>
          </cell>
          <cell r="E81" t="str">
            <v xml:space="preserve">Arvada </v>
          </cell>
          <cell r="F81" t="str">
            <v>CO</v>
          </cell>
          <cell r="G81">
            <v>0</v>
          </cell>
          <cell r="H81">
            <v>0</v>
          </cell>
          <cell r="I81">
            <v>0</v>
          </cell>
          <cell r="J81">
            <v>206</v>
          </cell>
          <cell r="K81" t="str">
            <v>08059</v>
          </cell>
          <cell r="L81" t="str">
            <v>Jefferson</v>
          </cell>
          <cell r="M81" t="str">
            <v>2080</v>
          </cell>
          <cell r="N81" t="str">
            <v>Denver</v>
          </cell>
          <cell r="O81" t="str">
            <v>34</v>
          </cell>
          <cell r="P81" t="str">
            <v>Denver - Boulder - Greeley</v>
          </cell>
          <cell r="Q81">
            <v>0</v>
          </cell>
          <cell r="R81" t="str">
            <v>garden</v>
          </cell>
          <cell r="S81" t="str">
            <v>Insignia</v>
          </cell>
          <cell r="T81" t="str">
            <v>SPI</v>
          </cell>
          <cell r="U81" t="str">
            <v>Affordable</v>
          </cell>
          <cell r="V81" t="str">
            <v>Affordable</v>
          </cell>
          <cell r="W81">
            <v>0</v>
          </cell>
          <cell r="X81" t="str">
            <v>Fee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 t="str">
            <v>Yes</v>
          </cell>
          <cell r="AE81" t="str">
            <v>No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 t="b">
            <v>0</v>
          </cell>
          <cell r="AN81" t="str">
            <v>RW:038638@3494</v>
          </cell>
          <cell r="AO81" t="str">
            <v>10983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</row>
        <row r="82">
          <cell r="A82">
            <v>0</v>
          </cell>
          <cell r="B82" t="str">
            <v>MARINETTE WOODS APARTMENTS</v>
          </cell>
          <cell r="C82">
            <v>0</v>
          </cell>
          <cell r="D82">
            <v>0</v>
          </cell>
          <cell r="E82" t="str">
            <v>Marinette</v>
          </cell>
          <cell r="F82" t="str">
            <v>WI</v>
          </cell>
          <cell r="G82">
            <v>0</v>
          </cell>
          <cell r="H82">
            <v>0</v>
          </cell>
          <cell r="I82">
            <v>0</v>
          </cell>
          <cell r="J82">
            <v>48</v>
          </cell>
          <cell r="K82" t="str">
            <v>55075</v>
          </cell>
          <cell r="L82" t="str">
            <v>Marinette</v>
          </cell>
          <cell r="M82" t="str">
            <v>055</v>
          </cell>
          <cell r="N82" t="str">
            <v>WI  Other</v>
          </cell>
          <cell r="O82">
            <v>0</v>
          </cell>
          <cell r="P82">
            <v>0</v>
          </cell>
          <cell r="Q82">
            <v>0</v>
          </cell>
          <cell r="R82" t="str">
            <v>garden</v>
          </cell>
          <cell r="S82" t="str">
            <v>Insignia</v>
          </cell>
          <cell r="T82" t="str">
            <v>SPI</v>
          </cell>
          <cell r="U82" t="str">
            <v>Affordable</v>
          </cell>
          <cell r="V82" t="str">
            <v>Affordable</v>
          </cell>
          <cell r="W82">
            <v>0</v>
          </cell>
          <cell r="X82" t="str">
            <v>Fee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 t="str">
            <v>Yes</v>
          </cell>
          <cell r="AE82" t="str">
            <v>No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 t="b">
            <v>0</v>
          </cell>
          <cell r="AN82" t="str">
            <v>RW:038196@3494</v>
          </cell>
          <cell r="AO82" t="str">
            <v>08015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</row>
        <row r="83">
          <cell r="A83">
            <v>0</v>
          </cell>
          <cell r="B83" t="str">
            <v>MET PACA I</v>
          </cell>
          <cell r="C83">
            <v>0</v>
          </cell>
          <cell r="D83">
            <v>0</v>
          </cell>
          <cell r="E83" t="str">
            <v>New York</v>
          </cell>
          <cell r="F83" t="str">
            <v>NY</v>
          </cell>
          <cell r="G83">
            <v>0</v>
          </cell>
          <cell r="H83">
            <v>0</v>
          </cell>
          <cell r="I83">
            <v>0</v>
          </cell>
          <cell r="J83">
            <v>37</v>
          </cell>
          <cell r="K83" t="str">
            <v>36061</v>
          </cell>
          <cell r="L83" t="str">
            <v>New York</v>
          </cell>
          <cell r="M83" t="str">
            <v>5600</v>
          </cell>
          <cell r="N83" t="str">
            <v>New York</v>
          </cell>
          <cell r="O83" t="str">
            <v>70</v>
          </cell>
          <cell r="P83" t="str">
            <v>New York - Northern New Jersey - Long Island</v>
          </cell>
          <cell r="Q83">
            <v>0</v>
          </cell>
          <cell r="R83" t="str">
            <v>garden</v>
          </cell>
          <cell r="S83" t="str">
            <v>Insignia</v>
          </cell>
          <cell r="T83" t="str">
            <v>SPI</v>
          </cell>
          <cell r="U83" t="str">
            <v>Affordable</v>
          </cell>
          <cell r="V83" t="str">
            <v>Affordable</v>
          </cell>
          <cell r="W83">
            <v>0</v>
          </cell>
          <cell r="X83" t="str">
            <v>Fee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 t="str">
            <v>Yes</v>
          </cell>
          <cell r="AE83" t="str">
            <v>No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 t="b">
            <v>1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</row>
        <row r="84">
          <cell r="A84">
            <v>0</v>
          </cell>
          <cell r="B84" t="str">
            <v>MET PACA II</v>
          </cell>
          <cell r="C84">
            <v>0</v>
          </cell>
          <cell r="D84">
            <v>0</v>
          </cell>
          <cell r="E84" t="str">
            <v>New York</v>
          </cell>
          <cell r="F84" t="str">
            <v>NY</v>
          </cell>
          <cell r="G84">
            <v>0</v>
          </cell>
          <cell r="H84">
            <v>0</v>
          </cell>
          <cell r="I84">
            <v>0</v>
          </cell>
          <cell r="J84">
            <v>192</v>
          </cell>
          <cell r="K84" t="str">
            <v>36061</v>
          </cell>
          <cell r="L84" t="str">
            <v>New York</v>
          </cell>
          <cell r="M84" t="str">
            <v>5600</v>
          </cell>
          <cell r="N84" t="str">
            <v>New York</v>
          </cell>
          <cell r="O84" t="str">
            <v>70</v>
          </cell>
          <cell r="P84" t="str">
            <v>New York - Northern New Jersey - Long Island</v>
          </cell>
          <cell r="Q84">
            <v>0</v>
          </cell>
          <cell r="R84" t="str">
            <v>garden</v>
          </cell>
          <cell r="S84" t="str">
            <v>Insignia</v>
          </cell>
          <cell r="T84" t="str">
            <v>SPI</v>
          </cell>
          <cell r="U84" t="str">
            <v>Affordable</v>
          </cell>
          <cell r="V84" t="str">
            <v>Affordable</v>
          </cell>
          <cell r="W84">
            <v>0</v>
          </cell>
          <cell r="X84" t="str">
            <v>Fee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 t="str">
            <v>Yes</v>
          </cell>
          <cell r="AE84" t="str">
            <v>No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 t="b">
            <v>0</v>
          </cell>
          <cell r="AN84" t="str">
            <v>RW:038679@3494</v>
          </cell>
          <cell r="AO84" t="str">
            <v>09333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</row>
        <row r="85">
          <cell r="A85">
            <v>0</v>
          </cell>
          <cell r="B85" t="str">
            <v>MONATIQUOT VILLAGE</v>
          </cell>
          <cell r="C85">
            <v>0</v>
          </cell>
          <cell r="D85">
            <v>0</v>
          </cell>
          <cell r="E85" t="str">
            <v>Braintree</v>
          </cell>
          <cell r="F85" t="str">
            <v>MA</v>
          </cell>
          <cell r="G85">
            <v>0</v>
          </cell>
          <cell r="H85">
            <v>0</v>
          </cell>
          <cell r="I85">
            <v>0</v>
          </cell>
          <cell r="J85">
            <v>324</v>
          </cell>
          <cell r="K85" t="str">
            <v>25021</v>
          </cell>
          <cell r="L85" t="str">
            <v>Norfolk</v>
          </cell>
          <cell r="M85" t="str">
            <v>1200</v>
          </cell>
          <cell r="N85" t="str">
            <v>Brockton</v>
          </cell>
          <cell r="O85" t="str">
            <v>07</v>
          </cell>
          <cell r="P85" t="str">
            <v>Boston - Worcester - Lawrence</v>
          </cell>
          <cell r="Q85">
            <v>0</v>
          </cell>
          <cell r="R85" t="str">
            <v>garden</v>
          </cell>
          <cell r="S85" t="str">
            <v>Insignia</v>
          </cell>
          <cell r="T85" t="str">
            <v>SPI</v>
          </cell>
          <cell r="U85" t="str">
            <v>Affordable</v>
          </cell>
          <cell r="V85" t="str">
            <v>Affordable</v>
          </cell>
          <cell r="W85">
            <v>0</v>
          </cell>
          <cell r="X85" t="str">
            <v>Fee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 t="str">
            <v>Yes</v>
          </cell>
          <cell r="AE85" t="str">
            <v>No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 t="b">
            <v>1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</row>
        <row r="86">
          <cell r="A86">
            <v>0</v>
          </cell>
          <cell r="B86" t="str">
            <v>MORRISANIA APTS</v>
          </cell>
          <cell r="C86">
            <v>0</v>
          </cell>
          <cell r="D86">
            <v>0</v>
          </cell>
          <cell r="E86" t="str">
            <v>Bronx</v>
          </cell>
          <cell r="F86" t="str">
            <v>NY</v>
          </cell>
          <cell r="G86">
            <v>0</v>
          </cell>
          <cell r="H86">
            <v>0</v>
          </cell>
          <cell r="I86">
            <v>0</v>
          </cell>
          <cell r="J86">
            <v>162</v>
          </cell>
          <cell r="K86" t="str">
            <v>36005</v>
          </cell>
          <cell r="L86" t="str">
            <v>Bronx</v>
          </cell>
          <cell r="M86" t="str">
            <v>5600</v>
          </cell>
          <cell r="N86" t="str">
            <v>New York</v>
          </cell>
          <cell r="O86" t="str">
            <v>70</v>
          </cell>
          <cell r="P86" t="str">
            <v>New York - Northern New Jersey - Long Island</v>
          </cell>
          <cell r="Q86">
            <v>0</v>
          </cell>
          <cell r="R86" t="str">
            <v>garden</v>
          </cell>
          <cell r="S86" t="str">
            <v>Insignia</v>
          </cell>
          <cell r="T86" t="str">
            <v>SPI</v>
          </cell>
          <cell r="U86" t="str">
            <v>Affordable</v>
          </cell>
          <cell r="V86" t="str">
            <v>Affordable</v>
          </cell>
          <cell r="W86">
            <v>0</v>
          </cell>
          <cell r="X86" t="str">
            <v>Fee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 t="str">
            <v>Yes</v>
          </cell>
          <cell r="AE86" t="str">
            <v>No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 t="b">
            <v>0</v>
          </cell>
          <cell r="AN86" t="str">
            <v>RW:039025@3494</v>
          </cell>
          <cell r="AO86" t="str">
            <v>10454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</row>
        <row r="87">
          <cell r="A87">
            <v>0</v>
          </cell>
          <cell r="B87" t="str">
            <v>NEWARK OHIO TOWNEHOUSES</v>
          </cell>
          <cell r="C87">
            <v>0</v>
          </cell>
          <cell r="D87">
            <v>0</v>
          </cell>
          <cell r="E87" t="str">
            <v>Newark</v>
          </cell>
          <cell r="F87" t="str">
            <v>OH</v>
          </cell>
          <cell r="G87">
            <v>0</v>
          </cell>
          <cell r="H87">
            <v>0</v>
          </cell>
          <cell r="I87">
            <v>0</v>
          </cell>
          <cell r="J87">
            <v>51</v>
          </cell>
          <cell r="K87" t="str">
            <v>39089</v>
          </cell>
          <cell r="L87" t="str">
            <v>Licking</v>
          </cell>
          <cell r="M87" t="str">
            <v>1840</v>
          </cell>
          <cell r="N87" t="str">
            <v>Columbus</v>
          </cell>
          <cell r="O87">
            <v>0</v>
          </cell>
          <cell r="P87">
            <v>0</v>
          </cell>
          <cell r="Q87">
            <v>0</v>
          </cell>
          <cell r="R87" t="str">
            <v>garden</v>
          </cell>
          <cell r="S87" t="str">
            <v>Insignia</v>
          </cell>
          <cell r="T87" t="str">
            <v>SPI</v>
          </cell>
          <cell r="U87" t="str">
            <v>Affordable</v>
          </cell>
          <cell r="V87" t="str">
            <v>Affordable</v>
          </cell>
          <cell r="W87" t="str">
            <v>yes</v>
          </cell>
          <cell r="X87" t="str">
            <v>Fee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 t="str">
            <v>Yes</v>
          </cell>
          <cell r="AE87" t="str">
            <v>No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 t="b">
            <v>0</v>
          </cell>
          <cell r="AN87" t="str">
            <v>RW:000303@3494</v>
          </cell>
          <cell r="AO87" t="str">
            <v>11312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</row>
        <row r="88">
          <cell r="A88">
            <v>0</v>
          </cell>
          <cell r="B88" t="str">
            <v>NICHOLS TOWNEHOMES</v>
          </cell>
          <cell r="C88">
            <v>0</v>
          </cell>
          <cell r="D88">
            <v>0</v>
          </cell>
          <cell r="E88" t="str">
            <v>Flushing</v>
          </cell>
          <cell r="F88" t="str">
            <v>OH</v>
          </cell>
          <cell r="G88">
            <v>0</v>
          </cell>
          <cell r="H88">
            <v>0</v>
          </cell>
          <cell r="I88">
            <v>0</v>
          </cell>
          <cell r="J88">
            <v>24</v>
          </cell>
          <cell r="K88" t="str">
            <v>39013</v>
          </cell>
          <cell r="L88" t="str">
            <v>Belmont</v>
          </cell>
          <cell r="M88" t="str">
            <v>9000</v>
          </cell>
          <cell r="N88" t="str">
            <v>Wheeling</v>
          </cell>
          <cell r="O88">
            <v>0</v>
          </cell>
          <cell r="P88">
            <v>0</v>
          </cell>
          <cell r="Q88">
            <v>0</v>
          </cell>
          <cell r="R88" t="str">
            <v>garden</v>
          </cell>
          <cell r="S88" t="str">
            <v>Insignia</v>
          </cell>
          <cell r="T88" t="str">
            <v>SPI</v>
          </cell>
          <cell r="U88" t="str">
            <v>Affordable</v>
          </cell>
          <cell r="V88" t="str">
            <v>Affordable</v>
          </cell>
          <cell r="W88" t="str">
            <v>yes</v>
          </cell>
          <cell r="X88" t="str">
            <v>Fee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 t="str">
            <v>Yes</v>
          </cell>
          <cell r="AE88" t="str">
            <v>No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 t="b">
            <v>0</v>
          </cell>
          <cell r="AN88" t="str">
            <v>RW:038721@3494</v>
          </cell>
          <cell r="AO88" t="str">
            <v>11037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</row>
        <row r="89">
          <cell r="A89">
            <v>0</v>
          </cell>
          <cell r="B89" t="str">
            <v>NORTH PARK APTS</v>
          </cell>
          <cell r="C89">
            <v>0</v>
          </cell>
          <cell r="D89">
            <v>0</v>
          </cell>
          <cell r="E89" t="str">
            <v>Wheeling</v>
          </cell>
          <cell r="F89" t="str">
            <v>WV</v>
          </cell>
          <cell r="G89">
            <v>0</v>
          </cell>
          <cell r="H89">
            <v>0</v>
          </cell>
          <cell r="I89">
            <v>0</v>
          </cell>
          <cell r="J89">
            <v>104</v>
          </cell>
          <cell r="K89" t="str">
            <v>54069</v>
          </cell>
          <cell r="L89" t="str">
            <v>Ohio</v>
          </cell>
          <cell r="M89" t="str">
            <v>9000</v>
          </cell>
          <cell r="N89" t="str">
            <v>Wheeling</v>
          </cell>
          <cell r="O89">
            <v>0</v>
          </cell>
          <cell r="P89">
            <v>0</v>
          </cell>
          <cell r="Q89">
            <v>0</v>
          </cell>
          <cell r="R89" t="str">
            <v>garden</v>
          </cell>
          <cell r="S89" t="str">
            <v>Insignia</v>
          </cell>
          <cell r="T89" t="str">
            <v>SPI</v>
          </cell>
          <cell r="U89" t="str">
            <v>Affordable</v>
          </cell>
          <cell r="V89" t="str">
            <v>Affordable</v>
          </cell>
          <cell r="W89">
            <v>0</v>
          </cell>
          <cell r="X89" t="str">
            <v>Fee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 t="str">
            <v>Yes</v>
          </cell>
          <cell r="AE89" t="str">
            <v>No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 t="b">
            <v>0</v>
          </cell>
          <cell r="AN89" t="str">
            <v>RW:006807@3494</v>
          </cell>
          <cell r="AO89" t="str">
            <v>11225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</row>
        <row r="90">
          <cell r="A90">
            <v>0</v>
          </cell>
          <cell r="B90" t="str">
            <v>NORTHERN HEIGHTS</v>
          </cell>
          <cell r="C90">
            <v>0</v>
          </cell>
          <cell r="D90">
            <v>0</v>
          </cell>
          <cell r="E90" t="str">
            <v>Springfield</v>
          </cell>
          <cell r="F90" t="str">
            <v>MA</v>
          </cell>
          <cell r="G90">
            <v>0</v>
          </cell>
          <cell r="H90">
            <v>0</v>
          </cell>
          <cell r="I90">
            <v>0</v>
          </cell>
          <cell r="J90">
            <v>148</v>
          </cell>
          <cell r="K90" t="str">
            <v>25013</v>
          </cell>
          <cell r="L90" t="str">
            <v>Hampden</v>
          </cell>
          <cell r="M90" t="str">
            <v>9240</v>
          </cell>
          <cell r="N90" t="str">
            <v>Worcester</v>
          </cell>
          <cell r="O90" t="str">
            <v>07</v>
          </cell>
          <cell r="P90" t="str">
            <v>Boston - Worcester - Lawrence</v>
          </cell>
          <cell r="Q90">
            <v>0</v>
          </cell>
          <cell r="R90" t="str">
            <v>garden</v>
          </cell>
          <cell r="S90" t="str">
            <v>Insignia</v>
          </cell>
          <cell r="T90" t="str">
            <v>SPI</v>
          </cell>
          <cell r="U90" t="str">
            <v>Affordable</v>
          </cell>
          <cell r="V90" t="str">
            <v>Affordable</v>
          </cell>
          <cell r="W90">
            <v>0</v>
          </cell>
          <cell r="X90" t="str">
            <v>Fee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 t="str">
            <v>Yes</v>
          </cell>
          <cell r="AE90" t="str">
            <v>No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 t="b">
            <v>1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</row>
        <row r="91">
          <cell r="A91">
            <v>0</v>
          </cell>
          <cell r="B91" t="str">
            <v>NORTHWEST VILLAGE</v>
          </cell>
          <cell r="C91">
            <v>0</v>
          </cell>
          <cell r="D91">
            <v>0</v>
          </cell>
          <cell r="E91" t="str">
            <v>Amarillo</v>
          </cell>
          <cell r="F91" t="str">
            <v>TX</v>
          </cell>
          <cell r="G91">
            <v>0</v>
          </cell>
          <cell r="H91">
            <v>0</v>
          </cell>
          <cell r="I91">
            <v>0</v>
          </cell>
          <cell r="J91">
            <v>94</v>
          </cell>
          <cell r="K91" t="str">
            <v>48439</v>
          </cell>
          <cell r="L91" t="str">
            <v>Tarrant</v>
          </cell>
          <cell r="M91" t="str">
            <v>2800</v>
          </cell>
          <cell r="N91" t="str">
            <v>FortWorth-Arlington</v>
          </cell>
          <cell r="O91" t="str">
            <v>31</v>
          </cell>
          <cell r="P91" t="str">
            <v>Dallas - Fort Worth</v>
          </cell>
          <cell r="Q91">
            <v>0</v>
          </cell>
          <cell r="R91" t="str">
            <v>garden</v>
          </cell>
          <cell r="S91" t="str">
            <v>Insignia</v>
          </cell>
          <cell r="T91" t="str">
            <v>SPI</v>
          </cell>
          <cell r="U91" t="str">
            <v>Affordable</v>
          </cell>
          <cell r="V91" t="str">
            <v>Affordable</v>
          </cell>
          <cell r="W91">
            <v>0</v>
          </cell>
          <cell r="X91" t="str">
            <v>Fee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 t="str">
            <v>Yes</v>
          </cell>
          <cell r="AE91" t="str">
            <v>No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 t="b">
            <v>0</v>
          </cell>
          <cell r="AN91" t="str">
            <v>RW:007310@3494</v>
          </cell>
          <cell r="AO91" t="str">
            <v>11709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</row>
        <row r="92">
          <cell r="A92">
            <v>0</v>
          </cell>
          <cell r="B92" t="str">
            <v>NORTHWIND FOREST APARTMENTS</v>
          </cell>
          <cell r="C92">
            <v>0</v>
          </cell>
          <cell r="D92">
            <v>0</v>
          </cell>
          <cell r="E92" t="str">
            <v>Midland</v>
          </cell>
          <cell r="F92" t="str">
            <v>MI</v>
          </cell>
          <cell r="G92">
            <v>0</v>
          </cell>
          <cell r="H92">
            <v>0</v>
          </cell>
          <cell r="I92">
            <v>0</v>
          </cell>
          <cell r="J92">
            <v>181</v>
          </cell>
          <cell r="K92" t="str">
            <v>26111</v>
          </cell>
          <cell r="L92" t="str">
            <v>Midland</v>
          </cell>
          <cell r="M92" t="str">
            <v>6960</v>
          </cell>
          <cell r="N92" t="str">
            <v>Saginaw-Bay City-Midland</v>
          </cell>
          <cell r="O92">
            <v>0</v>
          </cell>
          <cell r="P92">
            <v>0</v>
          </cell>
          <cell r="Q92">
            <v>0</v>
          </cell>
          <cell r="R92" t="str">
            <v>garden</v>
          </cell>
          <cell r="S92" t="str">
            <v>Insignia</v>
          </cell>
          <cell r="T92" t="str">
            <v>SPI</v>
          </cell>
          <cell r="U92" t="str">
            <v>Affordable</v>
          </cell>
          <cell r="V92" t="str">
            <v>Affordable</v>
          </cell>
          <cell r="W92" t="str">
            <v>yes</v>
          </cell>
          <cell r="X92" t="str">
            <v>Fee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 t="str">
            <v>Yes</v>
          </cell>
          <cell r="AE92" t="str">
            <v>No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 t="b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</row>
        <row r="93">
          <cell r="A93">
            <v>0</v>
          </cell>
          <cell r="B93" t="str">
            <v>NORWAY HOUSING</v>
          </cell>
          <cell r="C93">
            <v>0</v>
          </cell>
          <cell r="D93">
            <v>0</v>
          </cell>
          <cell r="E93" t="str">
            <v>Boston</v>
          </cell>
          <cell r="F93" t="str">
            <v>MA</v>
          </cell>
          <cell r="G93">
            <v>0</v>
          </cell>
          <cell r="H93">
            <v>0</v>
          </cell>
          <cell r="I93">
            <v>0</v>
          </cell>
          <cell r="J93">
            <v>136</v>
          </cell>
          <cell r="K93" t="str">
            <v>25025</v>
          </cell>
          <cell r="L93" t="str">
            <v>Suffolk</v>
          </cell>
          <cell r="M93" t="str">
            <v>1120</v>
          </cell>
          <cell r="N93" t="str">
            <v>Boston</v>
          </cell>
          <cell r="O93" t="str">
            <v>07</v>
          </cell>
          <cell r="P93" t="str">
            <v>Boston - Worcester - Lawrence</v>
          </cell>
          <cell r="Q93">
            <v>0</v>
          </cell>
          <cell r="R93" t="str">
            <v>garden</v>
          </cell>
          <cell r="S93" t="str">
            <v>Insignia</v>
          </cell>
          <cell r="T93" t="str">
            <v>SPI</v>
          </cell>
          <cell r="U93" t="str">
            <v>Affordable</v>
          </cell>
          <cell r="V93" t="str">
            <v>Affordable</v>
          </cell>
          <cell r="W93">
            <v>0</v>
          </cell>
          <cell r="X93" t="str">
            <v>Fee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 t="str">
            <v>Yes</v>
          </cell>
          <cell r="AE93" t="str">
            <v>No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 t="b">
            <v>0</v>
          </cell>
          <cell r="AN93" t="str">
            <v>RW:038286@3494</v>
          </cell>
          <cell r="AO93" t="str">
            <v>08151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</row>
        <row r="94">
          <cell r="A94">
            <v>0</v>
          </cell>
          <cell r="B94" t="str">
            <v>OAK KNOLL APTS</v>
          </cell>
          <cell r="C94">
            <v>0</v>
          </cell>
          <cell r="D94">
            <v>0</v>
          </cell>
          <cell r="E94" t="str">
            <v>Shelbyville</v>
          </cell>
          <cell r="F94" t="str">
            <v>TN</v>
          </cell>
          <cell r="G94">
            <v>0</v>
          </cell>
          <cell r="H94">
            <v>0</v>
          </cell>
          <cell r="I94">
            <v>0</v>
          </cell>
          <cell r="J94">
            <v>48</v>
          </cell>
          <cell r="K94" t="str">
            <v>47003</v>
          </cell>
          <cell r="L94" t="str">
            <v>Bedford</v>
          </cell>
          <cell r="M94" t="str">
            <v>047</v>
          </cell>
          <cell r="N94" t="str">
            <v>TN  Other</v>
          </cell>
          <cell r="O94">
            <v>0</v>
          </cell>
          <cell r="P94">
            <v>0</v>
          </cell>
          <cell r="Q94">
            <v>0</v>
          </cell>
          <cell r="R94" t="str">
            <v>garden</v>
          </cell>
          <cell r="S94" t="str">
            <v>Insignia</v>
          </cell>
          <cell r="T94" t="str">
            <v>SPI</v>
          </cell>
          <cell r="U94" t="str">
            <v>Affordable</v>
          </cell>
          <cell r="V94" t="str">
            <v>Affordable</v>
          </cell>
          <cell r="W94">
            <v>0</v>
          </cell>
          <cell r="X94" t="str">
            <v>Fee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 t="str">
            <v>Yes</v>
          </cell>
          <cell r="AE94" t="str">
            <v>No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 t="b">
            <v>0</v>
          </cell>
          <cell r="AN94" t="str">
            <v>RW:038926@3494</v>
          </cell>
          <cell r="AO94" t="str">
            <v>10356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</row>
        <row r="95">
          <cell r="A95">
            <v>0</v>
          </cell>
          <cell r="B95" t="str">
            <v>PARKVIEW PLACE</v>
          </cell>
          <cell r="C95">
            <v>0</v>
          </cell>
          <cell r="D95">
            <v>0</v>
          </cell>
          <cell r="E95" t="str">
            <v>Lubbock</v>
          </cell>
          <cell r="F95" t="str">
            <v>TX</v>
          </cell>
          <cell r="G95">
            <v>0</v>
          </cell>
          <cell r="H95">
            <v>0</v>
          </cell>
          <cell r="I95">
            <v>0</v>
          </cell>
          <cell r="J95">
            <v>73</v>
          </cell>
          <cell r="K95" t="str">
            <v>48303</v>
          </cell>
          <cell r="L95" t="str">
            <v>Lubbock</v>
          </cell>
          <cell r="M95" t="str">
            <v>4600</v>
          </cell>
          <cell r="N95" t="str">
            <v>Lubbock</v>
          </cell>
          <cell r="O95">
            <v>0</v>
          </cell>
          <cell r="P95">
            <v>0</v>
          </cell>
          <cell r="Q95">
            <v>0</v>
          </cell>
          <cell r="R95" t="str">
            <v>garden</v>
          </cell>
          <cell r="S95" t="str">
            <v>Insignia</v>
          </cell>
          <cell r="T95" t="str">
            <v>SPI</v>
          </cell>
          <cell r="U95" t="str">
            <v>Affordable</v>
          </cell>
          <cell r="V95" t="str">
            <v>Affordable</v>
          </cell>
          <cell r="W95" t="str">
            <v>yes</v>
          </cell>
          <cell r="X95" t="str">
            <v>Fee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 t="str">
            <v>Yes</v>
          </cell>
          <cell r="AE95" t="str">
            <v>No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 t="b">
            <v>0</v>
          </cell>
          <cell r="AN95" t="str">
            <v>RW:007166@3494</v>
          </cell>
          <cell r="AO95" t="str">
            <v>11735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</row>
        <row r="96">
          <cell r="A96">
            <v>0</v>
          </cell>
          <cell r="B96" t="str">
            <v>PENBROOKE MEADOWS</v>
          </cell>
          <cell r="C96">
            <v>0</v>
          </cell>
          <cell r="D96">
            <v>0</v>
          </cell>
          <cell r="E96" t="str">
            <v>Penfield</v>
          </cell>
          <cell r="F96" t="str">
            <v>NY</v>
          </cell>
          <cell r="G96">
            <v>0</v>
          </cell>
          <cell r="H96">
            <v>0</v>
          </cell>
          <cell r="I96">
            <v>0</v>
          </cell>
          <cell r="J96">
            <v>350</v>
          </cell>
          <cell r="K96" t="str">
            <v>36055</v>
          </cell>
          <cell r="L96" t="str">
            <v>Monroe</v>
          </cell>
          <cell r="M96" t="str">
            <v>6840</v>
          </cell>
          <cell r="N96" t="str">
            <v>Rochester</v>
          </cell>
          <cell r="O96">
            <v>0</v>
          </cell>
          <cell r="P96">
            <v>0</v>
          </cell>
          <cell r="Q96">
            <v>0</v>
          </cell>
          <cell r="R96" t="str">
            <v>garden</v>
          </cell>
          <cell r="S96" t="str">
            <v>Insignia</v>
          </cell>
          <cell r="T96" t="str">
            <v>SPI</v>
          </cell>
          <cell r="U96" t="str">
            <v>Affordable</v>
          </cell>
          <cell r="V96" t="str">
            <v>Affordable</v>
          </cell>
          <cell r="W96">
            <v>0</v>
          </cell>
          <cell r="X96" t="str">
            <v>Fee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 t="str">
            <v>Yes</v>
          </cell>
          <cell r="AE96" t="str">
            <v>No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 t="b">
            <v>0</v>
          </cell>
          <cell r="AN96">
            <v>0</v>
          </cell>
          <cell r="AO96" t="str">
            <v>09146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</row>
        <row r="97">
          <cell r="A97">
            <v>0</v>
          </cell>
          <cell r="B97" t="str">
            <v>PINE HAVEN APTS</v>
          </cell>
          <cell r="C97">
            <v>0</v>
          </cell>
          <cell r="D97">
            <v>0</v>
          </cell>
          <cell r="E97" t="str">
            <v>Marshall</v>
          </cell>
          <cell r="F97" t="str">
            <v>TX</v>
          </cell>
          <cell r="G97">
            <v>0</v>
          </cell>
          <cell r="H97">
            <v>0</v>
          </cell>
          <cell r="I97">
            <v>0</v>
          </cell>
          <cell r="J97">
            <v>64</v>
          </cell>
          <cell r="K97" t="str">
            <v>48203</v>
          </cell>
          <cell r="L97" t="str">
            <v>Harrison</v>
          </cell>
          <cell r="M97" t="str">
            <v>4420</v>
          </cell>
          <cell r="N97" t="str">
            <v>Longview-Marshall</v>
          </cell>
          <cell r="O97">
            <v>0</v>
          </cell>
          <cell r="P97">
            <v>0</v>
          </cell>
          <cell r="Q97">
            <v>0</v>
          </cell>
          <cell r="R97" t="str">
            <v>garden</v>
          </cell>
          <cell r="S97" t="str">
            <v>Insignia</v>
          </cell>
          <cell r="T97" t="str">
            <v>SPI</v>
          </cell>
          <cell r="U97" t="str">
            <v>Affordable</v>
          </cell>
          <cell r="V97" t="str">
            <v>Affordable</v>
          </cell>
          <cell r="W97">
            <v>0</v>
          </cell>
          <cell r="X97" t="str">
            <v>Fee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 t="str">
            <v>Yes</v>
          </cell>
          <cell r="AE97" t="str">
            <v>No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 t="b">
            <v>0</v>
          </cell>
          <cell r="AN97" t="str">
            <v>RW:039086@3494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</row>
        <row r="98">
          <cell r="A98">
            <v>0</v>
          </cell>
          <cell r="B98" t="str">
            <v>PINE RIDGE APTS (AKA PINE FO</v>
          </cell>
          <cell r="C98">
            <v>0</v>
          </cell>
          <cell r="D98">
            <v>0</v>
          </cell>
          <cell r="E98" t="str">
            <v>Plainfield (Grand Rapids)</v>
          </cell>
          <cell r="F98" t="str">
            <v>MI</v>
          </cell>
          <cell r="G98">
            <v>0</v>
          </cell>
          <cell r="H98">
            <v>0</v>
          </cell>
          <cell r="I98">
            <v>0</v>
          </cell>
          <cell r="J98">
            <v>168</v>
          </cell>
          <cell r="K98" t="str">
            <v>26081</v>
          </cell>
          <cell r="L98" t="str">
            <v>Kent</v>
          </cell>
          <cell r="M98" t="str">
            <v>3000</v>
          </cell>
          <cell r="N98" t="str">
            <v>Grand Rapids-Muskegon-Holland</v>
          </cell>
          <cell r="O98">
            <v>0</v>
          </cell>
          <cell r="P98">
            <v>0</v>
          </cell>
          <cell r="Q98">
            <v>0</v>
          </cell>
          <cell r="R98" t="str">
            <v>garden</v>
          </cell>
          <cell r="S98" t="str">
            <v>Insignia</v>
          </cell>
          <cell r="T98" t="str">
            <v>SPI</v>
          </cell>
          <cell r="U98" t="str">
            <v>Affordable</v>
          </cell>
          <cell r="V98" t="str">
            <v>Affordable</v>
          </cell>
          <cell r="W98">
            <v>0</v>
          </cell>
          <cell r="X98" t="str">
            <v>Fee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 t="str">
            <v>Yes</v>
          </cell>
          <cell r="AE98" t="str">
            <v>No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 t="b">
            <v>0</v>
          </cell>
          <cell r="AN98" t="str">
            <v>RW:038201@3494</v>
          </cell>
          <cell r="AO98" t="str">
            <v>08067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</row>
        <row r="99">
          <cell r="A99">
            <v>0</v>
          </cell>
          <cell r="B99" t="str">
            <v>PLAINS VILLAGE</v>
          </cell>
          <cell r="C99">
            <v>0</v>
          </cell>
          <cell r="D99">
            <v>0</v>
          </cell>
          <cell r="E99" t="str">
            <v>Plainview</v>
          </cell>
          <cell r="F99" t="str">
            <v>TX</v>
          </cell>
          <cell r="G99">
            <v>0</v>
          </cell>
          <cell r="H99">
            <v>0</v>
          </cell>
          <cell r="I99">
            <v>0</v>
          </cell>
          <cell r="J99">
            <v>41</v>
          </cell>
          <cell r="K99" t="str">
            <v>48189</v>
          </cell>
          <cell r="L99" t="str">
            <v>Hale</v>
          </cell>
          <cell r="M99" t="str">
            <v>048</v>
          </cell>
          <cell r="N99" t="str">
            <v>TX  Other</v>
          </cell>
          <cell r="O99">
            <v>0</v>
          </cell>
          <cell r="P99">
            <v>0</v>
          </cell>
          <cell r="Q99">
            <v>0</v>
          </cell>
          <cell r="R99" t="str">
            <v>garden</v>
          </cell>
          <cell r="S99" t="str">
            <v>Insignia</v>
          </cell>
          <cell r="T99" t="str">
            <v>SPI</v>
          </cell>
          <cell r="U99" t="str">
            <v>Affordable</v>
          </cell>
          <cell r="V99" t="str">
            <v>Affordable</v>
          </cell>
          <cell r="W99">
            <v>0</v>
          </cell>
          <cell r="X99" t="str">
            <v>Fee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 t="str">
            <v>Yes</v>
          </cell>
          <cell r="AE99" t="str">
            <v>No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 t="b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</row>
        <row r="100">
          <cell r="A100">
            <v>0</v>
          </cell>
          <cell r="B100" t="str">
            <v>PLUMLY TOWNHOMES</v>
          </cell>
          <cell r="C100">
            <v>0</v>
          </cell>
          <cell r="D100">
            <v>0</v>
          </cell>
          <cell r="E100" t="str">
            <v>Barnesville</v>
          </cell>
          <cell r="F100" t="str">
            <v>OH</v>
          </cell>
          <cell r="G100">
            <v>0</v>
          </cell>
          <cell r="H100">
            <v>0</v>
          </cell>
          <cell r="I100">
            <v>0</v>
          </cell>
          <cell r="J100">
            <v>31</v>
          </cell>
          <cell r="K100" t="str">
            <v>39013</v>
          </cell>
          <cell r="L100" t="str">
            <v>Belmont</v>
          </cell>
          <cell r="M100" t="str">
            <v>9000</v>
          </cell>
          <cell r="N100" t="str">
            <v>Wheeling</v>
          </cell>
          <cell r="O100">
            <v>0</v>
          </cell>
          <cell r="P100">
            <v>0</v>
          </cell>
          <cell r="Q100">
            <v>0</v>
          </cell>
          <cell r="R100" t="str">
            <v>garden</v>
          </cell>
          <cell r="S100" t="str">
            <v>Insignia</v>
          </cell>
          <cell r="T100" t="str">
            <v>SPI</v>
          </cell>
          <cell r="U100" t="str">
            <v>Affordable</v>
          </cell>
          <cell r="V100" t="str">
            <v>Affordable</v>
          </cell>
          <cell r="W100" t="str">
            <v>yes</v>
          </cell>
          <cell r="X100" t="str">
            <v>Fee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 t="str">
            <v>Yes</v>
          </cell>
          <cell r="AE100" t="str">
            <v>No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 t="b">
            <v>0</v>
          </cell>
          <cell r="AN100" t="str">
            <v>RW:039094@3494</v>
          </cell>
          <cell r="AO100" t="str">
            <v>10423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</row>
        <row r="101">
          <cell r="A101">
            <v>0</v>
          </cell>
          <cell r="B101" t="str">
            <v>POETS VILLAGE</v>
          </cell>
          <cell r="C101" t="str">
            <v>500 Millay Circle</v>
          </cell>
          <cell r="D101">
            <v>0</v>
          </cell>
          <cell r="E101" t="str">
            <v>Indiana</v>
          </cell>
          <cell r="F101" t="str">
            <v>PA</v>
          </cell>
          <cell r="G101" t="str">
            <v>15701</v>
          </cell>
          <cell r="H101" t="str">
            <v>(724) 349-1522</v>
          </cell>
          <cell r="I101">
            <v>0</v>
          </cell>
          <cell r="J101">
            <v>104</v>
          </cell>
          <cell r="K101" t="str">
            <v>42063</v>
          </cell>
          <cell r="L101" t="str">
            <v>Indiana</v>
          </cell>
          <cell r="M101" t="str">
            <v>042</v>
          </cell>
          <cell r="N101" t="str">
            <v>PA Other</v>
          </cell>
          <cell r="O101">
            <v>0</v>
          </cell>
          <cell r="P101">
            <v>0</v>
          </cell>
          <cell r="Q101">
            <v>0</v>
          </cell>
          <cell r="R101" t="str">
            <v>garden</v>
          </cell>
          <cell r="S101" t="str">
            <v>Insignia</v>
          </cell>
          <cell r="T101" t="str">
            <v>SPI</v>
          </cell>
          <cell r="U101" t="str">
            <v>Affordable</v>
          </cell>
          <cell r="V101" t="str">
            <v>Affordable</v>
          </cell>
          <cell r="W101">
            <v>0</v>
          </cell>
          <cell r="X101" t="str">
            <v>Fee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 t="str">
            <v>Yes</v>
          </cell>
          <cell r="AE101" t="str">
            <v>No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 t="b">
            <v>0</v>
          </cell>
          <cell r="AN101" t="str">
            <v>RW:008407@3494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</row>
        <row r="102">
          <cell r="A102">
            <v>0</v>
          </cell>
          <cell r="B102" t="str">
            <v>POINT VILLAGE APTS</v>
          </cell>
          <cell r="C102">
            <v>0</v>
          </cell>
          <cell r="D102">
            <v>0</v>
          </cell>
          <cell r="E102" t="str">
            <v>Russells Point</v>
          </cell>
          <cell r="F102" t="str">
            <v>OH</v>
          </cell>
          <cell r="G102">
            <v>0</v>
          </cell>
          <cell r="H102">
            <v>0</v>
          </cell>
          <cell r="I102">
            <v>0</v>
          </cell>
          <cell r="J102">
            <v>58</v>
          </cell>
          <cell r="K102" t="str">
            <v>39091</v>
          </cell>
          <cell r="L102" t="str">
            <v>Logan</v>
          </cell>
          <cell r="M102" t="str">
            <v>039</v>
          </cell>
          <cell r="N102" t="str">
            <v>OH  Other</v>
          </cell>
          <cell r="O102">
            <v>0</v>
          </cell>
          <cell r="P102">
            <v>0</v>
          </cell>
          <cell r="Q102">
            <v>0</v>
          </cell>
          <cell r="R102" t="str">
            <v>garden</v>
          </cell>
          <cell r="S102" t="str">
            <v>Insignia</v>
          </cell>
          <cell r="T102" t="str">
            <v>SPI</v>
          </cell>
          <cell r="U102" t="str">
            <v>Affordable</v>
          </cell>
          <cell r="V102" t="str">
            <v>Affordable</v>
          </cell>
          <cell r="W102" t="str">
            <v>yes</v>
          </cell>
          <cell r="X102" t="str">
            <v>Fee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 t="str">
            <v>Yes</v>
          </cell>
          <cell r="AE102" t="str">
            <v>No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 t="b">
            <v>1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</row>
        <row r="103">
          <cell r="A103">
            <v>0</v>
          </cell>
          <cell r="B103" t="str">
            <v>POST ROAD GARDENS</v>
          </cell>
          <cell r="C103">
            <v>0</v>
          </cell>
          <cell r="D103">
            <v>0</v>
          </cell>
          <cell r="E103" t="str">
            <v>Bayonne</v>
          </cell>
          <cell r="F103" t="str">
            <v>NJ</v>
          </cell>
          <cell r="G103">
            <v>0</v>
          </cell>
          <cell r="H103">
            <v>0</v>
          </cell>
          <cell r="I103">
            <v>0</v>
          </cell>
          <cell r="J103">
            <v>252</v>
          </cell>
          <cell r="K103" t="str">
            <v>34017</v>
          </cell>
          <cell r="L103" t="str">
            <v>Hudson</v>
          </cell>
          <cell r="M103" t="str">
            <v>3640</v>
          </cell>
          <cell r="N103" t="str">
            <v>Jersey City</v>
          </cell>
          <cell r="O103" t="str">
            <v>70</v>
          </cell>
          <cell r="P103" t="str">
            <v>New York - Northern New Jersey - Long Island</v>
          </cell>
          <cell r="Q103">
            <v>0</v>
          </cell>
          <cell r="R103" t="str">
            <v>garden</v>
          </cell>
          <cell r="S103" t="str">
            <v>Insignia</v>
          </cell>
          <cell r="T103" t="str">
            <v>SPI</v>
          </cell>
          <cell r="U103" t="str">
            <v>Affordable</v>
          </cell>
          <cell r="V103" t="str">
            <v>Affordable</v>
          </cell>
          <cell r="W103" t="str">
            <v>yes</v>
          </cell>
          <cell r="X103" t="str">
            <v>Fee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 t="str">
            <v>Yes</v>
          </cell>
          <cell r="AE103" t="str">
            <v>No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 t="b">
            <v>0</v>
          </cell>
          <cell r="AN103" t="str">
            <v>RW:038382@3494</v>
          </cell>
          <cell r="AO103" t="str">
            <v>08301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</row>
        <row r="104">
          <cell r="A104">
            <v>0</v>
          </cell>
          <cell r="B104" t="str">
            <v>PRAIRIE VILLAGE</v>
          </cell>
          <cell r="C104">
            <v>0</v>
          </cell>
          <cell r="D104">
            <v>0</v>
          </cell>
          <cell r="E104" t="str">
            <v>Pryor</v>
          </cell>
          <cell r="F104" t="str">
            <v>OK</v>
          </cell>
          <cell r="G104">
            <v>0</v>
          </cell>
          <cell r="H104">
            <v>0</v>
          </cell>
          <cell r="I104">
            <v>0</v>
          </cell>
          <cell r="J104">
            <v>100</v>
          </cell>
          <cell r="K104" t="str">
            <v>40097</v>
          </cell>
          <cell r="L104" t="str">
            <v>Mayes</v>
          </cell>
          <cell r="M104" t="str">
            <v>040</v>
          </cell>
          <cell r="N104" t="str">
            <v>OK  Other</v>
          </cell>
          <cell r="O104">
            <v>0</v>
          </cell>
          <cell r="P104">
            <v>0</v>
          </cell>
          <cell r="Q104">
            <v>0</v>
          </cell>
          <cell r="R104" t="str">
            <v>garden</v>
          </cell>
          <cell r="S104" t="str">
            <v>Insignia</v>
          </cell>
          <cell r="T104" t="str">
            <v>SPI</v>
          </cell>
          <cell r="U104" t="str">
            <v>Affordable</v>
          </cell>
          <cell r="V104" t="str">
            <v>Affordable</v>
          </cell>
          <cell r="W104">
            <v>0</v>
          </cell>
          <cell r="X104" t="str">
            <v>Fee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 t="str">
            <v>Yes</v>
          </cell>
          <cell r="AE104" t="str">
            <v>No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 t="b">
            <v>0</v>
          </cell>
          <cell r="AN104" t="str">
            <v>RW:025053@3494</v>
          </cell>
          <cell r="AO104" t="str">
            <v>11609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</row>
        <row r="105">
          <cell r="A105">
            <v>0</v>
          </cell>
          <cell r="B105" t="str">
            <v>QUINCY MANOR</v>
          </cell>
          <cell r="C105">
            <v>0</v>
          </cell>
          <cell r="D105">
            <v>0</v>
          </cell>
          <cell r="E105" t="str">
            <v>Quincy</v>
          </cell>
          <cell r="F105" t="str">
            <v>WA</v>
          </cell>
          <cell r="G105">
            <v>0</v>
          </cell>
          <cell r="H105">
            <v>0</v>
          </cell>
          <cell r="I105">
            <v>0</v>
          </cell>
          <cell r="J105">
            <v>20</v>
          </cell>
          <cell r="K105" t="str">
            <v>53025</v>
          </cell>
          <cell r="L105" t="str">
            <v>Grant</v>
          </cell>
          <cell r="M105" t="str">
            <v>053</v>
          </cell>
          <cell r="N105" t="str">
            <v>WA  Other</v>
          </cell>
          <cell r="O105">
            <v>0</v>
          </cell>
          <cell r="P105">
            <v>0</v>
          </cell>
          <cell r="Q105">
            <v>0</v>
          </cell>
          <cell r="R105" t="str">
            <v>garden</v>
          </cell>
          <cell r="S105" t="str">
            <v>Insignia</v>
          </cell>
          <cell r="T105" t="str">
            <v>SPI</v>
          </cell>
          <cell r="U105" t="str">
            <v>Affordable</v>
          </cell>
          <cell r="V105" t="str">
            <v>Affordable</v>
          </cell>
          <cell r="W105">
            <v>0</v>
          </cell>
          <cell r="X105" t="str">
            <v>Fee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 t="str">
            <v>Yes</v>
          </cell>
          <cell r="AE105" t="str">
            <v>No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 t="b">
            <v>0</v>
          </cell>
          <cell r="AN105" t="str">
            <v>RW:000387@3494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</row>
        <row r="106">
          <cell r="A106">
            <v>0</v>
          </cell>
          <cell r="B106" t="str">
            <v>RAP UP II B</v>
          </cell>
          <cell r="C106">
            <v>0</v>
          </cell>
          <cell r="D106">
            <v>0</v>
          </cell>
          <cell r="E106" t="str">
            <v>Roxbury</v>
          </cell>
          <cell r="F106" t="str">
            <v>MA</v>
          </cell>
          <cell r="G106">
            <v>0</v>
          </cell>
          <cell r="H106">
            <v>0</v>
          </cell>
          <cell r="I106">
            <v>0</v>
          </cell>
          <cell r="J106">
            <v>51</v>
          </cell>
          <cell r="K106" t="str">
            <v>25025</v>
          </cell>
          <cell r="L106" t="str">
            <v>Suffolk</v>
          </cell>
          <cell r="M106" t="str">
            <v>1120</v>
          </cell>
          <cell r="N106" t="str">
            <v>Boston</v>
          </cell>
          <cell r="O106" t="str">
            <v>07</v>
          </cell>
          <cell r="P106" t="str">
            <v>Boston - Worcester - Lawrence</v>
          </cell>
          <cell r="Q106">
            <v>0</v>
          </cell>
          <cell r="R106" t="str">
            <v>garden</v>
          </cell>
          <cell r="S106" t="str">
            <v>Insignia</v>
          </cell>
          <cell r="T106" t="str">
            <v>SPI</v>
          </cell>
          <cell r="U106" t="str">
            <v>Affordable</v>
          </cell>
          <cell r="V106" t="str">
            <v>Affordable</v>
          </cell>
          <cell r="W106">
            <v>0</v>
          </cell>
          <cell r="X106" t="str">
            <v>Fee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 t="str">
            <v>Yes</v>
          </cell>
          <cell r="AE106" t="str">
            <v>No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 t="b">
            <v>0</v>
          </cell>
          <cell r="AN106" t="str">
            <v>RW:007138@3494</v>
          </cell>
          <cell r="AO106" t="str">
            <v>11528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</row>
        <row r="107">
          <cell r="A107">
            <v>0</v>
          </cell>
          <cell r="B107" t="str">
            <v>SOUTHERN BLVD. I</v>
          </cell>
          <cell r="C107">
            <v>0</v>
          </cell>
          <cell r="D107">
            <v>0</v>
          </cell>
          <cell r="E107" t="str">
            <v>Bronx</v>
          </cell>
          <cell r="F107" t="str">
            <v>NY</v>
          </cell>
          <cell r="G107">
            <v>0</v>
          </cell>
          <cell r="H107">
            <v>0</v>
          </cell>
          <cell r="I107">
            <v>0</v>
          </cell>
          <cell r="J107">
            <v>73</v>
          </cell>
          <cell r="K107" t="str">
            <v>36005</v>
          </cell>
          <cell r="L107" t="str">
            <v>Bronx</v>
          </cell>
          <cell r="M107" t="str">
            <v>5600</v>
          </cell>
          <cell r="N107" t="str">
            <v>New York</v>
          </cell>
          <cell r="O107" t="str">
            <v>70</v>
          </cell>
          <cell r="P107" t="str">
            <v>New York - Northern New Jersey - Long Island</v>
          </cell>
          <cell r="Q107">
            <v>0</v>
          </cell>
          <cell r="R107" t="str">
            <v>garden</v>
          </cell>
          <cell r="S107" t="str">
            <v>Insignia</v>
          </cell>
          <cell r="T107" t="str">
            <v>SPI</v>
          </cell>
          <cell r="U107" t="str">
            <v>Affordable</v>
          </cell>
          <cell r="V107" t="str">
            <v>Affordable</v>
          </cell>
          <cell r="W107">
            <v>0</v>
          </cell>
          <cell r="X107" t="str">
            <v>Fee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 t="str">
            <v>Yes</v>
          </cell>
          <cell r="AE107" t="str">
            <v>No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 t="b">
            <v>0</v>
          </cell>
          <cell r="AN107" t="str">
            <v>RW:038518@3494</v>
          </cell>
          <cell r="AO107" t="str">
            <v>08754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</row>
        <row r="108">
          <cell r="A108">
            <v>0</v>
          </cell>
          <cell r="B108" t="str">
            <v>SOUTHERN BLVD. II</v>
          </cell>
          <cell r="C108">
            <v>0</v>
          </cell>
          <cell r="D108">
            <v>0</v>
          </cell>
          <cell r="E108" t="str">
            <v>Bronx</v>
          </cell>
          <cell r="F108" t="str">
            <v>NY</v>
          </cell>
          <cell r="G108">
            <v>0</v>
          </cell>
          <cell r="H108">
            <v>0</v>
          </cell>
          <cell r="I108">
            <v>0</v>
          </cell>
          <cell r="J108">
            <v>122</v>
          </cell>
          <cell r="K108" t="str">
            <v>36005</v>
          </cell>
          <cell r="L108" t="str">
            <v>Bronx</v>
          </cell>
          <cell r="M108" t="str">
            <v>5600</v>
          </cell>
          <cell r="N108" t="str">
            <v>New York</v>
          </cell>
          <cell r="O108" t="str">
            <v>70</v>
          </cell>
          <cell r="P108" t="str">
            <v>New York - Northern New Jersey - Long Island</v>
          </cell>
          <cell r="Q108">
            <v>0</v>
          </cell>
          <cell r="R108" t="str">
            <v>garden</v>
          </cell>
          <cell r="S108" t="str">
            <v>Insignia</v>
          </cell>
          <cell r="T108" t="str">
            <v>SPI</v>
          </cell>
          <cell r="U108" t="str">
            <v>Affordable</v>
          </cell>
          <cell r="V108" t="str">
            <v>Affordable</v>
          </cell>
          <cell r="W108">
            <v>0</v>
          </cell>
          <cell r="X108" t="str">
            <v>Fee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 t="str">
            <v>Yes</v>
          </cell>
          <cell r="AE108" t="str">
            <v>No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 t="b">
            <v>0</v>
          </cell>
          <cell r="AN108" t="str">
            <v>RW:006523@3494</v>
          </cell>
          <cell r="AO108" t="str">
            <v>11326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</row>
        <row r="109">
          <cell r="A109">
            <v>0</v>
          </cell>
          <cell r="B109" t="str">
            <v>SOUTHERN BLVD. III</v>
          </cell>
          <cell r="C109">
            <v>0</v>
          </cell>
          <cell r="D109">
            <v>0</v>
          </cell>
          <cell r="E109" t="str">
            <v>Bronx</v>
          </cell>
          <cell r="F109" t="str">
            <v>NY</v>
          </cell>
          <cell r="G109">
            <v>0</v>
          </cell>
          <cell r="H109">
            <v>0</v>
          </cell>
          <cell r="I109">
            <v>0</v>
          </cell>
          <cell r="J109">
            <v>122</v>
          </cell>
          <cell r="K109" t="str">
            <v>36005</v>
          </cell>
          <cell r="L109" t="str">
            <v>Bronx</v>
          </cell>
          <cell r="M109" t="str">
            <v>5600</v>
          </cell>
          <cell r="N109" t="str">
            <v>New York</v>
          </cell>
          <cell r="O109" t="str">
            <v>70</v>
          </cell>
          <cell r="P109" t="str">
            <v>New York - Northern New Jersey - Long Island</v>
          </cell>
          <cell r="Q109">
            <v>0</v>
          </cell>
          <cell r="R109" t="str">
            <v>garden</v>
          </cell>
          <cell r="S109" t="str">
            <v>Insignia</v>
          </cell>
          <cell r="T109" t="str">
            <v>SPI</v>
          </cell>
          <cell r="U109" t="str">
            <v>Affordable</v>
          </cell>
          <cell r="V109" t="str">
            <v>Affordable</v>
          </cell>
          <cell r="W109">
            <v>0</v>
          </cell>
          <cell r="X109" t="str">
            <v>Fee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 t="str">
            <v>Yes</v>
          </cell>
          <cell r="AE109" t="str">
            <v>No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 t="b">
            <v>0</v>
          </cell>
          <cell r="AN109" t="str">
            <v>RW:005868@3494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</row>
        <row r="110">
          <cell r="A110">
            <v>0</v>
          </cell>
          <cell r="B110" t="str">
            <v>STONEGATE PARK APARTMENTS</v>
          </cell>
          <cell r="C110">
            <v>0</v>
          </cell>
          <cell r="D110">
            <v>0</v>
          </cell>
          <cell r="E110" t="str">
            <v>San Angelo</v>
          </cell>
          <cell r="F110" t="str">
            <v>TX</v>
          </cell>
          <cell r="G110">
            <v>0</v>
          </cell>
          <cell r="H110">
            <v>0</v>
          </cell>
          <cell r="I110">
            <v>0</v>
          </cell>
          <cell r="J110">
            <v>92</v>
          </cell>
          <cell r="K110" t="str">
            <v>48451</v>
          </cell>
          <cell r="L110" t="str">
            <v>Tom Green</v>
          </cell>
          <cell r="M110" t="str">
            <v>7200</v>
          </cell>
          <cell r="N110" t="str">
            <v>San Angelo</v>
          </cell>
          <cell r="O110">
            <v>0</v>
          </cell>
          <cell r="P110">
            <v>0</v>
          </cell>
          <cell r="Q110">
            <v>0</v>
          </cell>
          <cell r="R110" t="str">
            <v>garden</v>
          </cell>
          <cell r="S110" t="str">
            <v>Insignia</v>
          </cell>
          <cell r="T110" t="str">
            <v>SPI</v>
          </cell>
          <cell r="U110" t="str">
            <v>Affordable</v>
          </cell>
          <cell r="V110" t="str">
            <v>Affordable</v>
          </cell>
          <cell r="W110">
            <v>0</v>
          </cell>
          <cell r="X110" t="str">
            <v>Fee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 t="str">
            <v>Yes</v>
          </cell>
          <cell r="AE110" t="str">
            <v>No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 t="b">
            <v>0</v>
          </cell>
          <cell r="AN110" t="str">
            <v>RW:038397@3494</v>
          </cell>
          <cell r="AO110" t="str">
            <v>08340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</row>
        <row r="111">
          <cell r="A111">
            <v>0</v>
          </cell>
          <cell r="B111" t="str">
            <v>SUMMIT APTS</v>
          </cell>
          <cell r="C111">
            <v>0</v>
          </cell>
          <cell r="D111">
            <v>0</v>
          </cell>
          <cell r="E111" t="str">
            <v>Latrobe</v>
          </cell>
          <cell r="F111" t="str">
            <v>PA</v>
          </cell>
          <cell r="G111">
            <v>0</v>
          </cell>
          <cell r="H111">
            <v>0</v>
          </cell>
          <cell r="I111">
            <v>0</v>
          </cell>
          <cell r="J111">
            <v>100</v>
          </cell>
          <cell r="K111" t="str">
            <v>42129</v>
          </cell>
          <cell r="L111" t="str">
            <v>Westmoreland</v>
          </cell>
          <cell r="M111" t="str">
            <v>6280</v>
          </cell>
          <cell r="N111" t="str">
            <v>Pittsburgh</v>
          </cell>
          <cell r="O111">
            <v>0</v>
          </cell>
          <cell r="P111">
            <v>0</v>
          </cell>
          <cell r="Q111">
            <v>0</v>
          </cell>
          <cell r="R111" t="str">
            <v>garden</v>
          </cell>
          <cell r="S111" t="str">
            <v>Insignia</v>
          </cell>
          <cell r="T111" t="str">
            <v>SPI</v>
          </cell>
          <cell r="U111" t="str">
            <v>Affordable</v>
          </cell>
          <cell r="V111" t="str">
            <v>Affordable</v>
          </cell>
          <cell r="W111">
            <v>0</v>
          </cell>
          <cell r="X111" t="str">
            <v>Fee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 t="str">
            <v>Yes</v>
          </cell>
          <cell r="AE111" t="str">
            <v>No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 t="b">
            <v>0</v>
          </cell>
          <cell r="AN111" t="str">
            <v>RW:040943@3494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</row>
        <row r="112">
          <cell r="A112">
            <v>0</v>
          </cell>
          <cell r="B112" t="str">
            <v>SUNSET VILLAGE APARTMENTS</v>
          </cell>
          <cell r="C112">
            <v>0</v>
          </cell>
          <cell r="D112">
            <v>0</v>
          </cell>
          <cell r="E112" t="str">
            <v>Clarksville</v>
          </cell>
          <cell r="F112" t="str">
            <v>TN</v>
          </cell>
          <cell r="G112">
            <v>0</v>
          </cell>
          <cell r="H112">
            <v>0</v>
          </cell>
          <cell r="I112">
            <v>0</v>
          </cell>
          <cell r="J112">
            <v>64</v>
          </cell>
          <cell r="K112" t="str">
            <v>47125</v>
          </cell>
          <cell r="L112" t="str">
            <v>Montgomery</v>
          </cell>
          <cell r="M112" t="str">
            <v>1660</v>
          </cell>
          <cell r="N112" t="str">
            <v>Clarksville-Hopkinsville</v>
          </cell>
          <cell r="O112">
            <v>0</v>
          </cell>
          <cell r="P112">
            <v>0</v>
          </cell>
          <cell r="Q112">
            <v>0</v>
          </cell>
          <cell r="R112" t="str">
            <v>garden</v>
          </cell>
          <cell r="S112" t="str">
            <v>Insignia</v>
          </cell>
          <cell r="T112" t="str">
            <v>SPI</v>
          </cell>
          <cell r="U112" t="str">
            <v>Affordable</v>
          </cell>
          <cell r="V112" t="str">
            <v>Affordable</v>
          </cell>
          <cell r="W112">
            <v>0</v>
          </cell>
          <cell r="X112" t="str">
            <v>Fee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 t="str">
            <v>Yes</v>
          </cell>
          <cell r="AE112" t="str">
            <v>No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 t="b">
            <v>0</v>
          </cell>
          <cell r="AN112" t="str">
            <v>RW:039191@3494</v>
          </cell>
          <cell r="AO112" t="str">
            <v>10476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</row>
        <row r="113">
          <cell r="A113">
            <v>0</v>
          </cell>
          <cell r="B113" t="str">
            <v>TANNERY, THE</v>
          </cell>
          <cell r="C113">
            <v>0</v>
          </cell>
          <cell r="D113">
            <v>0</v>
          </cell>
          <cell r="E113" t="str">
            <v>Peabody</v>
          </cell>
          <cell r="F113" t="str">
            <v>MA</v>
          </cell>
          <cell r="G113">
            <v>0</v>
          </cell>
          <cell r="H113">
            <v>0</v>
          </cell>
          <cell r="I113">
            <v>0</v>
          </cell>
          <cell r="J113">
            <v>284</v>
          </cell>
          <cell r="K113" t="str">
            <v>25009</v>
          </cell>
          <cell r="L113" t="str">
            <v>Essex</v>
          </cell>
          <cell r="M113" t="str">
            <v>4160</v>
          </cell>
          <cell r="N113" t="str">
            <v>Lawrence</v>
          </cell>
          <cell r="O113" t="str">
            <v>07</v>
          </cell>
          <cell r="P113" t="str">
            <v>Boston - Worcester - Lawrence</v>
          </cell>
          <cell r="Q113">
            <v>0</v>
          </cell>
          <cell r="R113" t="str">
            <v>garden</v>
          </cell>
          <cell r="S113" t="str">
            <v>Insignia</v>
          </cell>
          <cell r="T113" t="str">
            <v>SPI</v>
          </cell>
          <cell r="U113" t="str">
            <v>Affordable</v>
          </cell>
          <cell r="V113" t="str">
            <v>Affordable</v>
          </cell>
          <cell r="W113">
            <v>0</v>
          </cell>
          <cell r="X113" t="str">
            <v>Fee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 t="str">
            <v>Yes</v>
          </cell>
          <cell r="AE113" t="str">
            <v>No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 t="b">
            <v>0</v>
          </cell>
          <cell r="AN113">
            <v>0</v>
          </cell>
          <cell r="AO113" t="str">
            <v>09002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</row>
        <row r="114">
          <cell r="A114">
            <v>0</v>
          </cell>
          <cell r="B114" t="str">
            <v>TOWER II APTS.</v>
          </cell>
          <cell r="C114">
            <v>0</v>
          </cell>
          <cell r="D114">
            <v>0</v>
          </cell>
          <cell r="E114" t="str">
            <v>Sacramento</v>
          </cell>
          <cell r="F114" t="str">
            <v>CA</v>
          </cell>
          <cell r="G114">
            <v>0</v>
          </cell>
          <cell r="H114">
            <v>0</v>
          </cell>
          <cell r="I114">
            <v>0</v>
          </cell>
          <cell r="J114">
            <v>194</v>
          </cell>
          <cell r="K114" t="str">
            <v>06067</v>
          </cell>
          <cell r="L114" t="str">
            <v>Sacramento</v>
          </cell>
          <cell r="M114" t="str">
            <v>6920</v>
          </cell>
          <cell r="N114" t="str">
            <v>Sacramento</v>
          </cell>
          <cell r="O114" t="str">
            <v>82</v>
          </cell>
          <cell r="P114" t="str">
            <v>Sacramento - Yolo</v>
          </cell>
          <cell r="Q114">
            <v>0</v>
          </cell>
          <cell r="R114" t="str">
            <v>garden</v>
          </cell>
          <cell r="S114" t="str">
            <v>Insignia</v>
          </cell>
          <cell r="T114" t="str">
            <v>SPI</v>
          </cell>
          <cell r="U114" t="str">
            <v>Affordable</v>
          </cell>
          <cell r="V114" t="str">
            <v>Affordable</v>
          </cell>
          <cell r="W114">
            <v>0</v>
          </cell>
          <cell r="X114" t="str">
            <v>Fee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 t="str">
            <v>Yes</v>
          </cell>
          <cell r="AE114" t="str">
            <v>No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 t="b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</row>
        <row r="115">
          <cell r="A115">
            <v>0</v>
          </cell>
          <cell r="B115" t="str">
            <v>TYRONE FAMILY HOUSING</v>
          </cell>
          <cell r="C115">
            <v>0</v>
          </cell>
          <cell r="D115">
            <v>0</v>
          </cell>
          <cell r="E115" t="str">
            <v>Tyrone</v>
          </cell>
          <cell r="F115" t="str">
            <v>PA</v>
          </cell>
          <cell r="G115">
            <v>0</v>
          </cell>
          <cell r="H115">
            <v>0</v>
          </cell>
          <cell r="I115">
            <v>0</v>
          </cell>
          <cell r="J115">
            <v>50</v>
          </cell>
          <cell r="K115" t="str">
            <v>42013</v>
          </cell>
          <cell r="L115" t="str">
            <v>Blair</v>
          </cell>
          <cell r="M115" t="str">
            <v>0280</v>
          </cell>
          <cell r="N115" t="str">
            <v>Altoona</v>
          </cell>
          <cell r="O115">
            <v>0</v>
          </cell>
          <cell r="P115">
            <v>0</v>
          </cell>
          <cell r="Q115">
            <v>0</v>
          </cell>
          <cell r="R115" t="str">
            <v>garden</v>
          </cell>
          <cell r="S115" t="str">
            <v>Insignia</v>
          </cell>
          <cell r="T115" t="str">
            <v>SPI</v>
          </cell>
          <cell r="U115" t="str">
            <v>Affordable</v>
          </cell>
          <cell r="V115" t="str">
            <v>Affordable</v>
          </cell>
          <cell r="W115">
            <v>0</v>
          </cell>
          <cell r="X115" t="str">
            <v>Fee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 t="str">
            <v>Yes</v>
          </cell>
          <cell r="AE115" t="str">
            <v>No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 t="b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</row>
        <row r="116">
          <cell r="A116">
            <v>0</v>
          </cell>
          <cell r="B116" t="str">
            <v>UPTOWN TOWERS</v>
          </cell>
          <cell r="C116">
            <v>0</v>
          </cell>
          <cell r="D116">
            <v>0</v>
          </cell>
          <cell r="E116" t="str">
            <v>Cincinnati</v>
          </cell>
          <cell r="F116" t="str">
            <v>OH</v>
          </cell>
          <cell r="G116">
            <v>0</v>
          </cell>
          <cell r="H116">
            <v>0</v>
          </cell>
          <cell r="I116">
            <v>0</v>
          </cell>
          <cell r="J116">
            <v>348</v>
          </cell>
          <cell r="K116" t="str">
            <v>39061</v>
          </cell>
          <cell r="L116" t="str">
            <v>Hamilton</v>
          </cell>
          <cell r="M116" t="str">
            <v>1640</v>
          </cell>
          <cell r="N116" t="str">
            <v>Cincinnati</v>
          </cell>
          <cell r="O116" t="str">
            <v>21</v>
          </cell>
          <cell r="P116" t="str">
            <v>Cincinnati - Hamilton</v>
          </cell>
          <cell r="Q116">
            <v>0</v>
          </cell>
          <cell r="R116" t="str">
            <v>garden</v>
          </cell>
          <cell r="S116" t="str">
            <v>Insignia</v>
          </cell>
          <cell r="T116" t="str">
            <v>SPI</v>
          </cell>
          <cell r="U116" t="str">
            <v>Affordable</v>
          </cell>
          <cell r="V116" t="str">
            <v>Affordable</v>
          </cell>
          <cell r="W116">
            <v>0</v>
          </cell>
          <cell r="X116" t="str">
            <v>Fee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 t="str">
            <v>Yes</v>
          </cell>
          <cell r="AE116" t="str">
            <v>No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 t="b">
            <v>0</v>
          </cell>
          <cell r="AN116" t="str">
            <v>RW:039096@3494</v>
          </cell>
          <cell r="AO116" t="str">
            <v>10420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</row>
        <row r="117">
          <cell r="A117">
            <v>0</v>
          </cell>
          <cell r="B117" t="str">
            <v>URBANA VILLAGE</v>
          </cell>
          <cell r="C117">
            <v>0</v>
          </cell>
          <cell r="D117">
            <v>0</v>
          </cell>
          <cell r="E117" t="str">
            <v>Urbana</v>
          </cell>
          <cell r="F117" t="str">
            <v>OH</v>
          </cell>
          <cell r="G117">
            <v>0</v>
          </cell>
          <cell r="H117">
            <v>0</v>
          </cell>
          <cell r="I117">
            <v>0</v>
          </cell>
          <cell r="J117">
            <v>45</v>
          </cell>
          <cell r="K117" t="str">
            <v>39021</v>
          </cell>
          <cell r="L117" t="str">
            <v>Champaign</v>
          </cell>
          <cell r="M117" t="str">
            <v>039</v>
          </cell>
          <cell r="N117" t="str">
            <v>OH  Other</v>
          </cell>
          <cell r="O117">
            <v>0</v>
          </cell>
          <cell r="P117">
            <v>0</v>
          </cell>
          <cell r="Q117">
            <v>0</v>
          </cell>
          <cell r="R117" t="str">
            <v>garden</v>
          </cell>
          <cell r="S117" t="str">
            <v>Insignia</v>
          </cell>
          <cell r="T117" t="str">
            <v>SPI</v>
          </cell>
          <cell r="U117" t="str">
            <v>Affordable</v>
          </cell>
          <cell r="V117" t="str">
            <v>Affordable</v>
          </cell>
          <cell r="W117">
            <v>0</v>
          </cell>
          <cell r="X117" t="str">
            <v>Fee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 t="str">
            <v>Yes</v>
          </cell>
          <cell r="AE117" t="str">
            <v>No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 t="b">
            <v>0</v>
          </cell>
          <cell r="AN117" t="str">
            <v>RW:038649@3494</v>
          </cell>
          <cell r="AO117" t="str">
            <v>10986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</row>
        <row r="118">
          <cell r="A118">
            <v>0</v>
          </cell>
          <cell r="B118" t="str">
            <v>VILLAGES, THE</v>
          </cell>
          <cell r="C118">
            <v>0</v>
          </cell>
          <cell r="D118">
            <v>0</v>
          </cell>
          <cell r="E118" t="str">
            <v>Waco</v>
          </cell>
          <cell r="F118" t="str">
            <v>TX</v>
          </cell>
          <cell r="G118">
            <v>0</v>
          </cell>
          <cell r="H118">
            <v>0</v>
          </cell>
          <cell r="I118">
            <v>0</v>
          </cell>
          <cell r="J118">
            <v>250</v>
          </cell>
          <cell r="K118" t="str">
            <v>48309</v>
          </cell>
          <cell r="L118" t="str">
            <v>Mclennan</v>
          </cell>
          <cell r="M118" t="str">
            <v>8800</v>
          </cell>
          <cell r="N118" t="str">
            <v>Waco</v>
          </cell>
          <cell r="O118">
            <v>0</v>
          </cell>
          <cell r="P118">
            <v>0</v>
          </cell>
          <cell r="Q118">
            <v>0</v>
          </cell>
          <cell r="R118" t="str">
            <v>garden</v>
          </cell>
          <cell r="S118" t="str">
            <v>Insignia</v>
          </cell>
          <cell r="T118" t="str">
            <v>SPI</v>
          </cell>
          <cell r="U118" t="str">
            <v>Affordable</v>
          </cell>
          <cell r="V118" t="str">
            <v>Affordable</v>
          </cell>
          <cell r="W118">
            <v>0</v>
          </cell>
          <cell r="X118" t="str">
            <v>Fee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 t="str">
            <v>Yes</v>
          </cell>
          <cell r="AE118" t="str">
            <v>No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 t="b">
            <v>0</v>
          </cell>
          <cell r="AN118" t="str">
            <v>RW:039610@3494</v>
          </cell>
          <cell r="AO118" t="str">
            <v>12186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</row>
        <row r="119">
          <cell r="A119">
            <v>0</v>
          </cell>
          <cell r="B119" t="str">
            <v>VIVIENDAS LA VICTORIA, PHASE</v>
          </cell>
          <cell r="C119">
            <v>0</v>
          </cell>
          <cell r="D119">
            <v>0</v>
          </cell>
          <cell r="E119" t="str">
            <v>Boston</v>
          </cell>
          <cell r="F119" t="str">
            <v>MA</v>
          </cell>
          <cell r="G119">
            <v>0</v>
          </cell>
          <cell r="H119">
            <v>0</v>
          </cell>
          <cell r="I119">
            <v>0</v>
          </cell>
          <cell r="J119">
            <v>181</v>
          </cell>
          <cell r="K119" t="str">
            <v>25025</v>
          </cell>
          <cell r="L119" t="str">
            <v>Suffolk</v>
          </cell>
          <cell r="M119" t="str">
            <v>1120</v>
          </cell>
          <cell r="N119" t="str">
            <v>Boston</v>
          </cell>
          <cell r="O119" t="str">
            <v>07</v>
          </cell>
          <cell r="P119" t="str">
            <v>Boston - Worcester - Lawrence</v>
          </cell>
          <cell r="Q119">
            <v>0</v>
          </cell>
          <cell r="R119" t="str">
            <v>garden</v>
          </cell>
          <cell r="S119" t="str">
            <v>Insignia</v>
          </cell>
          <cell r="T119" t="str">
            <v>SPI</v>
          </cell>
          <cell r="U119" t="str">
            <v>Affordable</v>
          </cell>
          <cell r="V119" t="str">
            <v>Affordable</v>
          </cell>
          <cell r="W119">
            <v>0</v>
          </cell>
          <cell r="X119" t="str">
            <v>Fee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 t="str">
            <v>Yes</v>
          </cell>
          <cell r="AE119" t="str">
            <v>No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 t="b">
            <v>0</v>
          </cell>
          <cell r="AN119">
            <v>0</v>
          </cell>
          <cell r="AO119" t="str">
            <v>09095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</row>
        <row r="120">
          <cell r="A120">
            <v>0</v>
          </cell>
          <cell r="B120" t="str">
            <v>WESLEY HIGHLAND TOWERS</v>
          </cell>
          <cell r="C120">
            <v>0</v>
          </cell>
          <cell r="D120">
            <v>0</v>
          </cell>
          <cell r="E120" t="str">
            <v>Memphis</v>
          </cell>
          <cell r="F120" t="str">
            <v>TN</v>
          </cell>
          <cell r="G120">
            <v>0</v>
          </cell>
          <cell r="H120">
            <v>0</v>
          </cell>
          <cell r="I120">
            <v>0</v>
          </cell>
          <cell r="J120">
            <v>396</v>
          </cell>
          <cell r="K120" t="str">
            <v>47157</v>
          </cell>
          <cell r="L120" t="str">
            <v>Shelby</v>
          </cell>
          <cell r="M120" t="str">
            <v>4920</v>
          </cell>
          <cell r="N120" t="str">
            <v>Memphis</v>
          </cell>
          <cell r="O120">
            <v>0</v>
          </cell>
          <cell r="P120">
            <v>0</v>
          </cell>
          <cell r="Q120">
            <v>0</v>
          </cell>
          <cell r="R120" t="str">
            <v>garden</v>
          </cell>
          <cell r="S120" t="str">
            <v>Insignia</v>
          </cell>
          <cell r="T120" t="str">
            <v>SPI</v>
          </cell>
          <cell r="U120" t="str">
            <v>Affordable</v>
          </cell>
          <cell r="V120" t="str">
            <v>Affordable</v>
          </cell>
          <cell r="W120">
            <v>0</v>
          </cell>
          <cell r="X120" t="str">
            <v>Fee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 t="str">
            <v>Yes</v>
          </cell>
          <cell r="AE120" t="str">
            <v>No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 t="b">
            <v>0</v>
          </cell>
          <cell r="AN120" t="str">
            <v>RW:007113@3494</v>
          </cell>
          <cell r="AO120" t="str">
            <v>11277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</row>
        <row r="121">
          <cell r="A121">
            <v>0</v>
          </cell>
          <cell r="B121" t="str">
            <v>WESLEY MADISON TOWERS</v>
          </cell>
          <cell r="C121">
            <v>0</v>
          </cell>
          <cell r="D121">
            <v>0</v>
          </cell>
          <cell r="E121" t="str">
            <v>Memphis</v>
          </cell>
          <cell r="F121" t="str">
            <v>TN</v>
          </cell>
          <cell r="G121">
            <v>0</v>
          </cell>
          <cell r="H121">
            <v>0</v>
          </cell>
          <cell r="I121">
            <v>0</v>
          </cell>
          <cell r="J121">
            <v>147</v>
          </cell>
          <cell r="K121" t="str">
            <v>47157</v>
          </cell>
          <cell r="L121" t="str">
            <v>Shelby</v>
          </cell>
          <cell r="M121" t="str">
            <v>4920</v>
          </cell>
          <cell r="N121" t="str">
            <v>Memphis</v>
          </cell>
          <cell r="O121">
            <v>0</v>
          </cell>
          <cell r="P121">
            <v>0</v>
          </cell>
          <cell r="Q121">
            <v>0</v>
          </cell>
          <cell r="R121" t="str">
            <v>garden</v>
          </cell>
          <cell r="S121" t="str">
            <v>Insignia</v>
          </cell>
          <cell r="T121" t="str">
            <v>SPI</v>
          </cell>
          <cell r="U121" t="str">
            <v>Affordable</v>
          </cell>
          <cell r="V121" t="str">
            <v>Affordable</v>
          </cell>
          <cell r="W121">
            <v>0</v>
          </cell>
          <cell r="X121" t="str">
            <v>Fee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 t="str">
            <v>Yes</v>
          </cell>
          <cell r="AE121" t="str">
            <v>No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 t="b">
            <v>0</v>
          </cell>
          <cell r="AN121" t="str">
            <v>RW:006728@3494</v>
          </cell>
          <cell r="AO121" t="str">
            <v>11276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</row>
        <row r="122">
          <cell r="A122">
            <v>0</v>
          </cell>
          <cell r="B122" t="str">
            <v>WILSHIRE MADISON (AKA WILSHI</v>
          </cell>
          <cell r="C122">
            <v>0</v>
          </cell>
          <cell r="D122">
            <v>0</v>
          </cell>
          <cell r="E122" t="str">
            <v>Bloomingdale</v>
          </cell>
          <cell r="F122" t="str">
            <v>IL</v>
          </cell>
          <cell r="G122">
            <v>0</v>
          </cell>
          <cell r="H122">
            <v>0</v>
          </cell>
          <cell r="I122">
            <v>0</v>
          </cell>
          <cell r="J122">
            <v>321</v>
          </cell>
          <cell r="K122" t="str">
            <v>17043</v>
          </cell>
          <cell r="L122" t="str">
            <v>Du Page</v>
          </cell>
          <cell r="M122" t="str">
            <v>1600</v>
          </cell>
          <cell r="N122" t="str">
            <v>Chicago</v>
          </cell>
          <cell r="O122" t="str">
            <v>14</v>
          </cell>
          <cell r="P122" t="str">
            <v>Chicago - Gary - Kenosha</v>
          </cell>
          <cell r="Q122">
            <v>0</v>
          </cell>
          <cell r="R122" t="str">
            <v>garden</v>
          </cell>
          <cell r="S122" t="str">
            <v>Insignia</v>
          </cell>
          <cell r="T122" t="str">
            <v>SPI</v>
          </cell>
          <cell r="U122" t="str">
            <v>Affordable</v>
          </cell>
          <cell r="V122" t="str">
            <v>Affordable</v>
          </cell>
          <cell r="W122">
            <v>0</v>
          </cell>
          <cell r="X122" t="str">
            <v>Fee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 t="str">
            <v>Yes</v>
          </cell>
          <cell r="AE122" t="str">
            <v>No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 t="b">
            <v>1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</row>
        <row r="123">
          <cell r="A123">
            <v>0</v>
          </cell>
          <cell r="B123" t="str">
            <v>WILSON TOWNHOUSES SEC. II</v>
          </cell>
          <cell r="C123">
            <v>0</v>
          </cell>
          <cell r="D123">
            <v>0</v>
          </cell>
          <cell r="E123" t="str">
            <v>Sinking Springs</v>
          </cell>
          <cell r="F123" t="str">
            <v>PA</v>
          </cell>
          <cell r="G123">
            <v>0</v>
          </cell>
          <cell r="H123">
            <v>0</v>
          </cell>
          <cell r="I123">
            <v>0</v>
          </cell>
          <cell r="J123">
            <v>200</v>
          </cell>
          <cell r="K123" t="str">
            <v>42011</v>
          </cell>
          <cell r="L123" t="str">
            <v>Berks</v>
          </cell>
          <cell r="M123" t="str">
            <v>6680</v>
          </cell>
          <cell r="N123" t="str">
            <v>Reading</v>
          </cell>
          <cell r="O123">
            <v>0</v>
          </cell>
          <cell r="P123">
            <v>0</v>
          </cell>
          <cell r="Q123">
            <v>0</v>
          </cell>
          <cell r="R123" t="str">
            <v>garden</v>
          </cell>
          <cell r="S123" t="str">
            <v>Insignia</v>
          </cell>
          <cell r="T123" t="str">
            <v>SPI</v>
          </cell>
          <cell r="U123" t="str">
            <v>Affordable</v>
          </cell>
          <cell r="V123" t="str">
            <v>Affordable</v>
          </cell>
          <cell r="W123">
            <v>0</v>
          </cell>
          <cell r="X123" t="str">
            <v>Fee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 t="str">
            <v>Yes</v>
          </cell>
          <cell r="AE123" t="str">
            <v>No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 t="b">
            <v>0</v>
          </cell>
          <cell r="AN123" t="str">
            <v>RW:038528@3494</v>
          </cell>
          <cell r="AO123" t="str">
            <v>08762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</row>
        <row r="124">
          <cell r="A124">
            <v>0</v>
          </cell>
          <cell r="B124" t="str">
            <v>WINTHROP, THE</v>
          </cell>
          <cell r="C124">
            <v>0</v>
          </cell>
          <cell r="D124">
            <v>0</v>
          </cell>
          <cell r="E124" t="str">
            <v>Tacoma</v>
          </cell>
          <cell r="F124" t="str">
            <v>WA</v>
          </cell>
          <cell r="G124">
            <v>0</v>
          </cell>
          <cell r="H124">
            <v>0</v>
          </cell>
          <cell r="I124">
            <v>0</v>
          </cell>
          <cell r="J124">
            <v>197</v>
          </cell>
          <cell r="K124" t="str">
            <v>53053</v>
          </cell>
          <cell r="L124" t="str">
            <v>Pierce</v>
          </cell>
          <cell r="M124" t="str">
            <v>8200</v>
          </cell>
          <cell r="N124" t="str">
            <v>Tacoma</v>
          </cell>
          <cell r="O124" t="str">
            <v>91</v>
          </cell>
          <cell r="P124" t="str">
            <v>Seattle - Tacoma - Bremerton</v>
          </cell>
          <cell r="Q124">
            <v>0</v>
          </cell>
          <cell r="R124" t="str">
            <v>garden</v>
          </cell>
          <cell r="S124" t="str">
            <v>Insignia</v>
          </cell>
          <cell r="T124" t="str">
            <v>SPI</v>
          </cell>
          <cell r="U124" t="str">
            <v>Affordable</v>
          </cell>
          <cell r="V124" t="str">
            <v>Affordable</v>
          </cell>
          <cell r="W124">
            <v>0</v>
          </cell>
          <cell r="X124" t="str">
            <v>Fee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 t="str">
            <v>Yes</v>
          </cell>
          <cell r="AE124" t="str">
            <v>No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 t="b">
            <v>0</v>
          </cell>
          <cell r="AN124" t="str">
            <v>RW:039067@3494</v>
          </cell>
          <cell r="AO124" t="str">
            <v>10460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</row>
        <row r="125">
          <cell r="A125">
            <v>0</v>
          </cell>
          <cell r="B125" t="str">
            <v>Winwood Village of Lubbock</v>
          </cell>
          <cell r="C125" t="str">
            <v>221 Redbud Avenue</v>
          </cell>
          <cell r="D125">
            <v>0</v>
          </cell>
          <cell r="E125" t="str">
            <v>Lubbock</v>
          </cell>
          <cell r="F125" t="str">
            <v>TX</v>
          </cell>
          <cell r="G125" t="str">
            <v>79403</v>
          </cell>
          <cell r="H125" t="str">
            <v>(806) 762-4711</v>
          </cell>
          <cell r="I125">
            <v>0</v>
          </cell>
          <cell r="J125">
            <v>111</v>
          </cell>
          <cell r="K125" t="str">
            <v>48303</v>
          </cell>
          <cell r="L125" t="str">
            <v>Lubbock</v>
          </cell>
          <cell r="M125" t="str">
            <v>4600</v>
          </cell>
          <cell r="N125" t="str">
            <v>Lubbock</v>
          </cell>
          <cell r="O125">
            <v>0</v>
          </cell>
          <cell r="P125">
            <v>0</v>
          </cell>
          <cell r="Q125">
            <v>0</v>
          </cell>
          <cell r="R125" t="str">
            <v>garden</v>
          </cell>
          <cell r="S125" t="str">
            <v>Insignia</v>
          </cell>
          <cell r="T125" t="str">
            <v>SPI</v>
          </cell>
          <cell r="U125" t="str">
            <v>Affordable</v>
          </cell>
          <cell r="V125" t="str">
            <v>Affordable</v>
          </cell>
          <cell r="W125">
            <v>0</v>
          </cell>
          <cell r="X125" t="str">
            <v>Fee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 t="str">
            <v>Yes</v>
          </cell>
          <cell r="AE125" t="str">
            <v>No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 t="b">
            <v>0</v>
          </cell>
          <cell r="AN125" t="str">
            <v>RW:008589@3494</v>
          </cell>
          <cell r="AO125" t="str">
            <v>11332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</row>
        <row r="126">
          <cell r="A126">
            <v>0</v>
          </cell>
          <cell r="B126" t="str">
            <v>WOODCREST</v>
          </cell>
          <cell r="C126" t="str">
            <v>1410 Dakota Drive</v>
          </cell>
          <cell r="D126">
            <v>0</v>
          </cell>
          <cell r="E126" t="str">
            <v>Ottawa</v>
          </cell>
          <cell r="F126" t="str">
            <v>IL</v>
          </cell>
          <cell r="G126" t="str">
            <v>61350</v>
          </cell>
          <cell r="H126" t="str">
            <v>(815) 434-0444</v>
          </cell>
          <cell r="I126">
            <v>0</v>
          </cell>
          <cell r="J126">
            <v>92</v>
          </cell>
          <cell r="K126" t="str">
            <v>17099</v>
          </cell>
          <cell r="L126" t="str">
            <v>La Salle</v>
          </cell>
          <cell r="M126" t="str">
            <v>017</v>
          </cell>
          <cell r="N126" t="str">
            <v>IL Other</v>
          </cell>
          <cell r="O126">
            <v>0</v>
          </cell>
          <cell r="P126">
            <v>0</v>
          </cell>
          <cell r="Q126">
            <v>0</v>
          </cell>
          <cell r="R126" t="str">
            <v>garden</v>
          </cell>
          <cell r="S126" t="str">
            <v>Insignia</v>
          </cell>
          <cell r="T126" t="str">
            <v>SPI</v>
          </cell>
          <cell r="U126" t="str">
            <v>Affordable</v>
          </cell>
          <cell r="V126" t="str">
            <v>Affordable</v>
          </cell>
          <cell r="W126">
            <v>0</v>
          </cell>
          <cell r="X126" t="str">
            <v>Fee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 t="str">
            <v>Yes</v>
          </cell>
          <cell r="AE126" t="str">
            <v>No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 t="b">
            <v>0</v>
          </cell>
          <cell r="AN126" t="str">
            <v>RW:006783@3494</v>
          </cell>
          <cell r="AO126" t="str">
            <v>11400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</row>
        <row r="127">
          <cell r="A127">
            <v>0</v>
          </cell>
          <cell r="B127" t="str">
            <v>WOODSIDE VILLAGE</v>
          </cell>
          <cell r="C127">
            <v>0</v>
          </cell>
          <cell r="D127">
            <v>0</v>
          </cell>
          <cell r="E127" t="str">
            <v>Greeley</v>
          </cell>
          <cell r="F127" t="str">
            <v>CO</v>
          </cell>
          <cell r="G127">
            <v>0</v>
          </cell>
          <cell r="H127">
            <v>0</v>
          </cell>
          <cell r="I127">
            <v>0</v>
          </cell>
          <cell r="J127">
            <v>160</v>
          </cell>
          <cell r="K127" t="str">
            <v>08123</v>
          </cell>
          <cell r="L127" t="str">
            <v>Weld</v>
          </cell>
          <cell r="M127" t="str">
            <v>3060</v>
          </cell>
          <cell r="N127" t="str">
            <v>Greeley</v>
          </cell>
          <cell r="O127" t="str">
            <v>34</v>
          </cell>
          <cell r="P127" t="str">
            <v>Denver - Boulder - Greeley</v>
          </cell>
          <cell r="Q127">
            <v>0</v>
          </cell>
          <cell r="R127" t="str">
            <v>garden</v>
          </cell>
          <cell r="S127" t="str">
            <v>Insignia</v>
          </cell>
          <cell r="T127" t="str">
            <v>SPI</v>
          </cell>
          <cell r="U127" t="str">
            <v>Affordable</v>
          </cell>
          <cell r="V127" t="str">
            <v>Affordable</v>
          </cell>
          <cell r="W127">
            <v>0</v>
          </cell>
          <cell r="X127" t="str">
            <v>Fee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 t="str">
            <v>Yes</v>
          </cell>
          <cell r="AE127" t="str">
            <v>No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 t="b">
            <v>0</v>
          </cell>
          <cell r="AN127">
            <v>0</v>
          </cell>
          <cell r="AO127" t="str">
            <v>09169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</row>
        <row r="128">
          <cell r="A128" t="str">
            <v>000005</v>
          </cell>
          <cell r="B128" t="str">
            <v>Walhalla Gardens II</v>
          </cell>
          <cell r="C128" t="str">
            <v>100 WALHALLA GARDENS CIRCLE, #9</v>
          </cell>
          <cell r="D128">
            <v>0</v>
          </cell>
          <cell r="E128" t="str">
            <v>Walhalla</v>
          </cell>
          <cell r="F128" t="str">
            <v>SC</v>
          </cell>
          <cell r="G128" t="str">
            <v>29691</v>
          </cell>
          <cell r="H128" t="str">
            <v>864-638-6013</v>
          </cell>
          <cell r="I128">
            <v>0</v>
          </cell>
          <cell r="J128">
            <v>36</v>
          </cell>
          <cell r="K128" t="str">
            <v>45073</v>
          </cell>
          <cell r="L128" t="str">
            <v>Oconee</v>
          </cell>
          <cell r="M128" t="str">
            <v>045</v>
          </cell>
          <cell r="N128" t="str">
            <v>SC Other</v>
          </cell>
          <cell r="O128">
            <v>0</v>
          </cell>
          <cell r="P128">
            <v>0</v>
          </cell>
          <cell r="Q128">
            <v>0</v>
          </cell>
          <cell r="R128" t="str">
            <v>Garden</v>
          </cell>
          <cell r="S128" t="str">
            <v>Insignia</v>
          </cell>
          <cell r="T128">
            <v>0</v>
          </cell>
          <cell r="U128" t="str">
            <v>Affordable</v>
          </cell>
          <cell r="V128" t="str">
            <v>Affordable</v>
          </cell>
          <cell r="W128" t="str">
            <v>Assisted</v>
          </cell>
          <cell r="X128" t="str">
            <v>Equity</v>
          </cell>
          <cell r="Y128" t="str">
            <v>12</v>
          </cell>
          <cell r="Z128" t="str">
            <v>5</v>
          </cell>
          <cell r="AA128" t="str">
            <v>6</v>
          </cell>
          <cell r="AB128" t="str">
            <v>30920</v>
          </cell>
          <cell r="AC128">
            <v>6.0000000000000001E-3</v>
          </cell>
          <cell r="AD128" t="str">
            <v>Yes</v>
          </cell>
          <cell r="AE128" t="str">
            <v>Yes</v>
          </cell>
          <cell r="AF128" t="str">
            <v>IFG - AmREAL PORTFOLIO</v>
          </cell>
          <cell r="AG128" t="str">
            <v>Lakeshore, Ltd.</v>
          </cell>
          <cell r="AH128" t="str">
            <v>1972</v>
          </cell>
          <cell r="AI128" t="str">
            <v>East</v>
          </cell>
          <cell r="AJ128" t="str">
            <v>Greenville</v>
          </cell>
          <cell r="AK128" t="str">
            <v>Frank Dupree</v>
          </cell>
          <cell r="AL128" t="str">
            <v>Joe Engle</v>
          </cell>
          <cell r="AM128" t="b">
            <v>1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</row>
        <row r="129">
          <cell r="A129" t="str">
            <v>000006</v>
          </cell>
          <cell r="B129" t="str">
            <v>Woodland</v>
          </cell>
          <cell r="C129" t="str">
            <v>180 S Pine Lake Drive`</v>
          </cell>
          <cell r="D129">
            <v>0</v>
          </cell>
          <cell r="E129" t="str">
            <v>Spartanburg</v>
          </cell>
          <cell r="F129" t="str">
            <v>SC</v>
          </cell>
          <cell r="G129" t="str">
            <v>29306</v>
          </cell>
          <cell r="H129" t="str">
            <v>864-576-6024</v>
          </cell>
          <cell r="I129">
            <v>0</v>
          </cell>
          <cell r="J129">
            <v>100</v>
          </cell>
          <cell r="K129" t="str">
            <v>45083</v>
          </cell>
          <cell r="L129" t="str">
            <v>Spartanburg</v>
          </cell>
          <cell r="M129" t="str">
            <v>3160</v>
          </cell>
          <cell r="N129" t="str">
            <v>Greenville-Spartanburg-Anderson</v>
          </cell>
          <cell r="O129">
            <v>0</v>
          </cell>
          <cell r="P129">
            <v>0</v>
          </cell>
          <cell r="Q129">
            <v>0</v>
          </cell>
          <cell r="R129" t="str">
            <v>Garden</v>
          </cell>
          <cell r="S129" t="str">
            <v>Insignia</v>
          </cell>
          <cell r="T129">
            <v>0</v>
          </cell>
          <cell r="U129" t="str">
            <v>Affordable</v>
          </cell>
          <cell r="V129" t="str">
            <v>Affordable</v>
          </cell>
          <cell r="W129" t="str">
            <v>Assisted</v>
          </cell>
          <cell r="X129" t="str">
            <v>Equity</v>
          </cell>
          <cell r="Y129" t="str">
            <v>12</v>
          </cell>
          <cell r="Z129" t="str">
            <v>7</v>
          </cell>
          <cell r="AA129" t="str">
            <v>7</v>
          </cell>
          <cell r="AB129" t="str">
            <v>82416</v>
          </cell>
          <cell r="AC129">
            <v>0.05</v>
          </cell>
          <cell r="AD129" t="str">
            <v>Yes</v>
          </cell>
          <cell r="AE129" t="str">
            <v>Yes</v>
          </cell>
          <cell r="AF129" t="str">
            <v>IFG - AmREAL PORTFOLIO</v>
          </cell>
          <cell r="AG129" t="str">
            <v>Woodland Apts, LP</v>
          </cell>
          <cell r="AH129" t="str">
            <v>1972</v>
          </cell>
          <cell r="AI129" t="str">
            <v>East</v>
          </cell>
          <cell r="AJ129" t="str">
            <v>Greenville</v>
          </cell>
          <cell r="AK129" t="str">
            <v>Frank Dupree</v>
          </cell>
          <cell r="AL129" t="str">
            <v>Joe Engle</v>
          </cell>
          <cell r="AM129" t="b">
            <v>0</v>
          </cell>
          <cell r="AN129" t="str">
            <v>RW:038608@3494</v>
          </cell>
          <cell r="AO129" t="str">
            <v>07633</v>
          </cell>
          <cell r="AP129">
            <v>0</v>
          </cell>
          <cell r="AQ129">
            <v>0</v>
          </cell>
          <cell r="AR129">
            <v>0</v>
          </cell>
          <cell r="AS129">
            <v>360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360</v>
          </cell>
          <cell r="AY129">
            <v>18</v>
          </cell>
        </row>
        <row r="130">
          <cell r="A130" t="str">
            <v>000010</v>
          </cell>
          <cell r="B130" t="str">
            <v>Mt. Zion AME I</v>
          </cell>
          <cell r="C130" t="str">
            <v>619 Ervin Court</v>
          </cell>
          <cell r="D130">
            <v>0</v>
          </cell>
          <cell r="E130" t="str">
            <v>Florence</v>
          </cell>
          <cell r="F130" t="str">
            <v>SC</v>
          </cell>
          <cell r="G130" t="str">
            <v>29501</v>
          </cell>
          <cell r="H130" t="str">
            <v>803-669-1571</v>
          </cell>
          <cell r="I130">
            <v>0</v>
          </cell>
          <cell r="J130">
            <v>72</v>
          </cell>
          <cell r="K130" t="str">
            <v>45041</v>
          </cell>
          <cell r="L130" t="str">
            <v>Florence</v>
          </cell>
          <cell r="M130" t="str">
            <v>2655</v>
          </cell>
          <cell r="N130" t="str">
            <v>Florence</v>
          </cell>
          <cell r="O130">
            <v>0</v>
          </cell>
          <cell r="P130">
            <v>0</v>
          </cell>
          <cell r="Q130">
            <v>0</v>
          </cell>
          <cell r="R130" t="str">
            <v>Garden</v>
          </cell>
          <cell r="S130" t="str">
            <v>Insignia</v>
          </cell>
          <cell r="T130">
            <v>0</v>
          </cell>
          <cell r="U130" t="str">
            <v>Affordable</v>
          </cell>
          <cell r="V130" t="str">
            <v>Affordable</v>
          </cell>
          <cell r="W130" t="str">
            <v>Assisted</v>
          </cell>
          <cell r="X130" t="str">
            <v>Fee</v>
          </cell>
          <cell r="Y130" t="str">
            <v>09</v>
          </cell>
          <cell r="Z130">
            <v>0</v>
          </cell>
          <cell r="AA130">
            <v>0</v>
          </cell>
          <cell r="AB130" t="str">
            <v>66800</v>
          </cell>
          <cell r="AC130">
            <v>0</v>
          </cell>
          <cell r="AD130" t="str">
            <v>No</v>
          </cell>
          <cell r="AE130" t="str">
            <v>Yes</v>
          </cell>
          <cell r="AF130" t="str">
            <v>ARCHIE, DR JAMES R CHRMN Mt Zi</v>
          </cell>
          <cell r="AG130" t="str">
            <v>Mt. Zion AME Apts.</v>
          </cell>
          <cell r="AH130">
            <v>0</v>
          </cell>
          <cell r="AI130" t="str">
            <v>East</v>
          </cell>
          <cell r="AJ130" t="str">
            <v>Greenville</v>
          </cell>
          <cell r="AK130" t="str">
            <v>Frank Dupree</v>
          </cell>
          <cell r="AL130" t="str">
            <v>Melanie Thompson</v>
          </cell>
          <cell r="AM130" t="b">
            <v>0</v>
          </cell>
          <cell r="AN130">
            <v>0</v>
          </cell>
          <cell r="AO130" t="str">
            <v>09019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870.2</v>
          </cell>
          <cell r="AV130">
            <v>0</v>
          </cell>
          <cell r="AW130">
            <v>0</v>
          </cell>
          <cell r="AX130">
            <v>870.2</v>
          </cell>
          <cell r="AY130">
            <v>0</v>
          </cell>
        </row>
        <row r="131">
          <cell r="A131" t="str">
            <v>000011</v>
          </cell>
          <cell r="B131" t="str">
            <v>Mt. Zion AME II</v>
          </cell>
          <cell r="C131" t="str">
            <v>619 ERVIN COURT</v>
          </cell>
          <cell r="D131">
            <v>0</v>
          </cell>
          <cell r="E131" t="str">
            <v>Florence</v>
          </cell>
          <cell r="F131" t="str">
            <v>SC</v>
          </cell>
          <cell r="G131" t="str">
            <v>29501</v>
          </cell>
          <cell r="H131" t="str">
            <v>803-669-1571</v>
          </cell>
          <cell r="I131">
            <v>0</v>
          </cell>
          <cell r="J131">
            <v>36</v>
          </cell>
          <cell r="K131" t="str">
            <v>45041</v>
          </cell>
          <cell r="L131" t="str">
            <v>Florence</v>
          </cell>
          <cell r="M131" t="str">
            <v>2655</v>
          </cell>
          <cell r="N131" t="str">
            <v>Florence</v>
          </cell>
          <cell r="O131">
            <v>0</v>
          </cell>
          <cell r="P131">
            <v>0</v>
          </cell>
          <cell r="Q131">
            <v>0</v>
          </cell>
          <cell r="R131" t="str">
            <v>Garden</v>
          </cell>
          <cell r="S131" t="str">
            <v>Insignia</v>
          </cell>
          <cell r="T131">
            <v>0</v>
          </cell>
          <cell r="U131" t="str">
            <v>Affordable</v>
          </cell>
          <cell r="V131" t="str">
            <v>Affordable</v>
          </cell>
          <cell r="W131" t="str">
            <v>Assisted</v>
          </cell>
          <cell r="X131" t="str">
            <v>Fee</v>
          </cell>
          <cell r="Y131" t="str">
            <v>09</v>
          </cell>
          <cell r="Z131">
            <v>0</v>
          </cell>
          <cell r="AA131">
            <v>0</v>
          </cell>
          <cell r="AB131" t="str">
            <v>66800</v>
          </cell>
          <cell r="AC131">
            <v>0</v>
          </cell>
          <cell r="AD131" t="str">
            <v>No</v>
          </cell>
          <cell r="AE131" t="str">
            <v>Yes</v>
          </cell>
          <cell r="AF131" t="str">
            <v>ARCHIE, DR JAMES R CHRMN Mt Zi</v>
          </cell>
          <cell r="AG131" t="str">
            <v>Mt. Zion AME Apts.</v>
          </cell>
          <cell r="AH131">
            <v>0</v>
          </cell>
          <cell r="AI131" t="str">
            <v>East</v>
          </cell>
          <cell r="AJ131" t="str">
            <v>Greenville</v>
          </cell>
          <cell r="AK131" t="str">
            <v>Frank Dupree</v>
          </cell>
          <cell r="AL131" t="str">
            <v>Melanie Thompson</v>
          </cell>
          <cell r="AM131" t="b">
            <v>0</v>
          </cell>
          <cell r="AN131">
            <v>0</v>
          </cell>
          <cell r="AO131" t="str">
            <v>09014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472.39</v>
          </cell>
          <cell r="AV131">
            <v>0</v>
          </cell>
          <cell r="AW131">
            <v>0</v>
          </cell>
          <cell r="AX131">
            <v>472.39</v>
          </cell>
          <cell r="AY131">
            <v>0</v>
          </cell>
        </row>
        <row r="132">
          <cell r="A132" t="str">
            <v>000012</v>
          </cell>
          <cell r="B132" t="str">
            <v>Fairwood</v>
          </cell>
          <cell r="C132" t="str">
            <v>170 GRAYSON ST. EAST</v>
          </cell>
          <cell r="D132">
            <v>0</v>
          </cell>
          <cell r="E132" t="str">
            <v>Estill</v>
          </cell>
          <cell r="F132" t="str">
            <v>SC</v>
          </cell>
          <cell r="G132" t="str">
            <v>29918</v>
          </cell>
          <cell r="H132" t="str">
            <v>803-625-2461</v>
          </cell>
          <cell r="I132">
            <v>0</v>
          </cell>
          <cell r="J132">
            <v>56</v>
          </cell>
          <cell r="K132" t="str">
            <v>45049</v>
          </cell>
          <cell r="L132" t="str">
            <v>Hampton</v>
          </cell>
          <cell r="M132" t="str">
            <v>045</v>
          </cell>
          <cell r="N132" t="str">
            <v>SC Other</v>
          </cell>
          <cell r="O132">
            <v>0</v>
          </cell>
          <cell r="P132">
            <v>0</v>
          </cell>
          <cell r="Q132">
            <v>0</v>
          </cell>
          <cell r="R132" t="str">
            <v>Garden</v>
          </cell>
          <cell r="S132" t="str">
            <v>Insignia</v>
          </cell>
          <cell r="T132">
            <v>0</v>
          </cell>
          <cell r="U132" t="str">
            <v>Affordable</v>
          </cell>
          <cell r="V132" t="str">
            <v>Affordable</v>
          </cell>
          <cell r="W132" t="str">
            <v>Assisted</v>
          </cell>
          <cell r="X132" t="str">
            <v>Fee</v>
          </cell>
          <cell r="Y132" t="str">
            <v>12</v>
          </cell>
          <cell r="Z132">
            <v>0</v>
          </cell>
          <cell r="AA132">
            <v>0</v>
          </cell>
          <cell r="AB132" t="str">
            <v>50004</v>
          </cell>
          <cell r="AC132">
            <v>0</v>
          </cell>
          <cell r="AD132" t="str">
            <v>No</v>
          </cell>
          <cell r="AE132" t="str">
            <v>Yes</v>
          </cell>
          <cell r="AF132" t="str">
            <v>Bowen, Donald E Iii, Executor</v>
          </cell>
          <cell r="AG132" t="str">
            <v>Fairwood Apartments,LLP</v>
          </cell>
          <cell r="AH132">
            <v>0</v>
          </cell>
          <cell r="AI132" t="str">
            <v>East</v>
          </cell>
          <cell r="AJ132" t="str">
            <v>Columbia</v>
          </cell>
          <cell r="AK132" t="str">
            <v>Kim Barkwell</v>
          </cell>
          <cell r="AL132" t="str">
            <v>Clifford Smalls</v>
          </cell>
          <cell r="AM132" t="b">
            <v>0</v>
          </cell>
          <cell r="AN132" t="str">
            <v>RW:008265@3494</v>
          </cell>
          <cell r="AO132" t="str">
            <v>11287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</row>
        <row r="133">
          <cell r="A133" t="str">
            <v>000013</v>
          </cell>
          <cell r="B133" t="str">
            <v>Friendship Court</v>
          </cell>
          <cell r="C133" t="str">
            <v>719 W. MAULDIN STREET</v>
          </cell>
          <cell r="D133">
            <v>0</v>
          </cell>
          <cell r="E133" t="str">
            <v>Anderson</v>
          </cell>
          <cell r="F133" t="str">
            <v>SC</v>
          </cell>
          <cell r="G133" t="str">
            <v>29625</v>
          </cell>
          <cell r="H133" t="str">
            <v>864-225-1366</v>
          </cell>
          <cell r="I133">
            <v>0</v>
          </cell>
          <cell r="J133">
            <v>80</v>
          </cell>
          <cell r="K133" t="str">
            <v>45007</v>
          </cell>
          <cell r="L133" t="str">
            <v>Anderson</v>
          </cell>
          <cell r="M133" t="str">
            <v>3160</v>
          </cell>
          <cell r="N133" t="str">
            <v>Greenville-Spartanburg-Anderson</v>
          </cell>
          <cell r="O133">
            <v>0</v>
          </cell>
          <cell r="P133">
            <v>0</v>
          </cell>
          <cell r="Q133">
            <v>0</v>
          </cell>
          <cell r="R133" t="str">
            <v>Garden</v>
          </cell>
          <cell r="S133" t="str">
            <v>Insignia</v>
          </cell>
          <cell r="T133">
            <v>0</v>
          </cell>
          <cell r="U133" t="str">
            <v>Affordable</v>
          </cell>
          <cell r="V133" t="str">
            <v>Affordable</v>
          </cell>
          <cell r="W133" t="str">
            <v>Assisted</v>
          </cell>
          <cell r="X133" t="str">
            <v>Equity</v>
          </cell>
          <cell r="Y133" t="str">
            <v>12</v>
          </cell>
          <cell r="Z133" t="str">
            <v>6</v>
          </cell>
          <cell r="AA133" t="str">
            <v>5</v>
          </cell>
          <cell r="AB133" t="str">
            <v>69824</v>
          </cell>
          <cell r="AC133">
            <v>0.05</v>
          </cell>
          <cell r="AD133" t="str">
            <v>Yes</v>
          </cell>
          <cell r="AE133" t="str">
            <v>Yes</v>
          </cell>
          <cell r="AF133" t="str">
            <v>IFG - AmREAL PORTFOLIO</v>
          </cell>
          <cell r="AG133" t="str">
            <v>FRIENDSHIP COURT LP</v>
          </cell>
          <cell r="AH133" t="str">
            <v>1972</v>
          </cell>
          <cell r="AI133" t="str">
            <v>East</v>
          </cell>
          <cell r="AJ133" t="str">
            <v>Greenville</v>
          </cell>
          <cell r="AK133" t="str">
            <v>Frank Dupree</v>
          </cell>
          <cell r="AL133" t="str">
            <v>Wayne Redding</v>
          </cell>
          <cell r="AM133" t="b">
            <v>1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</row>
        <row r="134">
          <cell r="A134" t="str">
            <v>000016</v>
          </cell>
          <cell r="B134" t="str">
            <v>Windsor at South Square</v>
          </cell>
          <cell r="C134" t="str">
            <v>3300 SHANNON ROAD</v>
          </cell>
          <cell r="D134">
            <v>0</v>
          </cell>
          <cell r="E134" t="str">
            <v>Durham</v>
          </cell>
          <cell r="F134" t="str">
            <v>NC</v>
          </cell>
          <cell r="G134" t="str">
            <v>27707</v>
          </cell>
          <cell r="H134" t="str">
            <v>919-489-5591</v>
          </cell>
          <cell r="I134">
            <v>0</v>
          </cell>
          <cell r="J134">
            <v>230</v>
          </cell>
          <cell r="K134" t="str">
            <v>37063</v>
          </cell>
          <cell r="L134" t="str">
            <v>Durham</v>
          </cell>
          <cell r="M134" t="str">
            <v>6640</v>
          </cell>
          <cell r="N134" t="str">
            <v>Raleigh-Durham-Chapel Hill</v>
          </cell>
          <cell r="O134">
            <v>0</v>
          </cell>
          <cell r="P134">
            <v>0</v>
          </cell>
          <cell r="Q134">
            <v>0</v>
          </cell>
          <cell r="R134" t="str">
            <v>Garden</v>
          </cell>
          <cell r="S134" t="str">
            <v>Insignia</v>
          </cell>
          <cell r="T134">
            <v>0</v>
          </cell>
          <cell r="U134" t="str">
            <v>Affordable</v>
          </cell>
          <cell r="V134" t="str">
            <v>Conventional</v>
          </cell>
          <cell r="W134" t="str">
            <v>Assisted</v>
          </cell>
          <cell r="X134" t="str">
            <v>Consolidated</v>
          </cell>
          <cell r="Y134" t="str">
            <v>12</v>
          </cell>
          <cell r="Z134" t="str">
            <v>5</v>
          </cell>
          <cell r="AA134" t="str">
            <v>5</v>
          </cell>
          <cell r="AB134" t="str">
            <v>194680</v>
          </cell>
          <cell r="AC134">
            <v>0.55420655100000005</v>
          </cell>
          <cell r="AD134" t="str">
            <v>Yes</v>
          </cell>
          <cell r="AE134" t="str">
            <v>Yes</v>
          </cell>
          <cell r="AF134" t="str">
            <v>IFG - AmREAL PORTFOLIO</v>
          </cell>
          <cell r="AG134" t="str">
            <v>Shannon Manor Apts., Ltd.</v>
          </cell>
          <cell r="AH134" t="str">
            <v>1972</v>
          </cell>
          <cell r="AI134" t="str">
            <v>East</v>
          </cell>
          <cell r="AJ134" t="str">
            <v>Columbia</v>
          </cell>
          <cell r="AK134" t="str">
            <v>Kim Barkwell</v>
          </cell>
          <cell r="AL134" t="str">
            <v>Randy Bryant</v>
          </cell>
          <cell r="AM134" t="b">
            <v>0</v>
          </cell>
          <cell r="AN134" t="str">
            <v>RW:005740@3494</v>
          </cell>
          <cell r="AO134" t="str">
            <v>11345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</row>
        <row r="135">
          <cell r="A135" t="str">
            <v>000030</v>
          </cell>
          <cell r="B135" t="str">
            <v>Glendale Terrace</v>
          </cell>
          <cell r="C135" t="str">
            <v>1223 YORK STREET NE</v>
          </cell>
          <cell r="D135">
            <v>0</v>
          </cell>
          <cell r="E135" t="str">
            <v>Aiken</v>
          </cell>
          <cell r="F135" t="str">
            <v>SC</v>
          </cell>
          <cell r="G135" t="str">
            <v>29801</v>
          </cell>
          <cell r="H135" t="str">
            <v>803-648-6242</v>
          </cell>
          <cell r="I135">
            <v>0</v>
          </cell>
          <cell r="J135">
            <v>60</v>
          </cell>
          <cell r="K135" t="str">
            <v>45003</v>
          </cell>
          <cell r="L135" t="str">
            <v>Aiken</v>
          </cell>
          <cell r="M135" t="str">
            <v>0600</v>
          </cell>
          <cell r="N135" t="str">
            <v>Augusta-Aiken</v>
          </cell>
          <cell r="O135">
            <v>0</v>
          </cell>
          <cell r="P135">
            <v>0</v>
          </cell>
          <cell r="Q135">
            <v>0</v>
          </cell>
          <cell r="R135" t="str">
            <v>Garden</v>
          </cell>
          <cell r="S135" t="str">
            <v>Insignia</v>
          </cell>
          <cell r="T135">
            <v>0</v>
          </cell>
          <cell r="U135" t="str">
            <v>Affordable</v>
          </cell>
          <cell r="V135" t="str">
            <v>Affordable</v>
          </cell>
          <cell r="W135" t="str">
            <v>Assisted</v>
          </cell>
          <cell r="X135" t="str">
            <v>Equity</v>
          </cell>
          <cell r="Y135" t="str">
            <v>12</v>
          </cell>
          <cell r="Z135" t="str">
            <v>8</v>
          </cell>
          <cell r="AA135" t="str">
            <v>8</v>
          </cell>
          <cell r="AB135" t="str">
            <v>0</v>
          </cell>
          <cell r="AC135">
            <v>0.05</v>
          </cell>
          <cell r="AD135" t="str">
            <v>Yes</v>
          </cell>
          <cell r="AE135" t="str">
            <v>Yes</v>
          </cell>
          <cell r="AF135" t="str">
            <v>IFG - AmREAL PORTFOLIO</v>
          </cell>
          <cell r="AG135" t="str">
            <v>Glendale Terrace, Limited Partnership</v>
          </cell>
          <cell r="AH135" t="str">
            <v>1972</v>
          </cell>
          <cell r="AI135" t="str">
            <v>East</v>
          </cell>
          <cell r="AJ135" t="str">
            <v>Columbia</v>
          </cell>
          <cell r="AK135" t="str">
            <v>Kim Barkwell</v>
          </cell>
          <cell r="AL135" t="str">
            <v>Phil Crocker</v>
          </cell>
          <cell r="AM135" t="b">
            <v>1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</row>
        <row r="136">
          <cell r="A136" t="str">
            <v>000035</v>
          </cell>
          <cell r="B136" t="str">
            <v>Blakewood</v>
          </cell>
          <cell r="C136" t="str">
            <v>620 E. OLLIFF ST.</v>
          </cell>
          <cell r="D136">
            <v>0</v>
          </cell>
          <cell r="E136" t="str">
            <v>Statesboro</v>
          </cell>
          <cell r="F136" t="str">
            <v>GA</v>
          </cell>
          <cell r="G136" t="str">
            <v>30458</v>
          </cell>
          <cell r="H136" t="str">
            <v>912-764-3330</v>
          </cell>
          <cell r="I136">
            <v>0</v>
          </cell>
          <cell r="J136">
            <v>42</v>
          </cell>
          <cell r="K136" t="str">
            <v>13031</v>
          </cell>
          <cell r="L136" t="str">
            <v>Bulloch</v>
          </cell>
          <cell r="M136" t="str">
            <v>013</v>
          </cell>
          <cell r="N136" t="str">
            <v>GA Other</v>
          </cell>
          <cell r="O136">
            <v>0</v>
          </cell>
          <cell r="P136">
            <v>0</v>
          </cell>
          <cell r="Q136">
            <v>0</v>
          </cell>
          <cell r="R136" t="str">
            <v>Garden</v>
          </cell>
          <cell r="S136" t="str">
            <v>Insignia</v>
          </cell>
          <cell r="T136">
            <v>0</v>
          </cell>
          <cell r="U136" t="str">
            <v>Affordable</v>
          </cell>
          <cell r="V136" t="str">
            <v>Affordable</v>
          </cell>
          <cell r="W136" t="str">
            <v>Assisted</v>
          </cell>
          <cell r="X136" t="str">
            <v>Equity</v>
          </cell>
          <cell r="Y136" t="str">
            <v>12</v>
          </cell>
          <cell r="Z136" t="str">
            <v>4</v>
          </cell>
          <cell r="AA136" t="str">
            <v>4</v>
          </cell>
          <cell r="AB136" t="str">
            <v>0</v>
          </cell>
          <cell r="AC136">
            <v>0.05</v>
          </cell>
          <cell r="AD136" t="str">
            <v>Yes</v>
          </cell>
          <cell r="AE136" t="str">
            <v>Yes</v>
          </cell>
          <cell r="AF136" t="str">
            <v>IFG - AmREAL PORTFOLIO</v>
          </cell>
          <cell r="AG136" t="str">
            <v>Blakewood, Limited Partnership</v>
          </cell>
          <cell r="AH136" t="str">
            <v>1973</v>
          </cell>
          <cell r="AI136" t="str">
            <v>South East</v>
          </cell>
          <cell r="AJ136" t="str">
            <v>Atlanta</v>
          </cell>
          <cell r="AK136" t="str">
            <v>Ken Mills</v>
          </cell>
          <cell r="AL136" t="str">
            <v>Tom Cowdrey</v>
          </cell>
          <cell r="AM136" t="b">
            <v>0</v>
          </cell>
          <cell r="AN136" t="str">
            <v>RW:038626@3494</v>
          </cell>
          <cell r="AO136" t="str">
            <v>08438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</row>
        <row r="137">
          <cell r="A137" t="str">
            <v>000038</v>
          </cell>
          <cell r="B137" t="str">
            <v>Oak Hill</v>
          </cell>
          <cell r="C137" t="str">
            <v>1331 NORTH GREEN STREET</v>
          </cell>
          <cell r="D137">
            <v>0</v>
          </cell>
          <cell r="E137" t="str">
            <v>Wadesboro</v>
          </cell>
          <cell r="F137" t="str">
            <v>NC</v>
          </cell>
          <cell r="G137" t="str">
            <v>28170</v>
          </cell>
          <cell r="H137" t="str">
            <v>704-694-5511</v>
          </cell>
          <cell r="I137">
            <v>0</v>
          </cell>
          <cell r="J137">
            <v>72</v>
          </cell>
          <cell r="K137" t="str">
            <v>37007</v>
          </cell>
          <cell r="L137" t="str">
            <v>Anson</v>
          </cell>
          <cell r="M137" t="str">
            <v>037</v>
          </cell>
          <cell r="N137" t="str">
            <v>NC Other</v>
          </cell>
          <cell r="O137">
            <v>0</v>
          </cell>
          <cell r="P137">
            <v>0</v>
          </cell>
          <cell r="Q137">
            <v>0</v>
          </cell>
          <cell r="R137" t="str">
            <v>Garden</v>
          </cell>
          <cell r="S137" t="str">
            <v>Insignia</v>
          </cell>
          <cell r="T137">
            <v>0</v>
          </cell>
          <cell r="U137" t="str">
            <v>Affordable</v>
          </cell>
          <cell r="V137" t="str">
            <v>Affordable</v>
          </cell>
          <cell r="W137" t="str">
            <v>Assisted</v>
          </cell>
          <cell r="X137" t="str">
            <v>Equity</v>
          </cell>
          <cell r="Y137" t="str">
            <v>12</v>
          </cell>
          <cell r="Z137" t="str">
            <v>3</v>
          </cell>
          <cell r="AA137" t="str">
            <v>7</v>
          </cell>
          <cell r="AB137" t="str">
            <v>62200</v>
          </cell>
          <cell r="AC137">
            <v>0.05</v>
          </cell>
          <cell r="AD137" t="str">
            <v>Yes</v>
          </cell>
          <cell r="AE137" t="str">
            <v>Yes</v>
          </cell>
          <cell r="AF137" t="str">
            <v>IFG - AmREAL PORTFOLIO</v>
          </cell>
          <cell r="AG137" t="str">
            <v>Oak Hill Apartment Associates</v>
          </cell>
          <cell r="AH137" t="str">
            <v>1974</v>
          </cell>
          <cell r="AI137" t="str">
            <v>East</v>
          </cell>
          <cell r="AJ137" t="str">
            <v>Greenville</v>
          </cell>
          <cell r="AK137" t="str">
            <v>Frank Dupree</v>
          </cell>
          <cell r="AL137" t="str">
            <v>Rick Herron</v>
          </cell>
          <cell r="AM137" t="b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</row>
        <row r="138">
          <cell r="A138" t="str">
            <v>000040</v>
          </cell>
          <cell r="B138" t="str">
            <v>Brookwood Valley</v>
          </cell>
          <cell r="C138" t="str">
            <v>2035 PEACHTREE STREET</v>
          </cell>
          <cell r="D138">
            <v>0</v>
          </cell>
          <cell r="E138" t="str">
            <v>Atlanta</v>
          </cell>
          <cell r="F138" t="str">
            <v>GA</v>
          </cell>
          <cell r="G138" t="str">
            <v>30309</v>
          </cell>
          <cell r="H138" t="str">
            <v>404-352-1013</v>
          </cell>
          <cell r="I138">
            <v>0</v>
          </cell>
          <cell r="J138">
            <v>240</v>
          </cell>
          <cell r="K138" t="str">
            <v>13121</v>
          </cell>
          <cell r="L138" t="str">
            <v>Fulton</v>
          </cell>
          <cell r="M138" t="str">
            <v>0520</v>
          </cell>
          <cell r="N138" t="str">
            <v>Atlanta</v>
          </cell>
          <cell r="O138">
            <v>0</v>
          </cell>
          <cell r="P138">
            <v>0</v>
          </cell>
          <cell r="Q138">
            <v>0</v>
          </cell>
          <cell r="R138" t="str">
            <v>Garden</v>
          </cell>
          <cell r="S138" t="str">
            <v>Insignia</v>
          </cell>
          <cell r="T138">
            <v>0</v>
          </cell>
          <cell r="U138" t="str">
            <v>Affordable</v>
          </cell>
          <cell r="V138" t="str">
            <v>Conventional</v>
          </cell>
          <cell r="W138" t="str">
            <v>yes</v>
          </cell>
          <cell r="X138" t="str">
            <v>Fee</v>
          </cell>
          <cell r="Y138" t="str">
            <v>12</v>
          </cell>
          <cell r="Z138">
            <v>0</v>
          </cell>
          <cell r="AA138">
            <v>0</v>
          </cell>
          <cell r="AB138" t="str">
            <v>160620</v>
          </cell>
          <cell r="AC138">
            <v>0</v>
          </cell>
          <cell r="AD138" t="str">
            <v>No</v>
          </cell>
          <cell r="AE138" t="str">
            <v>Yes</v>
          </cell>
          <cell r="AF138" t="str">
            <v>Prudential</v>
          </cell>
          <cell r="AG138" t="str">
            <v>Prudential Real Estate Investors dba VAL</v>
          </cell>
          <cell r="AH138">
            <v>0</v>
          </cell>
          <cell r="AI138" t="str">
            <v>South East</v>
          </cell>
          <cell r="AJ138" t="str">
            <v>Atlanta</v>
          </cell>
          <cell r="AK138" t="str">
            <v>Ken Mills</v>
          </cell>
          <cell r="AL138" t="str">
            <v>Sue Roland</v>
          </cell>
          <cell r="AM138" t="b">
            <v>0</v>
          </cell>
          <cell r="AN138" t="str">
            <v>RW:000066@3494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</row>
        <row r="139">
          <cell r="A139" t="str">
            <v>000042</v>
          </cell>
          <cell r="B139" t="str">
            <v>Indian Land</v>
          </cell>
          <cell r="C139" t="str">
            <v>1728 INDIAN LAND DR.</v>
          </cell>
          <cell r="D139">
            <v>0</v>
          </cell>
          <cell r="E139" t="str">
            <v>Newberry</v>
          </cell>
          <cell r="F139" t="str">
            <v>SC</v>
          </cell>
          <cell r="G139" t="str">
            <v>29108</v>
          </cell>
          <cell r="H139" t="str">
            <v>803-276-6990</v>
          </cell>
          <cell r="I139">
            <v>0</v>
          </cell>
          <cell r="J139">
            <v>52</v>
          </cell>
          <cell r="K139" t="str">
            <v>45071</v>
          </cell>
          <cell r="L139" t="str">
            <v>Newberry</v>
          </cell>
          <cell r="M139" t="str">
            <v>045</v>
          </cell>
          <cell r="N139" t="str">
            <v>SC Other</v>
          </cell>
          <cell r="O139">
            <v>0</v>
          </cell>
          <cell r="P139">
            <v>0</v>
          </cell>
          <cell r="Q139">
            <v>0</v>
          </cell>
          <cell r="R139" t="str">
            <v>Garden</v>
          </cell>
          <cell r="S139" t="str">
            <v>Insignia</v>
          </cell>
          <cell r="T139">
            <v>0</v>
          </cell>
          <cell r="U139" t="str">
            <v>Affordable</v>
          </cell>
          <cell r="V139" t="str">
            <v>Affordable</v>
          </cell>
          <cell r="W139" t="str">
            <v>Assisted</v>
          </cell>
          <cell r="X139" t="str">
            <v>Equity</v>
          </cell>
          <cell r="Y139" t="str">
            <v>12</v>
          </cell>
          <cell r="Z139" t="str">
            <v>8</v>
          </cell>
          <cell r="AA139" t="str">
            <v>5</v>
          </cell>
          <cell r="AB139" t="str">
            <v>44768</v>
          </cell>
          <cell r="AC139">
            <v>0.05</v>
          </cell>
          <cell r="AD139" t="str">
            <v>Yes</v>
          </cell>
          <cell r="AE139" t="str">
            <v>Yes</v>
          </cell>
          <cell r="AF139" t="str">
            <v>IFG - AmREAL PORTFOLIO</v>
          </cell>
          <cell r="AG139" t="str">
            <v>Kinard Limied Partnership</v>
          </cell>
          <cell r="AH139" t="str">
            <v>1974</v>
          </cell>
          <cell r="AI139" t="str">
            <v>East</v>
          </cell>
          <cell r="AJ139" t="str">
            <v>Greenville</v>
          </cell>
          <cell r="AK139" t="str">
            <v>Frank Dupree</v>
          </cell>
          <cell r="AL139" t="str">
            <v>Melanie Thompson</v>
          </cell>
          <cell r="AM139" t="b">
            <v>0</v>
          </cell>
          <cell r="AN139" t="str">
            <v>RW:038307@3494</v>
          </cell>
          <cell r="AO139" t="str">
            <v>08158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</row>
        <row r="140">
          <cell r="A140" t="str">
            <v>000044</v>
          </cell>
          <cell r="B140" t="str">
            <v>The Oaks at Edgemont</v>
          </cell>
          <cell r="C140" t="str">
            <v>330 WILLOW OAK LANE</v>
          </cell>
          <cell r="D140">
            <v>0</v>
          </cell>
          <cell r="E140" t="str">
            <v>Gastonia</v>
          </cell>
          <cell r="F140" t="str">
            <v>NC</v>
          </cell>
          <cell r="G140" t="str">
            <v>28054</v>
          </cell>
          <cell r="H140" t="str">
            <v>704-865-7032</v>
          </cell>
          <cell r="I140">
            <v>0</v>
          </cell>
          <cell r="J140">
            <v>176</v>
          </cell>
          <cell r="K140" t="str">
            <v>37071</v>
          </cell>
          <cell r="L140" t="str">
            <v>Gaston</v>
          </cell>
          <cell r="M140" t="str">
            <v>1520</v>
          </cell>
          <cell r="N140" t="str">
            <v>Charlotte-Gastonia-Rock Hill</v>
          </cell>
          <cell r="O140">
            <v>0</v>
          </cell>
          <cell r="P140">
            <v>0</v>
          </cell>
          <cell r="Q140">
            <v>0</v>
          </cell>
          <cell r="R140" t="str">
            <v>Garden</v>
          </cell>
          <cell r="S140" t="str">
            <v>Insignia</v>
          </cell>
          <cell r="T140">
            <v>0</v>
          </cell>
          <cell r="U140" t="str">
            <v>Affordable</v>
          </cell>
          <cell r="V140" t="str">
            <v>Affordable</v>
          </cell>
          <cell r="W140" t="str">
            <v>Assisted</v>
          </cell>
          <cell r="X140" t="str">
            <v>Equity</v>
          </cell>
          <cell r="Y140" t="str">
            <v>12</v>
          </cell>
          <cell r="Z140" t="str">
            <v>5</v>
          </cell>
          <cell r="AA140" t="str">
            <v>6</v>
          </cell>
          <cell r="AB140" t="str">
            <v>175240</v>
          </cell>
          <cell r="AC140">
            <v>5.6651901999999997E-2</v>
          </cell>
          <cell r="AD140" t="str">
            <v>Yes</v>
          </cell>
          <cell r="AE140" t="str">
            <v>Yes</v>
          </cell>
          <cell r="AF140" t="str">
            <v>IFG - AmREAL PORTFOLIO</v>
          </cell>
          <cell r="AG140" t="str">
            <v>Trianon, Ltd.</v>
          </cell>
          <cell r="AH140" t="str">
            <v>1974</v>
          </cell>
          <cell r="AI140" t="str">
            <v>East</v>
          </cell>
          <cell r="AJ140" t="str">
            <v>Greenville</v>
          </cell>
          <cell r="AK140" t="str">
            <v>Frank Dupree</v>
          </cell>
          <cell r="AL140" t="str">
            <v>Mary Ediger</v>
          </cell>
          <cell r="AM140" t="b">
            <v>0</v>
          </cell>
          <cell r="AN140">
            <v>0</v>
          </cell>
          <cell r="AO140" t="str">
            <v>08345</v>
          </cell>
          <cell r="AP140">
            <v>0</v>
          </cell>
          <cell r="AQ140">
            <v>0</v>
          </cell>
          <cell r="AR140">
            <v>0</v>
          </cell>
          <cell r="AS140">
            <v>633.6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633.6</v>
          </cell>
          <cell r="AY140">
            <v>35.89</v>
          </cell>
        </row>
        <row r="141">
          <cell r="A141" t="str">
            <v>000045</v>
          </cell>
          <cell r="B141" t="str">
            <v>Riverwalk</v>
          </cell>
          <cell r="C141" t="str">
            <v>450 Normandy</v>
          </cell>
          <cell r="D141">
            <v>0</v>
          </cell>
          <cell r="E141" t="str">
            <v>Houston</v>
          </cell>
          <cell r="F141" t="str">
            <v>TX</v>
          </cell>
          <cell r="G141" t="str">
            <v>77015</v>
          </cell>
          <cell r="H141" t="str">
            <v>713-451-1511</v>
          </cell>
          <cell r="I141">
            <v>0</v>
          </cell>
          <cell r="J141">
            <v>104</v>
          </cell>
          <cell r="K141" t="str">
            <v>48201</v>
          </cell>
          <cell r="L141" t="str">
            <v>Harris</v>
          </cell>
          <cell r="M141" t="str">
            <v>3360</v>
          </cell>
          <cell r="N141" t="str">
            <v>Houston</v>
          </cell>
          <cell r="O141" t="str">
            <v>42</v>
          </cell>
          <cell r="P141" t="str">
            <v>Houston - Galveston - Brazoria</v>
          </cell>
          <cell r="Q141">
            <v>0</v>
          </cell>
          <cell r="R141" t="str">
            <v>Garden</v>
          </cell>
          <cell r="S141" t="str">
            <v>Insignia</v>
          </cell>
          <cell r="T141">
            <v>0</v>
          </cell>
          <cell r="U141" t="str">
            <v>Affordable</v>
          </cell>
          <cell r="V141" t="str">
            <v>Conventional</v>
          </cell>
          <cell r="W141" t="str">
            <v>yes</v>
          </cell>
          <cell r="X141" t="str">
            <v>Equity</v>
          </cell>
          <cell r="Y141" t="str">
            <v>12</v>
          </cell>
          <cell r="Z141" t="str">
            <v>3</v>
          </cell>
          <cell r="AA141" t="str">
            <v>4</v>
          </cell>
          <cell r="AB141" t="str">
            <v>93743</v>
          </cell>
          <cell r="AC141">
            <v>0.10343691000000001</v>
          </cell>
          <cell r="AD141" t="str">
            <v>Yes</v>
          </cell>
          <cell r="AE141" t="str">
            <v>Yes</v>
          </cell>
          <cell r="AF141" t="str">
            <v>United Investors Portfolio - A</v>
          </cell>
          <cell r="AG141" t="str">
            <v>Riverwalk Associates LP</v>
          </cell>
          <cell r="AH141" t="str">
            <v>1985</v>
          </cell>
          <cell r="AI141" t="str">
            <v>West</v>
          </cell>
          <cell r="AJ141" t="str">
            <v>Houston II</v>
          </cell>
          <cell r="AK141" t="str">
            <v>Dave Hannan</v>
          </cell>
          <cell r="AL141" t="str">
            <v>Becky White (Rebecca)</v>
          </cell>
          <cell r="AM141" t="b">
            <v>0</v>
          </cell>
          <cell r="AN141" t="str">
            <v>RW:038323@3494</v>
          </cell>
          <cell r="AO141" t="str">
            <v>08199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</row>
        <row r="142">
          <cell r="A142" t="str">
            <v>000047</v>
          </cell>
          <cell r="B142" t="str">
            <v>Joseph Paul</v>
          </cell>
          <cell r="C142" t="str">
            <v>2680 BONDS AVENUE</v>
          </cell>
          <cell r="D142">
            <v>0</v>
          </cell>
          <cell r="E142" t="str">
            <v>Charleston</v>
          </cell>
          <cell r="F142" t="str">
            <v>SC</v>
          </cell>
          <cell r="G142" t="str">
            <v>29405</v>
          </cell>
          <cell r="H142" t="str">
            <v>803-744-1148</v>
          </cell>
          <cell r="I142">
            <v>0</v>
          </cell>
          <cell r="J142">
            <v>44</v>
          </cell>
          <cell r="K142" t="str">
            <v>45019</v>
          </cell>
          <cell r="L142" t="str">
            <v>Charleston</v>
          </cell>
          <cell r="M142" t="str">
            <v>1440</v>
          </cell>
          <cell r="N142" t="str">
            <v>Charleston-North Charleston</v>
          </cell>
          <cell r="O142">
            <v>0</v>
          </cell>
          <cell r="P142">
            <v>0</v>
          </cell>
          <cell r="Q142">
            <v>0</v>
          </cell>
          <cell r="R142" t="str">
            <v>Garden</v>
          </cell>
          <cell r="S142" t="str">
            <v>Insignia</v>
          </cell>
          <cell r="T142">
            <v>0</v>
          </cell>
          <cell r="U142" t="str">
            <v>Affordable</v>
          </cell>
          <cell r="V142" t="str">
            <v>Affordable</v>
          </cell>
          <cell r="W142" t="str">
            <v>Assisted</v>
          </cell>
          <cell r="X142" t="str">
            <v>Fee</v>
          </cell>
          <cell r="Y142" t="str">
            <v>09</v>
          </cell>
          <cell r="Z142">
            <v>0</v>
          </cell>
          <cell r="AA142">
            <v>0</v>
          </cell>
          <cell r="AB142" t="str">
            <v>0</v>
          </cell>
          <cell r="AC142">
            <v>0</v>
          </cell>
          <cell r="AD142" t="str">
            <v>No</v>
          </cell>
          <cell r="AE142" t="str">
            <v>Yes</v>
          </cell>
          <cell r="AF142" t="str">
            <v>Latter, Alma &amp; Dominick, Dorot</v>
          </cell>
          <cell r="AG142" t="str">
            <v>Jenkins Orphanage</v>
          </cell>
          <cell r="AH142">
            <v>0</v>
          </cell>
          <cell r="AI142" t="str">
            <v>East</v>
          </cell>
          <cell r="AJ142" t="str">
            <v>Columbia</v>
          </cell>
          <cell r="AK142" t="str">
            <v>Kim Barkwell</v>
          </cell>
          <cell r="AL142" t="str">
            <v>Clifford Smalls</v>
          </cell>
          <cell r="AM142" t="b">
            <v>0</v>
          </cell>
          <cell r="AN142" t="str">
            <v>RW:039098@3494</v>
          </cell>
          <cell r="AO142" t="str">
            <v>10426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</row>
        <row r="143">
          <cell r="A143" t="str">
            <v>000053</v>
          </cell>
          <cell r="B143" t="str">
            <v>Long Meadow</v>
          </cell>
          <cell r="C143" t="str">
            <v>100 MOFFAT STREET</v>
          </cell>
          <cell r="D143">
            <v>0</v>
          </cell>
          <cell r="E143" t="str">
            <v>Cheraw</v>
          </cell>
          <cell r="F143" t="str">
            <v>SC</v>
          </cell>
          <cell r="G143" t="str">
            <v>29520</v>
          </cell>
          <cell r="H143" t="str">
            <v>803-537-7121</v>
          </cell>
          <cell r="I143">
            <v>0</v>
          </cell>
          <cell r="J143">
            <v>56</v>
          </cell>
          <cell r="K143" t="str">
            <v>45025</v>
          </cell>
          <cell r="L143" t="str">
            <v>Chesterfield</v>
          </cell>
          <cell r="M143" t="str">
            <v>045</v>
          </cell>
          <cell r="N143" t="str">
            <v>SC Other</v>
          </cell>
          <cell r="O143">
            <v>0</v>
          </cell>
          <cell r="P143">
            <v>0</v>
          </cell>
          <cell r="Q143">
            <v>0</v>
          </cell>
          <cell r="R143" t="str">
            <v>Garden</v>
          </cell>
          <cell r="S143" t="str">
            <v>Insignia</v>
          </cell>
          <cell r="T143">
            <v>0</v>
          </cell>
          <cell r="U143" t="str">
            <v>Affordable</v>
          </cell>
          <cell r="V143" t="str">
            <v>Affordable</v>
          </cell>
          <cell r="W143" t="str">
            <v>Assisted</v>
          </cell>
          <cell r="X143" t="str">
            <v>Equity</v>
          </cell>
          <cell r="Y143" t="str">
            <v>12</v>
          </cell>
          <cell r="Z143" t="str">
            <v>5</v>
          </cell>
          <cell r="AA143" t="str">
            <v>5</v>
          </cell>
          <cell r="AB143" t="str">
            <v>44680</v>
          </cell>
          <cell r="AC143">
            <v>0.01</v>
          </cell>
          <cell r="AD143" t="str">
            <v>Yes</v>
          </cell>
          <cell r="AE143" t="str">
            <v>Yes</v>
          </cell>
          <cell r="AF143" t="str">
            <v>IFG - AmREAL PORTFOLIO</v>
          </cell>
          <cell r="AG143" t="str">
            <v>Long Meadow Limited Partnership</v>
          </cell>
          <cell r="AH143" t="str">
            <v>1973</v>
          </cell>
          <cell r="AI143" t="str">
            <v>East</v>
          </cell>
          <cell r="AJ143" t="str">
            <v>Greenville</v>
          </cell>
          <cell r="AK143" t="str">
            <v>Frank Dupree</v>
          </cell>
          <cell r="AL143" t="str">
            <v>Melanie Thompson</v>
          </cell>
          <cell r="AM143" t="b">
            <v>0</v>
          </cell>
          <cell r="AN143">
            <v>0</v>
          </cell>
          <cell r="AO143" t="str">
            <v>09112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</row>
        <row r="144">
          <cell r="A144" t="str">
            <v>000059</v>
          </cell>
          <cell r="B144" t="str">
            <v>Salem Arms</v>
          </cell>
          <cell r="C144" t="str">
            <v>2243 ROSIER RD.</v>
          </cell>
          <cell r="D144">
            <v>0</v>
          </cell>
          <cell r="E144" t="str">
            <v>Augusta</v>
          </cell>
          <cell r="F144" t="str">
            <v>GA</v>
          </cell>
          <cell r="G144" t="str">
            <v>30906</v>
          </cell>
          <cell r="H144" t="str">
            <v>7067983243</v>
          </cell>
          <cell r="I144">
            <v>0</v>
          </cell>
          <cell r="J144">
            <v>136</v>
          </cell>
          <cell r="K144" t="str">
            <v>13245</v>
          </cell>
          <cell r="L144" t="str">
            <v>Richmond</v>
          </cell>
          <cell r="M144" t="str">
            <v>0600</v>
          </cell>
          <cell r="N144" t="str">
            <v>Augusta-Aiken</v>
          </cell>
          <cell r="O144">
            <v>0</v>
          </cell>
          <cell r="P144">
            <v>0</v>
          </cell>
          <cell r="Q144">
            <v>0</v>
          </cell>
          <cell r="R144" t="str">
            <v>Garden</v>
          </cell>
          <cell r="S144" t="str">
            <v>Insignia</v>
          </cell>
          <cell r="T144">
            <v>0</v>
          </cell>
          <cell r="U144" t="str">
            <v>Affordable</v>
          </cell>
          <cell r="V144" t="str">
            <v>Affordable</v>
          </cell>
          <cell r="W144" t="str">
            <v>Assisted</v>
          </cell>
          <cell r="X144" t="str">
            <v>Consolidated</v>
          </cell>
          <cell r="Y144" t="str">
            <v>12</v>
          </cell>
          <cell r="Z144" t="str">
            <v>4</v>
          </cell>
          <cell r="AA144" t="str">
            <v>6</v>
          </cell>
          <cell r="AB144" t="str">
            <v>0</v>
          </cell>
          <cell r="AC144">
            <v>0.90737500000000004</v>
          </cell>
          <cell r="AD144" t="str">
            <v>Yes</v>
          </cell>
          <cell r="AE144" t="str">
            <v>Yes</v>
          </cell>
          <cell r="AF144" t="str">
            <v>IFG - AmREAL PORTFOLIO</v>
          </cell>
          <cell r="AG144" t="str">
            <v>Salem Arms of Augusta</v>
          </cell>
          <cell r="AH144" t="str">
            <v>1971</v>
          </cell>
          <cell r="AI144" t="str">
            <v>South East</v>
          </cell>
          <cell r="AJ144" t="str">
            <v>Atlanta</v>
          </cell>
          <cell r="AK144" t="str">
            <v>Ken Mills</v>
          </cell>
          <cell r="AL144" t="str">
            <v>Dick Lisska</v>
          </cell>
          <cell r="AM144" t="b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489.6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489.6</v>
          </cell>
          <cell r="AY144">
            <v>444.25</v>
          </cell>
        </row>
        <row r="145">
          <cell r="A145" t="str">
            <v>000064</v>
          </cell>
          <cell r="B145" t="str">
            <v>Alpine Slopes I</v>
          </cell>
          <cell r="C145" t="str">
            <v>4285 Alpenhorn NW</v>
          </cell>
          <cell r="D145">
            <v>0</v>
          </cell>
          <cell r="E145" t="str">
            <v>Comstock Park</v>
          </cell>
          <cell r="F145" t="str">
            <v>MI</v>
          </cell>
          <cell r="G145" t="str">
            <v>49321</v>
          </cell>
          <cell r="H145" t="str">
            <v>616-784-0740</v>
          </cell>
          <cell r="I145">
            <v>0</v>
          </cell>
          <cell r="J145">
            <v>120</v>
          </cell>
          <cell r="K145" t="str">
            <v>26081</v>
          </cell>
          <cell r="L145" t="str">
            <v>Kent</v>
          </cell>
          <cell r="M145" t="str">
            <v>3000</v>
          </cell>
          <cell r="N145" t="str">
            <v>Grand Rapids-Muskegon-Holland</v>
          </cell>
          <cell r="O145">
            <v>0</v>
          </cell>
          <cell r="P145">
            <v>0</v>
          </cell>
          <cell r="Q145">
            <v>0</v>
          </cell>
          <cell r="R145" t="str">
            <v>Midrise</v>
          </cell>
          <cell r="S145" t="str">
            <v>Insignia</v>
          </cell>
          <cell r="T145" t="str">
            <v>SPI</v>
          </cell>
          <cell r="U145" t="str">
            <v>Affordable</v>
          </cell>
          <cell r="V145" t="str">
            <v>Conventional</v>
          </cell>
          <cell r="W145" t="str">
            <v>yes</v>
          </cell>
          <cell r="X145" t="str">
            <v>Fee</v>
          </cell>
          <cell r="Y145" t="str">
            <v>12</v>
          </cell>
          <cell r="Z145" t="str">
            <v>7</v>
          </cell>
          <cell r="AA145" t="str">
            <v>7</v>
          </cell>
          <cell r="AB145" t="str">
            <v>100060</v>
          </cell>
          <cell r="AC145">
            <v>0</v>
          </cell>
          <cell r="AD145" t="str">
            <v>Yes</v>
          </cell>
          <cell r="AE145" t="str">
            <v>Yes</v>
          </cell>
          <cell r="AF145" t="str">
            <v>SMI PORTFOLIO - All</v>
          </cell>
          <cell r="AG145" t="str">
            <v>Alpine I Co</v>
          </cell>
          <cell r="AH145" t="str">
            <v>1979</v>
          </cell>
          <cell r="AI145" t="str">
            <v>West</v>
          </cell>
          <cell r="AJ145" t="str">
            <v>Columbus</v>
          </cell>
          <cell r="AK145" t="str">
            <v>Rowe Shockley</v>
          </cell>
          <cell r="AL145" t="str">
            <v>Melanie Zimmerman</v>
          </cell>
          <cell r="AM145" t="b">
            <v>0</v>
          </cell>
          <cell r="AN145" t="str">
            <v>RW:005987@3494</v>
          </cell>
          <cell r="AO145" t="str">
            <v>11365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888.04</v>
          </cell>
          <cell r="AU145">
            <v>0</v>
          </cell>
          <cell r="AV145">
            <v>0</v>
          </cell>
          <cell r="AW145">
            <v>0</v>
          </cell>
          <cell r="AX145">
            <v>888.04</v>
          </cell>
          <cell r="AY145">
            <v>0</v>
          </cell>
        </row>
        <row r="146">
          <cell r="A146" t="str">
            <v>000066</v>
          </cell>
          <cell r="B146" t="str">
            <v>EME</v>
          </cell>
          <cell r="C146" t="str">
            <v>1815 CENTRAL PARK ROAD</v>
          </cell>
          <cell r="D146">
            <v>0</v>
          </cell>
          <cell r="E146" t="str">
            <v>Charleston</v>
          </cell>
          <cell r="F146" t="str">
            <v>SC</v>
          </cell>
          <cell r="G146" t="str">
            <v>29412</v>
          </cell>
          <cell r="H146" t="str">
            <v>8037955220</v>
          </cell>
          <cell r="I146">
            <v>0</v>
          </cell>
          <cell r="J146">
            <v>100</v>
          </cell>
          <cell r="K146" t="str">
            <v>45019</v>
          </cell>
          <cell r="L146" t="str">
            <v>Charleston</v>
          </cell>
          <cell r="M146" t="str">
            <v>1440</v>
          </cell>
          <cell r="N146" t="str">
            <v>Charleston-North Charleston</v>
          </cell>
          <cell r="O146">
            <v>0</v>
          </cell>
          <cell r="P146">
            <v>0</v>
          </cell>
          <cell r="Q146">
            <v>0</v>
          </cell>
          <cell r="R146" t="str">
            <v>Garden</v>
          </cell>
          <cell r="S146" t="str">
            <v>Insignia</v>
          </cell>
          <cell r="T146">
            <v>0</v>
          </cell>
          <cell r="U146" t="str">
            <v>Affordable</v>
          </cell>
          <cell r="V146" t="str">
            <v>Affordable</v>
          </cell>
          <cell r="W146" t="str">
            <v>Assisted</v>
          </cell>
          <cell r="X146" t="str">
            <v>Fee</v>
          </cell>
          <cell r="Y146" t="str">
            <v>06</v>
          </cell>
          <cell r="Z146">
            <v>0</v>
          </cell>
          <cell r="AA146">
            <v>0</v>
          </cell>
          <cell r="AB146" t="str">
            <v>77896</v>
          </cell>
          <cell r="AC146">
            <v>0</v>
          </cell>
          <cell r="AD146" t="str">
            <v>No</v>
          </cell>
          <cell r="AE146" t="str">
            <v>Yes</v>
          </cell>
          <cell r="AF146" t="str">
            <v>Eme Ptrs</v>
          </cell>
          <cell r="AG146" t="str">
            <v>Emanuel-Morris Brown-Ehenezer Apts. Inc.</v>
          </cell>
          <cell r="AH146">
            <v>0</v>
          </cell>
          <cell r="AI146" t="str">
            <v>East</v>
          </cell>
          <cell r="AJ146" t="str">
            <v>Columbia</v>
          </cell>
          <cell r="AK146" t="str">
            <v>Kim Barkwell</v>
          </cell>
          <cell r="AL146" t="str">
            <v>Clifford Smalls</v>
          </cell>
          <cell r="AM146" t="b">
            <v>0</v>
          </cell>
          <cell r="AN146">
            <v>0</v>
          </cell>
          <cell r="AO146" t="str">
            <v>13005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</row>
        <row r="147">
          <cell r="A147" t="str">
            <v>000072</v>
          </cell>
          <cell r="B147" t="str">
            <v>Deerfield</v>
          </cell>
          <cell r="C147" t="str">
            <v>2155 Deercrest Lane</v>
          </cell>
          <cell r="D147">
            <v>0</v>
          </cell>
          <cell r="E147" t="str">
            <v>Memphis</v>
          </cell>
          <cell r="F147" t="str">
            <v>TN</v>
          </cell>
          <cell r="G147" t="str">
            <v>38134</v>
          </cell>
          <cell r="H147" t="str">
            <v>901-372-1050</v>
          </cell>
          <cell r="I147">
            <v>0</v>
          </cell>
          <cell r="J147">
            <v>136</v>
          </cell>
          <cell r="K147" t="str">
            <v>47157</v>
          </cell>
          <cell r="L147" t="str">
            <v>Shelby</v>
          </cell>
          <cell r="M147" t="str">
            <v>4920</v>
          </cell>
          <cell r="N147" t="str">
            <v>Memphis</v>
          </cell>
          <cell r="O147">
            <v>0</v>
          </cell>
          <cell r="P147">
            <v>0</v>
          </cell>
          <cell r="Q147">
            <v>0</v>
          </cell>
          <cell r="R147" t="str">
            <v>Garden</v>
          </cell>
          <cell r="S147" t="str">
            <v>Insignia</v>
          </cell>
          <cell r="T147">
            <v>0</v>
          </cell>
          <cell r="U147" t="str">
            <v>Conventional</v>
          </cell>
          <cell r="V147" t="str">
            <v>Conventional</v>
          </cell>
          <cell r="W147" t="str">
            <v>yes</v>
          </cell>
          <cell r="X147" t="str">
            <v>Equity</v>
          </cell>
          <cell r="Y147" t="str">
            <v>12</v>
          </cell>
          <cell r="Z147" t="str">
            <v>8</v>
          </cell>
          <cell r="AA147" t="str">
            <v>8</v>
          </cell>
          <cell r="AB147" t="str">
            <v>122240</v>
          </cell>
          <cell r="AC147">
            <v>0.30155445800000003</v>
          </cell>
          <cell r="AD147" t="str">
            <v>Yes</v>
          </cell>
          <cell r="AE147" t="str">
            <v>Yes</v>
          </cell>
          <cell r="AF147" t="str">
            <v>United Investors Portfolio - A</v>
          </cell>
          <cell r="AG147" t="str">
            <v>United Investors Growth Properties</v>
          </cell>
          <cell r="AH147" t="str">
            <v>1985</v>
          </cell>
          <cell r="AI147" t="str">
            <v>South East</v>
          </cell>
          <cell r="AJ147" t="str">
            <v>Nashville</v>
          </cell>
          <cell r="AK147" t="str">
            <v>Rod Beverstein</v>
          </cell>
          <cell r="AL147" t="str">
            <v>Linda Mills</v>
          </cell>
          <cell r="AM147" t="b">
            <v>0</v>
          </cell>
          <cell r="AN147" t="str">
            <v>RW:000192@3494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489.6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489.6</v>
          </cell>
          <cell r="AY147">
            <v>147.63999999999999</v>
          </cell>
        </row>
        <row r="148">
          <cell r="A148" t="str">
            <v>000075</v>
          </cell>
          <cell r="B148" t="str">
            <v>Fairview Garden</v>
          </cell>
          <cell r="C148" t="str">
            <v>1101 Williamston Rd</v>
          </cell>
          <cell r="D148">
            <v>0</v>
          </cell>
          <cell r="E148" t="str">
            <v>Anderson</v>
          </cell>
          <cell r="F148" t="str">
            <v>SC</v>
          </cell>
          <cell r="G148" t="str">
            <v>29621</v>
          </cell>
          <cell r="H148" t="str">
            <v>864-225-3933</v>
          </cell>
          <cell r="I148">
            <v>0</v>
          </cell>
          <cell r="J148">
            <v>160</v>
          </cell>
          <cell r="K148" t="str">
            <v>45007</v>
          </cell>
          <cell r="L148" t="str">
            <v>Anderson</v>
          </cell>
          <cell r="M148" t="str">
            <v>3160</v>
          </cell>
          <cell r="N148" t="str">
            <v>Greenville-Spartanburg-Anderson</v>
          </cell>
          <cell r="O148">
            <v>0</v>
          </cell>
          <cell r="P148">
            <v>0</v>
          </cell>
          <cell r="Q148">
            <v>0</v>
          </cell>
          <cell r="R148" t="str">
            <v>Garden</v>
          </cell>
          <cell r="S148" t="str">
            <v>Insignia</v>
          </cell>
          <cell r="T148">
            <v>0</v>
          </cell>
          <cell r="U148" t="str">
            <v>Affordable</v>
          </cell>
          <cell r="V148" t="str">
            <v>Affordable</v>
          </cell>
          <cell r="W148" t="str">
            <v>Assisted</v>
          </cell>
          <cell r="X148" t="str">
            <v>Equity</v>
          </cell>
          <cell r="Y148" t="str">
            <v>12</v>
          </cell>
          <cell r="Z148" t="str">
            <v>6</v>
          </cell>
          <cell r="AA148" t="str">
            <v>6</v>
          </cell>
          <cell r="AB148" t="str">
            <v>0</v>
          </cell>
          <cell r="AC148">
            <v>0.05</v>
          </cell>
          <cell r="AD148" t="str">
            <v>Yes</v>
          </cell>
          <cell r="AE148" t="str">
            <v>Yes</v>
          </cell>
          <cell r="AF148" t="str">
            <v>IFG - AmREAL PORTFOLIO</v>
          </cell>
          <cell r="AG148" t="str">
            <v>Fairview Gardens, Limited Partnership</v>
          </cell>
          <cell r="AH148" t="str">
            <v>1973</v>
          </cell>
          <cell r="AI148" t="str">
            <v>East</v>
          </cell>
          <cell r="AJ148" t="str">
            <v>Greenville</v>
          </cell>
          <cell r="AK148" t="str">
            <v>Frank Dupree</v>
          </cell>
          <cell r="AL148" t="str">
            <v>Wayne Redding</v>
          </cell>
          <cell r="AM148" t="b">
            <v>0</v>
          </cell>
          <cell r="AN148" t="str">
            <v>RW:038987@3494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</row>
        <row r="149">
          <cell r="A149" t="str">
            <v>000082</v>
          </cell>
          <cell r="B149" t="str">
            <v>Broadmoor</v>
          </cell>
          <cell r="C149" t="str">
            <v>1805 W Blue Heron Blvd</v>
          </cell>
          <cell r="D149">
            <v>0</v>
          </cell>
          <cell r="E149" t="str">
            <v>Riviera Beach</v>
          </cell>
          <cell r="F149" t="str">
            <v>FL</v>
          </cell>
          <cell r="G149" t="str">
            <v>33404</v>
          </cell>
          <cell r="H149" t="str">
            <v>561-844-8273</v>
          </cell>
          <cell r="I149">
            <v>0</v>
          </cell>
          <cell r="J149">
            <v>182</v>
          </cell>
          <cell r="K149" t="str">
            <v>12099</v>
          </cell>
          <cell r="L149" t="str">
            <v>Palm Beach</v>
          </cell>
          <cell r="M149" t="str">
            <v>8960</v>
          </cell>
          <cell r="N149" t="str">
            <v>West Palm Beach-Boca Raton</v>
          </cell>
          <cell r="O149">
            <v>0</v>
          </cell>
          <cell r="P149">
            <v>0</v>
          </cell>
          <cell r="Q149">
            <v>0</v>
          </cell>
          <cell r="R149" t="str">
            <v>Garden</v>
          </cell>
          <cell r="S149" t="str">
            <v>Insignia</v>
          </cell>
          <cell r="T149">
            <v>0</v>
          </cell>
          <cell r="U149" t="str">
            <v>Affordable</v>
          </cell>
          <cell r="V149" t="str">
            <v>Affordable</v>
          </cell>
          <cell r="W149" t="str">
            <v>Assisted</v>
          </cell>
          <cell r="X149" t="str">
            <v>Equity</v>
          </cell>
          <cell r="Y149" t="str">
            <v>12</v>
          </cell>
          <cell r="Z149" t="str">
            <v>6</v>
          </cell>
          <cell r="AA149" t="str">
            <v>6</v>
          </cell>
          <cell r="AB149" t="str">
            <v>0</v>
          </cell>
          <cell r="AC149">
            <v>0.05</v>
          </cell>
          <cell r="AD149" t="str">
            <v>Yes</v>
          </cell>
          <cell r="AE149" t="str">
            <v>Yes</v>
          </cell>
          <cell r="AF149" t="str">
            <v>IFG - AmREAL PORTFOLIO</v>
          </cell>
          <cell r="AG149" t="str">
            <v>Broadmoor Apts. Assoc., Ltd.</v>
          </cell>
          <cell r="AH149" t="str">
            <v>1972</v>
          </cell>
          <cell r="AI149" t="str">
            <v>South East</v>
          </cell>
          <cell r="AJ149" t="str">
            <v>Boca</v>
          </cell>
          <cell r="AK149" t="str">
            <v>Charlie Vanover</v>
          </cell>
          <cell r="AL149" t="str">
            <v>Mack Gipson</v>
          </cell>
          <cell r="AM149" t="b">
            <v>0</v>
          </cell>
          <cell r="AN149">
            <v>0</v>
          </cell>
          <cell r="AO149" t="str">
            <v>09105</v>
          </cell>
          <cell r="AP149">
            <v>0</v>
          </cell>
          <cell r="AQ149">
            <v>0</v>
          </cell>
          <cell r="AR149">
            <v>1080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1080</v>
          </cell>
          <cell r="AY149">
            <v>54</v>
          </cell>
        </row>
        <row r="150">
          <cell r="A150" t="str">
            <v>000083</v>
          </cell>
          <cell r="B150" t="str">
            <v>Stonybrook</v>
          </cell>
          <cell r="C150" t="str">
            <v>1555 M.L. King Jr Blvd</v>
          </cell>
          <cell r="D150">
            <v>0</v>
          </cell>
          <cell r="E150" t="str">
            <v>Riviera Beach</v>
          </cell>
          <cell r="F150" t="str">
            <v>FL</v>
          </cell>
          <cell r="G150" t="str">
            <v>33404</v>
          </cell>
          <cell r="H150" t="str">
            <v>561-844-9055</v>
          </cell>
          <cell r="I150">
            <v>0</v>
          </cell>
          <cell r="J150">
            <v>216</v>
          </cell>
          <cell r="K150" t="str">
            <v>12099</v>
          </cell>
          <cell r="L150" t="str">
            <v>Palm Beach</v>
          </cell>
          <cell r="M150" t="str">
            <v>8960</v>
          </cell>
          <cell r="N150" t="str">
            <v>West Palm Beach-Boca Raton</v>
          </cell>
          <cell r="O150">
            <v>0</v>
          </cell>
          <cell r="P150">
            <v>0</v>
          </cell>
          <cell r="Q150">
            <v>0</v>
          </cell>
          <cell r="R150" t="str">
            <v>Garden</v>
          </cell>
          <cell r="S150" t="str">
            <v>Insignia</v>
          </cell>
          <cell r="T150">
            <v>0</v>
          </cell>
          <cell r="U150" t="str">
            <v>Affordable</v>
          </cell>
          <cell r="V150" t="str">
            <v>Affordable</v>
          </cell>
          <cell r="W150" t="str">
            <v>Assisted</v>
          </cell>
          <cell r="X150" t="str">
            <v>Equity</v>
          </cell>
          <cell r="Y150" t="str">
            <v>12</v>
          </cell>
          <cell r="Z150" t="str">
            <v>4</v>
          </cell>
          <cell r="AA150" t="str">
            <v>5</v>
          </cell>
          <cell r="AB150" t="str">
            <v>0</v>
          </cell>
          <cell r="AC150">
            <v>0.05</v>
          </cell>
          <cell r="AD150" t="str">
            <v>Yes</v>
          </cell>
          <cell r="AE150" t="str">
            <v>Yes</v>
          </cell>
          <cell r="AF150" t="str">
            <v>IFG - AmREAL PORTFOLIO</v>
          </cell>
          <cell r="AG150" t="str">
            <v>Stonybrook Apts. Assoc., Ltd.</v>
          </cell>
          <cell r="AH150" t="str">
            <v>1972</v>
          </cell>
          <cell r="AI150" t="str">
            <v>South East</v>
          </cell>
          <cell r="AJ150" t="str">
            <v>Boca</v>
          </cell>
          <cell r="AK150" t="str">
            <v>Charlie Vanover</v>
          </cell>
          <cell r="AL150" t="str">
            <v>Mack Gipson</v>
          </cell>
          <cell r="AM150" t="b">
            <v>0</v>
          </cell>
          <cell r="AN150" t="str">
            <v>RW:MGR00618@3494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777.6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777.6</v>
          </cell>
          <cell r="AY150">
            <v>38.880000000000003</v>
          </cell>
        </row>
        <row r="151">
          <cell r="A151" t="str">
            <v>000090</v>
          </cell>
          <cell r="B151" t="str">
            <v>Beverly</v>
          </cell>
          <cell r="C151" t="str">
            <v>200 South Beverly Lane</v>
          </cell>
          <cell r="D151">
            <v>0</v>
          </cell>
          <cell r="E151" t="str">
            <v>Greer</v>
          </cell>
          <cell r="F151" t="str">
            <v>SC</v>
          </cell>
          <cell r="G151" t="str">
            <v>29650</v>
          </cell>
          <cell r="H151" t="str">
            <v>864-877-6650</v>
          </cell>
          <cell r="I151">
            <v>0</v>
          </cell>
          <cell r="J151">
            <v>80</v>
          </cell>
          <cell r="K151" t="str">
            <v>45045</v>
          </cell>
          <cell r="L151" t="str">
            <v>Greenville</v>
          </cell>
          <cell r="M151" t="str">
            <v>3160</v>
          </cell>
          <cell r="N151" t="str">
            <v>Greenville-Spartanburg-Anderson</v>
          </cell>
          <cell r="O151">
            <v>0</v>
          </cell>
          <cell r="P151">
            <v>0</v>
          </cell>
          <cell r="Q151">
            <v>0</v>
          </cell>
          <cell r="R151" t="str">
            <v>Garden</v>
          </cell>
          <cell r="S151" t="str">
            <v>Insignia</v>
          </cell>
          <cell r="T151">
            <v>0</v>
          </cell>
          <cell r="U151" t="str">
            <v>Affordable</v>
          </cell>
          <cell r="V151" t="str">
            <v>Affordable</v>
          </cell>
          <cell r="W151" t="str">
            <v>Assisted</v>
          </cell>
          <cell r="X151" t="str">
            <v>Equity</v>
          </cell>
          <cell r="Y151" t="str">
            <v>12</v>
          </cell>
          <cell r="Z151" t="str">
            <v>8</v>
          </cell>
          <cell r="AA151" t="str">
            <v>6</v>
          </cell>
          <cell r="AB151" t="str">
            <v>0</v>
          </cell>
          <cell r="AC151">
            <v>0.05</v>
          </cell>
          <cell r="AD151" t="str">
            <v>Yes</v>
          </cell>
          <cell r="AE151" t="str">
            <v>Yes</v>
          </cell>
          <cell r="AF151" t="str">
            <v>IFG - AmREAL PORTFOLIO</v>
          </cell>
          <cell r="AG151" t="str">
            <v>Beverly Apts., Limited Partnership</v>
          </cell>
          <cell r="AH151" t="str">
            <v>1977</v>
          </cell>
          <cell r="AI151" t="str">
            <v>East</v>
          </cell>
          <cell r="AJ151" t="str">
            <v>Greenville</v>
          </cell>
          <cell r="AK151" t="str">
            <v>Frank Dupree</v>
          </cell>
          <cell r="AL151" t="str">
            <v>Joe Engle</v>
          </cell>
          <cell r="AM151" t="b">
            <v>0</v>
          </cell>
          <cell r="AN151" t="str">
            <v>RW:008633@3494</v>
          </cell>
          <cell r="AO151" t="str">
            <v>11290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</row>
        <row r="152">
          <cell r="A152" t="str">
            <v>000091</v>
          </cell>
          <cell r="B152" t="str">
            <v>Village Square</v>
          </cell>
          <cell r="C152" t="str">
            <v>1400 Paige Court</v>
          </cell>
          <cell r="D152">
            <v>0</v>
          </cell>
          <cell r="E152" t="str">
            <v>Gastonia</v>
          </cell>
          <cell r="F152" t="str">
            <v>NC</v>
          </cell>
          <cell r="G152" t="str">
            <v>28054</v>
          </cell>
          <cell r="H152" t="str">
            <v>704-865-9507</v>
          </cell>
          <cell r="I152">
            <v>0</v>
          </cell>
          <cell r="J152">
            <v>150</v>
          </cell>
          <cell r="K152" t="str">
            <v>37071</v>
          </cell>
          <cell r="L152" t="str">
            <v>Gaston</v>
          </cell>
          <cell r="M152" t="str">
            <v>1520</v>
          </cell>
          <cell r="N152" t="str">
            <v>Charlotte-Gastonia-Rock Hill</v>
          </cell>
          <cell r="O152">
            <v>0</v>
          </cell>
          <cell r="P152">
            <v>0</v>
          </cell>
          <cell r="Q152">
            <v>0</v>
          </cell>
          <cell r="R152" t="str">
            <v>Garden</v>
          </cell>
          <cell r="S152" t="str">
            <v>Insignia</v>
          </cell>
          <cell r="T152">
            <v>0</v>
          </cell>
          <cell r="U152" t="str">
            <v>Affordable</v>
          </cell>
          <cell r="V152" t="str">
            <v>Affordable</v>
          </cell>
          <cell r="W152" t="str">
            <v>Assisted</v>
          </cell>
          <cell r="X152" t="str">
            <v>Fee</v>
          </cell>
          <cell r="Y152" t="str">
            <v>03</v>
          </cell>
          <cell r="Z152">
            <v>0</v>
          </cell>
          <cell r="AA152">
            <v>0</v>
          </cell>
          <cell r="AB152" t="str">
            <v>0</v>
          </cell>
          <cell r="AC152">
            <v>0</v>
          </cell>
          <cell r="AD152" t="str">
            <v>No</v>
          </cell>
          <cell r="AE152" t="str">
            <v>Yes</v>
          </cell>
          <cell r="AF152" t="str">
            <v>Health Endownment Properties I</v>
          </cell>
          <cell r="AG152" t="str">
            <v>Commonwealth Endowment Properties</v>
          </cell>
          <cell r="AH152">
            <v>0</v>
          </cell>
          <cell r="AI152" t="str">
            <v>East</v>
          </cell>
          <cell r="AJ152" t="str">
            <v>Greenville</v>
          </cell>
          <cell r="AK152" t="str">
            <v>Frank Dupree</v>
          </cell>
          <cell r="AL152" t="str">
            <v>Rick Herron</v>
          </cell>
          <cell r="AM152" t="b">
            <v>0</v>
          </cell>
          <cell r="AN152" t="str">
            <v>RW:000240@3494</v>
          </cell>
          <cell r="AO152" t="str">
            <v>11346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1327.77</v>
          </cell>
          <cell r="AV152">
            <v>0</v>
          </cell>
          <cell r="AW152">
            <v>0</v>
          </cell>
          <cell r="AX152">
            <v>1327.77</v>
          </cell>
          <cell r="AY152">
            <v>0</v>
          </cell>
        </row>
        <row r="153">
          <cell r="A153" t="str">
            <v>000096</v>
          </cell>
          <cell r="B153" t="str">
            <v>Quail Woods</v>
          </cell>
          <cell r="C153" t="str">
            <v>1657 Quail Woods Rd</v>
          </cell>
          <cell r="D153">
            <v>0</v>
          </cell>
          <cell r="E153" t="str">
            <v>Gastonia</v>
          </cell>
          <cell r="F153" t="str">
            <v>NC</v>
          </cell>
          <cell r="G153" t="str">
            <v>28054</v>
          </cell>
          <cell r="H153" t="str">
            <v>704-867-0336</v>
          </cell>
          <cell r="I153">
            <v>0</v>
          </cell>
          <cell r="J153">
            <v>188</v>
          </cell>
          <cell r="K153" t="str">
            <v>37071</v>
          </cell>
          <cell r="L153" t="str">
            <v>Gaston</v>
          </cell>
          <cell r="M153" t="str">
            <v>1520</v>
          </cell>
          <cell r="N153" t="str">
            <v>Charlotte-Gastonia-Rock Hill</v>
          </cell>
          <cell r="O153">
            <v>0</v>
          </cell>
          <cell r="P153">
            <v>0</v>
          </cell>
          <cell r="Q153">
            <v>0</v>
          </cell>
          <cell r="R153" t="str">
            <v>Garden</v>
          </cell>
          <cell r="S153" t="str">
            <v>Insignia</v>
          </cell>
          <cell r="T153">
            <v>0</v>
          </cell>
          <cell r="U153" t="str">
            <v>Conventional</v>
          </cell>
          <cell r="V153" t="str">
            <v>Conventional</v>
          </cell>
          <cell r="W153" t="str">
            <v>yes</v>
          </cell>
          <cell r="X153" t="str">
            <v>Consolidated</v>
          </cell>
          <cell r="Y153" t="str">
            <v>12</v>
          </cell>
          <cell r="Z153" t="str">
            <v>7</v>
          </cell>
          <cell r="AA153" t="str">
            <v>7</v>
          </cell>
          <cell r="AB153" t="str">
            <v>213380</v>
          </cell>
          <cell r="AC153">
            <v>0.84614500000000004</v>
          </cell>
          <cell r="AD153" t="str">
            <v>Yes</v>
          </cell>
          <cell r="AE153" t="str">
            <v>Yes</v>
          </cell>
          <cell r="AF153" t="str">
            <v>IFG - AmREAL PORTFOLIO</v>
          </cell>
          <cell r="AG153" t="str">
            <v>Quail Woods Developers</v>
          </cell>
          <cell r="AH153" t="str">
            <v>1974</v>
          </cell>
          <cell r="AI153" t="str">
            <v>East</v>
          </cell>
          <cell r="AJ153" t="str">
            <v>Greenville</v>
          </cell>
          <cell r="AK153" t="str">
            <v>Frank Dupree</v>
          </cell>
          <cell r="AL153" t="str">
            <v>Mary Ediger</v>
          </cell>
          <cell r="AM153" t="b">
            <v>0</v>
          </cell>
          <cell r="AN153" t="str">
            <v>RW:040930@3494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676.8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676.8</v>
          </cell>
          <cell r="AY153">
            <v>572.66999999999996</v>
          </cell>
        </row>
        <row r="154">
          <cell r="A154" t="str">
            <v>000097</v>
          </cell>
          <cell r="B154" t="str">
            <v>Pointe James</v>
          </cell>
          <cell r="C154" t="str">
            <v>1402 Camp Road</v>
          </cell>
          <cell r="D154">
            <v>0</v>
          </cell>
          <cell r="E154" t="str">
            <v>Charleston</v>
          </cell>
          <cell r="F154" t="str">
            <v>SC</v>
          </cell>
          <cell r="G154" t="str">
            <v>29412</v>
          </cell>
          <cell r="H154" t="str">
            <v>803-795-7020</v>
          </cell>
          <cell r="I154">
            <v>0</v>
          </cell>
          <cell r="J154">
            <v>128</v>
          </cell>
          <cell r="K154" t="str">
            <v>45019</v>
          </cell>
          <cell r="L154" t="str">
            <v>Charleston</v>
          </cell>
          <cell r="M154" t="str">
            <v>1440</v>
          </cell>
          <cell r="N154" t="str">
            <v>Charleston-North Charleston</v>
          </cell>
          <cell r="O154">
            <v>0</v>
          </cell>
          <cell r="P154">
            <v>0</v>
          </cell>
          <cell r="Q154">
            <v>0</v>
          </cell>
          <cell r="R154" t="str">
            <v>Garden</v>
          </cell>
          <cell r="S154" t="str">
            <v>Insignia</v>
          </cell>
          <cell r="T154">
            <v>0</v>
          </cell>
          <cell r="U154" t="str">
            <v>Affordable</v>
          </cell>
          <cell r="V154" t="str">
            <v>Conventional</v>
          </cell>
          <cell r="W154" t="str">
            <v>Assisted</v>
          </cell>
          <cell r="X154" t="str">
            <v>Consolidated</v>
          </cell>
          <cell r="Y154" t="str">
            <v>12</v>
          </cell>
          <cell r="Z154" t="str">
            <v>7</v>
          </cell>
          <cell r="AA154" t="str">
            <v>7</v>
          </cell>
          <cell r="AB154" t="str">
            <v>0</v>
          </cell>
          <cell r="AC154">
            <v>0.84614500000000004</v>
          </cell>
          <cell r="AD154" t="str">
            <v>Yes</v>
          </cell>
          <cell r="AE154" t="str">
            <v>Yes</v>
          </cell>
          <cell r="AF154" t="str">
            <v>IFG - AmREAL PORTFOLIO</v>
          </cell>
          <cell r="AG154" t="str">
            <v>POINT JAMES  LP</v>
          </cell>
          <cell r="AH154" t="str">
            <v>1977</v>
          </cell>
          <cell r="AI154" t="str">
            <v>East</v>
          </cell>
          <cell r="AJ154" t="str">
            <v>Columbia</v>
          </cell>
          <cell r="AK154" t="str">
            <v>Kim Barkwell</v>
          </cell>
          <cell r="AL154" t="str">
            <v>Hugh Hodge</v>
          </cell>
          <cell r="AM154" t="b">
            <v>0</v>
          </cell>
          <cell r="AN154" t="str">
            <v>RW:038222@3494</v>
          </cell>
          <cell r="AO154" t="str">
            <v>08085</v>
          </cell>
          <cell r="AP154">
            <v>0</v>
          </cell>
          <cell r="AQ154">
            <v>0</v>
          </cell>
          <cell r="AR154">
            <v>0</v>
          </cell>
          <cell r="AS154">
            <v>460.8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460.8</v>
          </cell>
          <cell r="AY154">
            <v>389.9</v>
          </cell>
        </row>
        <row r="155">
          <cell r="A155" t="str">
            <v>000103</v>
          </cell>
          <cell r="B155" t="str">
            <v>Kalmia</v>
          </cell>
          <cell r="C155" t="str">
            <v>1600 Kalmia</v>
          </cell>
          <cell r="D155">
            <v>0</v>
          </cell>
          <cell r="E155" t="str">
            <v>Graniteville</v>
          </cell>
          <cell r="F155" t="str">
            <v>SC</v>
          </cell>
          <cell r="G155" t="str">
            <v>29829</v>
          </cell>
          <cell r="H155" t="str">
            <v>803-663-3213</v>
          </cell>
          <cell r="I155">
            <v>0</v>
          </cell>
          <cell r="J155">
            <v>96</v>
          </cell>
          <cell r="K155" t="str">
            <v>45003</v>
          </cell>
          <cell r="L155" t="str">
            <v>Aiken</v>
          </cell>
          <cell r="M155" t="str">
            <v>0600</v>
          </cell>
          <cell r="N155" t="str">
            <v>Augusta-Aiken</v>
          </cell>
          <cell r="O155">
            <v>0</v>
          </cell>
          <cell r="P155">
            <v>0</v>
          </cell>
          <cell r="Q155">
            <v>0</v>
          </cell>
          <cell r="R155" t="str">
            <v>Garden</v>
          </cell>
          <cell r="S155" t="str">
            <v>Insignia</v>
          </cell>
          <cell r="T155">
            <v>0</v>
          </cell>
          <cell r="U155" t="str">
            <v>Affordable</v>
          </cell>
          <cell r="V155" t="str">
            <v>Affordable</v>
          </cell>
          <cell r="W155" t="str">
            <v>Assisted</v>
          </cell>
          <cell r="X155" t="str">
            <v>Equity</v>
          </cell>
          <cell r="Y155" t="str">
            <v>12</v>
          </cell>
          <cell r="Z155" t="str">
            <v>4</v>
          </cell>
          <cell r="AA155" t="str">
            <v>8</v>
          </cell>
          <cell r="AB155" t="str">
            <v>0</v>
          </cell>
          <cell r="AC155">
            <v>0.05</v>
          </cell>
          <cell r="AD155" t="str">
            <v>Yes</v>
          </cell>
          <cell r="AE155" t="str">
            <v>Yes</v>
          </cell>
          <cell r="AF155" t="str">
            <v>IFG - AmREAL PORTFOLIO</v>
          </cell>
          <cell r="AG155" t="str">
            <v>Kalmia Apts., Limited Partnership</v>
          </cell>
          <cell r="AH155" t="str">
            <v>1981</v>
          </cell>
          <cell r="AI155" t="str">
            <v>East</v>
          </cell>
          <cell r="AJ155" t="str">
            <v>Columbia</v>
          </cell>
          <cell r="AK155" t="str">
            <v>Kim Barkwell</v>
          </cell>
          <cell r="AL155" t="str">
            <v>Phil Crocker</v>
          </cell>
          <cell r="AM155" t="b">
            <v>0</v>
          </cell>
          <cell r="AN155" t="str">
            <v>RW:039109@3494</v>
          </cell>
          <cell r="AO155" t="str">
            <v>10487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</row>
        <row r="156">
          <cell r="A156" t="str">
            <v>000104</v>
          </cell>
          <cell r="B156" t="str">
            <v>Bronson Place</v>
          </cell>
          <cell r="C156" t="str">
            <v>4710 212th Street SW</v>
          </cell>
          <cell r="D156">
            <v>0</v>
          </cell>
          <cell r="E156" t="str">
            <v>Mountlake Terrace</v>
          </cell>
          <cell r="F156" t="str">
            <v>WA</v>
          </cell>
          <cell r="G156" t="str">
            <v>98043</v>
          </cell>
          <cell r="H156" t="str">
            <v>425-774-5675</v>
          </cell>
          <cell r="I156">
            <v>0</v>
          </cell>
          <cell r="J156">
            <v>70</v>
          </cell>
          <cell r="K156" t="str">
            <v>53061</v>
          </cell>
          <cell r="L156" t="str">
            <v>Snohomish</v>
          </cell>
          <cell r="M156" t="str">
            <v>7600</v>
          </cell>
          <cell r="N156" t="str">
            <v>Seattle-Bellevue-Everett</v>
          </cell>
          <cell r="O156" t="str">
            <v>91</v>
          </cell>
          <cell r="P156" t="str">
            <v>Seattle - Tacoma - Bremerton</v>
          </cell>
          <cell r="Q156">
            <v>0</v>
          </cell>
          <cell r="R156" t="str">
            <v>Garden</v>
          </cell>
          <cell r="S156" t="str">
            <v>Insignia</v>
          </cell>
          <cell r="T156">
            <v>0</v>
          </cell>
          <cell r="U156" t="str">
            <v>Conventional</v>
          </cell>
          <cell r="V156" t="str">
            <v>Conventional</v>
          </cell>
          <cell r="W156" t="str">
            <v>yes</v>
          </cell>
          <cell r="X156" t="str">
            <v>Equity</v>
          </cell>
          <cell r="Y156" t="str">
            <v>12</v>
          </cell>
          <cell r="Z156" t="str">
            <v>5</v>
          </cell>
          <cell r="AA156" t="str">
            <v>6</v>
          </cell>
          <cell r="AB156" t="str">
            <v>92627</v>
          </cell>
          <cell r="AC156">
            <v>0.29406384600000002</v>
          </cell>
          <cell r="AD156" t="str">
            <v>Yes</v>
          </cell>
          <cell r="AE156" t="str">
            <v>Yes</v>
          </cell>
          <cell r="AF156" t="str">
            <v>United Investors Portfolio - A</v>
          </cell>
          <cell r="AG156" t="str">
            <v>Insignia Property Trust</v>
          </cell>
          <cell r="AH156" t="str">
            <v>1988</v>
          </cell>
          <cell r="AI156" t="str">
            <v>Far West</v>
          </cell>
          <cell r="AJ156" t="str">
            <v>Denver</v>
          </cell>
          <cell r="AK156" t="str">
            <v>Steve Peters</v>
          </cell>
          <cell r="AL156" t="str">
            <v>Joan Bougetz</v>
          </cell>
          <cell r="AM156" t="b">
            <v>0</v>
          </cell>
          <cell r="AN156" t="str">
            <v>RW:038109@3494</v>
          </cell>
          <cell r="AO156">
            <v>0</v>
          </cell>
          <cell r="AP156">
            <v>622.44000000000005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257.25</v>
          </cell>
          <cell r="AW156">
            <v>189</v>
          </cell>
          <cell r="AX156">
            <v>1068.69</v>
          </cell>
          <cell r="AY156">
            <v>314.26</v>
          </cell>
        </row>
        <row r="157">
          <cell r="A157" t="str">
            <v>000107</v>
          </cell>
          <cell r="B157" t="str">
            <v>Meadow Wood</v>
          </cell>
          <cell r="C157" t="str">
            <v>2101 POPLAR DRIVE</v>
          </cell>
          <cell r="D157">
            <v>0</v>
          </cell>
          <cell r="E157" t="str">
            <v>Medford</v>
          </cell>
          <cell r="F157" t="str">
            <v>OR</v>
          </cell>
          <cell r="G157" t="str">
            <v>97504</v>
          </cell>
          <cell r="H157" t="str">
            <v>541-779-2730</v>
          </cell>
          <cell r="I157">
            <v>0</v>
          </cell>
          <cell r="J157">
            <v>85</v>
          </cell>
          <cell r="K157" t="str">
            <v>41029</v>
          </cell>
          <cell r="L157" t="str">
            <v>Jackson</v>
          </cell>
          <cell r="M157" t="str">
            <v>4890</v>
          </cell>
          <cell r="N157" t="str">
            <v>Medford-Ashland</v>
          </cell>
          <cell r="O157">
            <v>0</v>
          </cell>
          <cell r="P157">
            <v>0</v>
          </cell>
          <cell r="Q157">
            <v>0</v>
          </cell>
          <cell r="R157" t="str">
            <v>Garden</v>
          </cell>
          <cell r="S157" t="str">
            <v>Insignia</v>
          </cell>
          <cell r="T157">
            <v>0</v>
          </cell>
          <cell r="U157" t="str">
            <v>Conventional</v>
          </cell>
          <cell r="V157" t="str">
            <v>Conventional</v>
          </cell>
          <cell r="W157" t="str">
            <v>yes</v>
          </cell>
          <cell r="X157" t="str">
            <v>Equity</v>
          </cell>
          <cell r="Y157" t="str">
            <v>12</v>
          </cell>
          <cell r="Z157" t="str">
            <v>8</v>
          </cell>
          <cell r="AA157" t="str">
            <v>8</v>
          </cell>
          <cell r="AB157" t="str">
            <v>67145</v>
          </cell>
          <cell r="AC157">
            <v>0.29406384600000002</v>
          </cell>
          <cell r="AD157" t="str">
            <v>Yes</v>
          </cell>
          <cell r="AE157" t="str">
            <v>Yes</v>
          </cell>
          <cell r="AF157" t="str">
            <v>United Investors Portfolio - A</v>
          </cell>
          <cell r="AG157" t="str">
            <v>United Investors Inc.</v>
          </cell>
          <cell r="AH157" t="str">
            <v>1988</v>
          </cell>
          <cell r="AI157" t="str">
            <v>Far West</v>
          </cell>
          <cell r="AJ157" t="str">
            <v>Denver</v>
          </cell>
          <cell r="AK157" t="str">
            <v>Steve Peters</v>
          </cell>
          <cell r="AL157" t="str">
            <v>Joan Bougetz</v>
          </cell>
          <cell r="AM157" t="b">
            <v>0</v>
          </cell>
          <cell r="AN157">
            <v>0</v>
          </cell>
          <cell r="AO157" t="str">
            <v>09149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312.37</v>
          </cell>
          <cell r="AW157">
            <v>0</v>
          </cell>
          <cell r="AX157">
            <v>312.37</v>
          </cell>
          <cell r="AY157">
            <v>91.85</v>
          </cell>
        </row>
        <row r="158">
          <cell r="A158" t="str">
            <v>000108</v>
          </cell>
          <cell r="B158" t="str">
            <v>Terrace Royale</v>
          </cell>
          <cell r="C158" t="str">
            <v>9627 N.E. 195th Circle</v>
          </cell>
          <cell r="D158">
            <v>0</v>
          </cell>
          <cell r="E158" t="str">
            <v>Bothell</v>
          </cell>
          <cell r="F158" t="str">
            <v>WA</v>
          </cell>
          <cell r="G158" t="str">
            <v>98011</v>
          </cell>
          <cell r="H158">
            <v>0</v>
          </cell>
          <cell r="I158">
            <v>0</v>
          </cell>
          <cell r="J158">
            <v>80</v>
          </cell>
          <cell r="K158" t="str">
            <v>53033</v>
          </cell>
          <cell r="L158" t="str">
            <v>King</v>
          </cell>
          <cell r="M158" t="str">
            <v>7600</v>
          </cell>
          <cell r="N158" t="str">
            <v>Seattle-Bellevue-Everett</v>
          </cell>
          <cell r="O158" t="str">
            <v>91</v>
          </cell>
          <cell r="P158" t="str">
            <v>Seattle - Tacoma - Bremerton</v>
          </cell>
          <cell r="Q158">
            <v>0</v>
          </cell>
          <cell r="R158" t="str">
            <v>garden</v>
          </cell>
          <cell r="S158" t="str">
            <v>Insignia</v>
          </cell>
          <cell r="T158">
            <v>0</v>
          </cell>
          <cell r="U158" t="str">
            <v>Conventional</v>
          </cell>
          <cell r="V158">
            <v>0</v>
          </cell>
          <cell r="W158" t="str">
            <v>yes</v>
          </cell>
          <cell r="X158" t="str">
            <v>Equity</v>
          </cell>
          <cell r="Y158" t="str">
            <v>12</v>
          </cell>
          <cell r="Z158" t="str">
            <v>8</v>
          </cell>
          <cell r="AA158" t="str">
            <v>8</v>
          </cell>
          <cell r="AB158">
            <v>0</v>
          </cell>
          <cell r="AC158">
            <v>0.30155445800000003</v>
          </cell>
          <cell r="AD158" t="str">
            <v>Yes</v>
          </cell>
          <cell r="AE158" t="str">
            <v>Yes</v>
          </cell>
          <cell r="AF158" t="str">
            <v>United Investors Portfolio - A</v>
          </cell>
          <cell r="AG158">
            <v>0</v>
          </cell>
          <cell r="AH158" t="str">
            <v>1987</v>
          </cell>
          <cell r="AI158" t="str">
            <v>Far West</v>
          </cell>
          <cell r="AJ158" t="str">
            <v>Denver</v>
          </cell>
          <cell r="AK158" t="str">
            <v>Steve Peters</v>
          </cell>
          <cell r="AL158" t="str">
            <v>Joan Bougetz</v>
          </cell>
          <cell r="AM158" t="b">
            <v>0</v>
          </cell>
          <cell r="AN158" t="str">
            <v>RW:039063@3494</v>
          </cell>
          <cell r="AO158" t="str">
            <v>10450</v>
          </cell>
          <cell r="AP158">
            <v>711.36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294</v>
          </cell>
          <cell r="AW158">
            <v>216</v>
          </cell>
          <cell r="AX158">
            <v>1221.3599999999999</v>
          </cell>
          <cell r="AY158">
            <v>368.3</v>
          </cell>
        </row>
        <row r="159">
          <cell r="A159" t="str">
            <v>000112</v>
          </cell>
          <cell r="B159" t="str">
            <v>Defoors Crossing</v>
          </cell>
          <cell r="C159" t="str">
            <v>2100 Defoors Ferry Rd</v>
          </cell>
          <cell r="D159">
            <v>0</v>
          </cell>
          <cell r="E159" t="str">
            <v>Atlanta</v>
          </cell>
          <cell r="F159" t="str">
            <v>GA</v>
          </cell>
          <cell r="G159" t="str">
            <v>30318</v>
          </cell>
          <cell r="H159" t="str">
            <v>404-350-9051</v>
          </cell>
          <cell r="I159">
            <v>0</v>
          </cell>
          <cell r="J159">
            <v>60</v>
          </cell>
          <cell r="K159" t="str">
            <v>13121</v>
          </cell>
          <cell r="L159" t="str">
            <v>Fulton</v>
          </cell>
          <cell r="M159" t="str">
            <v>0520</v>
          </cell>
          <cell r="N159" t="str">
            <v>Atlanta</v>
          </cell>
          <cell r="O159">
            <v>0</v>
          </cell>
          <cell r="P159">
            <v>0</v>
          </cell>
          <cell r="Q159">
            <v>0</v>
          </cell>
          <cell r="R159" t="str">
            <v>Garden</v>
          </cell>
          <cell r="S159" t="str">
            <v>Insignia</v>
          </cell>
          <cell r="T159">
            <v>0</v>
          </cell>
          <cell r="U159" t="str">
            <v>Conventional</v>
          </cell>
          <cell r="V159" t="str">
            <v>Conventional</v>
          </cell>
          <cell r="W159" t="str">
            <v>yes</v>
          </cell>
          <cell r="X159" t="str">
            <v>Equity</v>
          </cell>
          <cell r="Y159" t="str">
            <v>12</v>
          </cell>
          <cell r="Z159" t="str">
            <v>8</v>
          </cell>
          <cell r="AA159" t="str">
            <v>8</v>
          </cell>
          <cell r="AB159" t="str">
            <v>41028</v>
          </cell>
          <cell r="AC159">
            <v>0.29406384600000002</v>
          </cell>
          <cell r="AD159" t="str">
            <v>Yes</v>
          </cell>
          <cell r="AE159" t="str">
            <v>Yes</v>
          </cell>
          <cell r="AF159" t="str">
            <v>United Investors Portfolio - A</v>
          </cell>
          <cell r="AG159" t="str">
            <v>United INvestors Income II</v>
          </cell>
          <cell r="AH159" t="str">
            <v>1987</v>
          </cell>
          <cell r="AI159" t="str">
            <v>South East</v>
          </cell>
          <cell r="AJ159" t="str">
            <v>Atlanta</v>
          </cell>
          <cell r="AK159" t="str">
            <v>Ken Mills</v>
          </cell>
          <cell r="AL159" t="str">
            <v>Sue Roland</v>
          </cell>
          <cell r="AM159" t="b">
            <v>0</v>
          </cell>
          <cell r="AN159" t="str">
            <v>RW:000403@3494</v>
          </cell>
          <cell r="AO159" t="str">
            <v>11418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</row>
        <row r="160">
          <cell r="A160" t="str">
            <v>000126</v>
          </cell>
          <cell r="B160" t="str">
            <v>St. Stephens</v>
          </cell>
          <cell r="C160" t="str">
            <v>1602 McNeil St.</v>
          </cell>
          <cell r="D160">
            <v>0</v>
          </cell>
          <cell r="E160" t="str">
            <v>Dillon</v>
          </cell>
          <cell r="F160" t="str">
            <v>SC</v>
          </cell>
          <cell r="G160" t="str">
            <v>29536</v>
          </cell>
          <cell r="H160" t="str">
            <v>803-774-9771</v>
          </cell>
          <cell r="I160">
            <v>0</v>
          </cell>
          <cell r="J160">
            <v>92</v>
          </cell>
          <cell r="K160" t="str">
            <v>45033</v>
          </cell>
          <cell r="L160" t="str">
            <v>Dillon</v>
          </cell>
          <cell r="M160" t="str">
            <v>045</v>
          </cell>
          <cell r="N160" t="str">
            <v>SC Other</v>
          </cell>
          <cell r="O160">
            <v>0</v>
          </cell>
          <cell r="P160">
            <v>0</v>
          </cell>
          <cell r="Q160">
            <v>0</v>
          </cell>
          <cell r="R160" t="str">
            <v>Garden</v>
          </cell>
          <cell r="S160" t="str">
            <v>Insignia</v>
          </cell>
          <cell r="T160">
            <v>0</v>
          </cell>
          <cell r="U160" t="str">
            <v>Affordable</v>
          </cell>
          <cell r="V160" t="str">
            <v>Affordable</v>
          </cell>
          <cell r="W160" t="str">
            <v>Assisted</v>
          </cell>
          <cell r="X160" t="str">
            <v>Fee</v>
          </cell>
          <cell r="Y160" t="str">
            <v>12</v>
          </cell>
          <cell r="Z160">
            <v>0</v>
          </cell>
          <cell r="AA160">
            <v>0</v>
          </cell>
          <cell r="AB160" t="str">
            <v>76704</v>
          </cell>
          <cell r="AC160">
            <v>0</v>
          </cell>
          <cell r="AD160" t="str">
            <v>No</v>
          </cell>
          <cell r="AE160" t="str">
            <v>Yes</v>
          </cell>
          <cell r="AF160" t="str">
            <v>Donald E Bowen, Iii, Executor</v>
          </cell>
          <cell r="AG160" t="str">
            <v>St Stephens United Methodist Apts., Ltd.</v>
          </cell>
          <cell r="AH160">
            <v>0</v>
          </cell>
          <cell r="AI160" t="str">
            <v>East</v>
          </cell>
          <cell r="AJ160" t="str">
            <v>Greenville</v>
          </cell>
          <cell r="AK160" t="str">
            <v>Frank Dupree</v>
          </cell>
          <cell r="AL160" t="str">
            <v>Melanie Thompson</v>
          </cell>
          <cell r="AM160" t="b">
            <v>0</v>
          </cell>
          <cell r="AN160">
            <v>0</v>
          </cell>
          <cell r="AO160" t="str">
            <v>09102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</row>
        <row r="161">
          <cell r="A161" t="str">
            <v>000137</v>
          </cell>
          <cell r="B161" t="str">
            <v>Wingfield Club</v>
          </cell>
          <cell r="C161" t="str">
            <v>15901 W 127TH STREET</v>
          </cell>
          <cell r="D161">
            <v>0</v>
          </cell>
          <cell r="E161" t="str">
            <v>Olathe</v>
          </cell>
          <cell r="F161" t="str">
            <v>KS</v>
          </cell>
          <cell r="G161" t="str">
            <v>66062</v>
          </cell>
          <cell r="H161" t="str">
            <v>913-782-7867</v>
          </cell>
          <cell r="I161">
            <v>0</v>
          </cell>
          <cell r="J161">
            <v>131</v>
          </cell>
          <cell r="K161" t="str">
            <v>20091</v>
          </cell>
          <cell r="L161" t="str">
            <v>Johnson</v>
          </cell>
          <cell r="M161" t="str">
            <v>3760</v>
          </cell>
          <cell r="N161" t="str">
            <v>Kansas City</v>
          </cell>
          <cell r="O161">
            <v>0</v>
          </cell>
          <cell r="P161">
            <v>0</v>
          </cell>
          <cell r="Q161">
            <v>0</v>
          </cell>
          <cell r="R161" t="str">
            <v>Garden</v>
          </cell>
          <cell r="S161" t="str">
            <v>Insignia</v>
          </cell>
          <cell r="T161">
            <v>0</v>
          </cell>
          <cell r="U161" t="str">
            <v>Conventional</v>
          </cell>
          <cell r="V161" t="str">
            <v>Conventional</v>
          </cell>
          <cell r="W161" t="str">
            <v>yes</v>
          </cell>
          <cell r="X161" t="str">
            <v>Equity</v>
          </cell>
          <cell r="Y161" t="str">
            <v>12</v>
          </cell>
          <cell r="Z161" t="str">
            <v>7</v>
          </cell>
          <cell r="AA161" t="str">
            <v>6</v>
          </cell>
          <cell r="AB161" t="str">
            <v>87318</v>
          </cell>
          <cell r="AC161">
            <v>0.32679999999999998</v>
          </cell>
          <cell r="AD161" t="str">
            <v>Yes</v>
          </cell>
          <cell r="AE161" t="str">
            <v>Yes</v>
          </cell>
          <cell r="AF161" t="str">
            <v>United Investors Portfolio - A</v>
          </cell>
          <cell r="AG161" t="str">
            <v>Wingfield Investors, Ltd. Partnership</v>
          </cell>
          <cell r="AH161" t="str">
            <v>1982</v>
          </cell>
          <cell r="AI161" t="str">
            <v>Far West</v>
          </cell>
          <cell r="AJ161" t="str">
            <v>Kansas City</v>
          </cell>
          <cell r="AK161" t="str">
            <v>Rusty Fleming</v>
          </cell>
          <cell r="AL161" t="str">
            <v>Dan Fletcher</v>
          </cell>
          <cell r="AM161" t="b">
            <v>0</v>
          </cell>
          <cell r="AN161" t="str">
            <v>RW:038259@3494</v>
          </cell>
          <cell r="AO161" t="str">
            <v>08119</v>
          </cell>
          <cell r="AP161">
            <v>0</v>
          </cell>
          <cell r="AQ161">
            <v>1294.28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1294.28</v>
          </cell>
          <cell r="AY161">
            <v>422.97</v>
          </cell>
        </row>
        <row r="162">
          <cell r="A162" t="str">
            <v>000139</v>
          </cell>
          <cell r="B162" t="str">
            <v>Winnsboro Arms</v>
          </cell>
          <cell r="C162" t="str">
            <v>61 Winnsboro Drive</v>
          </cell>
          <cell r="D162">
            <v>0</v>
          </cell>
          <cell r="E162" t="str">
            <v>Winnsboro</v>
          </cell>
          <cell r="F162" t="str">
            <v>SC</v>
          </cell>
          <cell r="G162" t="str">
            <v>29180</v>
          </cell>
          <cell r="H162" t="str">
            <v>803-635-5916</v>
          </cell>
          <cell r="I162">
            <v>0</v>
          </cell>
          <cell r="J162">
            <v>60</v>
          </cell>
          <cell r="K162" t="str">
            <v>45039</v>
          </cell>
          <cell r="L162" t="str">
            <v>Fairfield</v>
          </cell>
          <cell r="M162" t="str">
            <v>045</v>
          </cell>
          <cell r="N162" t="str">
            <v>SC Other</v>
          </cell>
          <cell r="O162">
            <v>0</v>
          </cell>
          <cell r="P162">
            <v>0</v>
          </cell>
          <cell r="Q162">
            <v>0</v>
          </cell>
          <cell r="R162" t="str">
            <v>Garden</v>
          </cell>
          <cell r="S162" t="str">
            <v>Insignia</v>
          </cell>
          <cell r="T162">
            <v>0</v>
          </cell>
          <cell r="U162" t="str">
            <v>Affordable</v>
          </cell>
          <cell r="V162" t="str">
            <v>Affordable</v>
          </cell>
          <cell r="W162" t="str">
            <v>Assisted</v>
          </cell>
          <cell r="X162" t="str">
            <v>Equity</v>
          </cell>
          <cell r="Y162" t="str">
            <v>12</v>
          </cell>
          <cell r="Z162" t="str">
            <v>7</v>
          </cell>
          <cell r="AA162" t="str">
            <v>7</v>
          </cell>
          <cell r="AB162" t="str">
            <v>0</v>
          </cell>
          <cell r="AC162">
            <v>0.04</v>
          </cell>
          <cell r="AD162" t="str">
            <v>Yes</v>
          </cell>
          <cell r="AE162" t="str">
            <v>Yes</v>
          </cell>
          <cell r="AF162" t="str">
            <v>IFG - AmREAL PORTFOLIO</v>
          </cell>
          <cell r="AG162" t="str">
            <v>Winnsboro Arms, Limited Partnership</v>
          </cell>
          <cell r="AH162" t="str">
            <v>1977</v>
          </cell>
          <cell r="AI162" t="str">
            <v>East</v>
          </cell>
          <cell r="AJ162" t="str">
            <v>Greenville</v>
          </cell>
          <cell r="AK162" t="str">
            <v>Frank Dupree</v>
          </cell>
          <cell r="AL162" t="str">
            <v>Melanie Thompson</v>
          </cell>
          <cell r="AM162" t="b">
            <v>0</v>
          </cell>
          <cell r="AN162" t="str">
            <v>RW:000200@3494</v>
          </cell>
          <cell r="AO162" t="str">
            <v>11745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</row>
        <row r="163">
          <cell r="A163" t="str">
            <v>000141</v>
          </cell>
          <cell r="B163" t="str">
            <v>Lewis Park</v>
          </cell>
          <cell r="C163" t="str">
            <v>800 East Grand Ave</v>
          </cell>
          <cell r="D163">
            <v>0</v>
          </cell>
          <cell r="E163" t="str">
            <v>Carbondale</v>
          </cell>
          <cell r="F163" t="str">
            <v>IL</v>
          </cell>
          <cell r="G163" t="str">
            <v>62901</v>
          </cell>
          <cell r="H163" t="str">
            <v>618-457-0446</v>
          </cell>
          <cell r="I163">
            <v>0</v>
          </cell>
          <cell r="J163">
            <v>269</v>
          </cell>
          <cell r="K163" t="str">
            <v>17077</v>
          </cell>
          <cell r="L163" t="str">
            <v>Jackson</v>
          </cell>
          <cell r="M163" t="str">
            <v>017</v>
          </cell>
          <cell r="N163" t="str">
            <v>IL Other</v>
          </cell>
          <cell r="O163">
            <v>0</v>
          </cell>
          <cell r="P163">
            <v>0</v>
          </cell>
          <cell r="Q163">
            <v>0</v>
          </cell>
          <cell r="R163" t="str">
            <v>Garden</v>
          </cell>
          <cell r="S163" t="str">
            <v>Insignia</v>
          </cell>
          <cell r="T163">
            <v>0</v>
          </cell>
          <cell r="U163" t="str">
            <v>Conventional</v>
          </cell>
          <cell r="V163" t="str">
            <v>Conventional</v>
          </cell>
          <cell r="W163">
            <v>0</v>
          </cell>
          <cell r="X163" t="str">
            <v>Equity</v>
          </cell>
          <cell r="Y163" t="str">
            <v>12</v>
          </cell>
          <cell r="Z163" t="str">
            <v>9</v>
          </cell>
          <cell r="AA163" t="str">
            <v>5</v>
          </cell>
          <cell r="AB163" t="str">
            <v>267140</v>
          </cell>
          <cell r="AC163">
            <v>0.27845330600000001</v>
          </cell>
          <cell r="AD163" t="str">
            <v>Yes</v>
          </cell>
          <cell r="AE163" t="str">
            <v>Yes</v>
          </cell>
          <cell r="AF163" t="str">
            <v>SHL/HAMLTON/GSSW    See 30185</v>
          </cell>
          <cell r="AG163" t="str">
            <v>HCW Pension Real Estate Fund LP</v>
          </cell>
          <cell r="AH163" t="str">
            <v>1972</v>
          </cell>
          <cell r="AI163" t="str">
            <v>Far West</v>
          </cell>
          <cell r="AJ163" t="str">
            <v>Kansas City</v>
          </cell>
          <cell r="AK163" t="str">
            <v>Rusty Fleming</v>
          </cell>
          <cell r="AL163" t="str">
            <v>Lisa Beffa</v>
          </cell>
          <cell r="AM163" t="b">
            <v>0</v>
          </cell>
          <cell r="AN163" t="str">
            <v>RW:000030@3494</v>
          </cell>
          <cell r="AO163" t="str">
            <v>11406</v>
          </cell>
          <cell r="AP163">
            <v>2391.94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726.3</v>
          </cell>
          <cell r="AX163">
            <v>3118.24</v>
          </cell>
          <cell r="AY163">
            <v>868.28</v>
          </cell>
        </row>
        <row r="164">
          <cell r="A164" t="str">
            <v>000143</v>
          </cell>
          <cell r="B164" t="str">
            <v>Lakeside</v>
          </cell>
          <cell r="C164" t="str">
            <v>401 Harbison Blvd.</v>
          </cell>
          <cell r="D164">
            <v>0</v>
          </cell>
          <cell r="E164" t="str">
            <v>Columbia</v>
          </cell>
          <cell r="F164" t="str">
            <v>SC</v>
          </cell>
          <cell r="G164" t="str">
            <v>29212</v>
          </cell>
          <cell r="H164" t="str">
            <v>803-781-8050</v>
          </cell>
          <cell r="I164">
            <v>0</v>
          </cell>
          <cell r="J164">
            <v>110</v>
          </cell>
          <cell r="K164" t="str">
            <v>45063</v>
          </cell>
          <cell r="L164" t="str">
            <v>Lexington</v>
          </cell>
          <cell r="M164" t="str">
            <v>1760</v>
          </cell>
          <cell r="N164" t="str">
            <v>Columbia</v>
          </cell>
          <cell r="O164">
            <v>0</v>
          </cell>
          <cell r="P164">
            <v>0</v>
          </cell>
          <cell r="Q164">
            <v>0</v>
          </cell>
          <cell r="R164" t="str">
            <v>Midrise</v>
          </cell>
          <cell r="S164" t="str">
            <v>Insignia</v>
          </cell>
          <cell r="T164">
            <v>0</v>
          </cell>
          <cell r="U164" t="str">
            <v>Affordable</v>
          </cell>
          <cell r="V164" t="str">
            <v>Affordable</v>
          </cell>
          <cell r="W164" t="str">
            <v>Assisted</v>
          </cell>
          <cell r="X164" t="str">
            <v>Fee</v>
          </cell>
          <cell r="Y164" t="str">
            <v>12</v>
          </cell>
          <cell r="Z164">
            <v>0</v>
          </cell>
          <cell r="AA164">
            <v>0</v>
          </cell>
          <cell r="AB164" t="str">
            <v>0</v>
          </cell>
          <cell r="AC164">
            <v>0</v>
          </cell>
          <cell r="AD164" t="str">
            <v>No</v>
          </cell>
          <cell r="AE164" t="str">
            <v>Yes</v>
          </cell>
          <cell r="AF164" t="str">
            <v>Gross, Lester</v>
          </cell>
          <cell r="AG164" t="str">
            <v>Harbison Housing Foundation Inc.</v>
          </cell>
          <cell r="AH164">
            <v>0</v>
          </cell>
          <cell r="AI164" t="str">
            <v>East</v>
          </cell>
          <cell r="AJ164" t="str">
            <v>Greenville</v>
          </cell>
          <cell r="AK164" t="str">
            <v>Frank Dupree</v>
          </cell>
          <cell r="AL164" t="str">
            <v>Melanie Thompson</v>
          </cell>
          <cell r="AM164" t="b">
            <v>0</v>
          </cell>
          <cell r="AN164" t="str">
            <v>RW:025066@3494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981.54</v>
          </cell>
          <cell r="AU164">
            <v>0</v>
          </cell>
          <cell r="AV164">
            <v>0</v>
          </cell>
          <cell r="AW164">
            <v>0</v>
          </cell>
          <cell r="AX164">
            <v>981.54</v>
          </cell>
          <cell r="AY164">
            <v>0</v>
          </cell>
        </row>
        <row r="165">
          <cell r="A165" t="str">
            <v>000144</v>
          </cell>
          <cell r="B165" t="str">
            <v>Johnson Court</v>
          </cell>
          <cell r="C165" t="str">
            <v>5711 TROY COURT</v>
          </cell>
          <cell r="D165">
            <v>0</v>
          </cell>
          <cell r="E165" t="str">
            <v>Tampa</v>
          </cell>
          <cell r="F165" t="str">
            <v>FL</v>
          </cell>
          <cell r="G165" t="str">
            <v>33610</v>
          </cell>
          <cell r="H165" t="str">
            <v>813-626-8211</v>
          </cell>
          <cell r="I165">
            <v>0</v>
          </cell>
          <cell r="J165">
            <v>100</v>
          </cell>
          <cell r="K165" t="str">
            <v>12057</v>
          </cell>
          <cell r="L165" t="str">
            <v>Hillsborough</v>
          </cell>
          <cell r="M165" t="str">
            <v>8280</v>
          </cell>
          <cell r="N165" t="str">
            <v>Tampa-St. Petersburg-Clearwater</v>
          </cell>
          <cell r="O165">
            <v>0</v>
          </cell>
          <cell r="P165">
            <v>0</v>
          </cell>
          <cell r="Q165">
            <v>0</v>
          </cell>
          <cell r="R165" t="str">
            <v>Garden</v>
          </cell>
          <cell r="S165" t="str">
            <v>Insignia</v>
          </cell>
          <cell r="T165">
            <v>0</v>
          </cell>
          <cell r="U165" t="str">
            <v>Affordable</v>
          </cell>
          <cell r="V165" t="str">
            <v>Affordable</v>
          </cell>
          <cell r="W165" t="str">
            <v>Assisted</v>
          </cell>
          <cell r="X165" t="str">
            <v>Equity</v>
          </cell>
          <cell r="Y165" t="str">
            <v>12</v>
          </cell>
          <cell r="Z165" t="str">
            <v>6</v>
          </cell>
          <cell r="AA165" t="str">
            <v>8</v>
          </cell>
          <cell r="AB165" t="str">
            <v>0</v>
          </cell>
          <cell r="AC165">
            <v>2.5000000000000001E-2</v>
          </cell>
          <cell r="AD165" t="str">
            <v>Yes</v>
          </cell>
          <cell r="AE165" t="str">
            <v>Yes</v>
          </cell>
          <cell r="AF165" t="str">
            <v>IFG - AmREAL PORTFOLIO</v>
          </cell>
          <cell r="AG165" t="str">
            <v>Johnson Court Limited Partnership</v>
          </cell>
          <cell r="AH165" t="str">
            <v>1971</v>
          </cell>
          <cell r="AI165" t="str">
            <v>South East</v>
          </cell>
          <cell r="AJ165" t="str">
            <v>Tampa</v>
          </cell>
          <cell r="AK165" t="str">
            <v>Dan Kistel</v>
          </cell>
          <cell r="AL165" t="str">
            <v>Carolyn Perry</v>
          </cell>
          <cell r="AM165" t="b">
            <v>0</v>
          </cell>
          <cell r="AN165" t="str">
            <v>RW:038625@3494</v>
          </cell>
          <cell r="AO165" t="str">
            <v>11012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</row>
        <row r="166">
          <cell r="A166" t="str">
            <v>000145</v>
          </cell>
          <cell r="B166" t="str">
            <v>Kenneth Court</v>
          </cell>
          <cell r="C166" t="str">
            <v>5711 TROY COURT</v>
          </cell>
          <cell r="D166">
            <v>0</v>
          </cell>
          <cell r="E166" t="str">
            <v>Tampa</v>
          </cell>
          <cell r="F166" t="str">
            <v>FL</v>
          </cell>
          <cell r="G166" t="str">
            <v>33610</v>
          </cell>
          <cell r="H166" t="str">
            <v>813-626-8211</v>
          </cell>
          <cell r="I166">
            <v>0</v>
          </cell>
          <cell r="J166">
            <v>100</v>
          </cell>
          <cell r="K166" t="str">
            <v>12057</v>
          </cell>
          <cell r="L166" t="str">
            <v>Hillsborough</v>
          </cell>
          <cell r="M166" t="str">
            <v>8280</v>
          </cell>
          <cell r="N166" t="str">
            <v>Tampa-St. Petersburg-Clearwater</v>
          </cell>
          <cell r="O166">
            <v>0</v>
          </cell>
          <cell r="P166">
            <v>0</v>
          </cell>
          <cell r="Q166">
            <v>0</v>
          </cell>
          <cell r="R166" t="str">
            <v>Garden</v>
          </cell>
          <cell r="S166" t="str">
            <v>Insignia</v>
          </cell>
          <cell r="T166">
            <v>0</v>
          </cell>
          <cell r="U166" t="str">
            <v>Affordable</v>
          </cell>
          <cell r="V166" t="str">
            <v>Affordable</v>
          </cell>
          <cell r="W166" t="str">
            <v>Assisted</v>
          </cell>
          <cell r="X166" t="str">
            <v>Equity</v>
          </cell>
          <cell r="Y166" t="str">
            <v>12</v>
          </cell>
          <cell r="Z166" t="str">
            <v>6</v>
          </cell>
          <cell r="AA166" t="str">
            <v>8</v>
          </cell>
          <cell r="AB166" t="str">
            <v>0</v>
          </cell>
          <cell r="AC166">
            <v>2.5000000000000001E-2</v>
          </cell>
          <cell r="AD166" t="str">
            <v>Yes</v>
          </cell>
          <cell r="AE166" t="str">
            <v>Yes</v>
          </cell>
          <cell r="AF166" t="str">
            <v>IFG - AmREAL PORTFOLIO</v>
          </cell>
          <cell r="AG166" t="str">
            <v>Kenneth Court Limited Partnership</v>
          </cell>
          <cell r="AH166" t="str">
            <v>1971</v>
          </cell>
          <cell r="AI166" t="str">
            <v>South East</v>
          </cell>
          <cell r="AJ166" t="str">
            <v>Tampa</v>
          </cell>
          <cell r="AK166" t="str">
            <v>Dan Kistel</v>
          </cell>
          <cell r="AL166" t="str">
            <v>Carolyn Perry</v>
          </cell>
          <cell r="AM166" t="b">
            <v>0</v>
          </cell>
          <cell r="AN166" t="str">
            <v>RW:008762@3494</v>
          </cell>
          <cell r="AO166" t="str">
            <v>11428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</row>
        <row r="167">
          <cell r="A167" t="str">
            <v>000146</v>
          </cell>
          <cell r="B167" t="str">
            <v>Columbus Court</v>
          </cell>
          <cell r="C167" t="str">
            <v>2802 STATELITE CT</v>
          </cell>
          <cell r="D167">
            <v>0</v>
          </cell>
          <cell r="E167" t="str">
            <v>Tampa</v>
          </cell>
          <cell r="F167" t="str">
            <v>FL</v>
          </cell>
          <cell r="G167" t="str">
            <v>33607</v>
          </cell>
          <cell r="H167" t="str">
            <v>813-251-3367</v>
          </cell>
          <cell r="I167">
            <v>0</v>
          </cell>
          <cell r="J167">
            <v>160</v>
          </cell>
          <cell r="K167" t="str">
            <v>12057</v>
          </cell>
          <cell r="L167" t="str">
            <v>Hillsborough</v>
          </cell>
          <cell r="M167" t="str">
            <v>8280</v>
          </cell>
          <cell r="N167" t="str">
            <v>Tampa-St. Petersburg-Clearwater</v>
          </cell>
          <cell r="O167">
            <v>0</v>
          </cell>
          <cell r="P167">
            <v>0</v>
          </cell>
          <cell r="Q167">
            <v>0</v>
          </cell>
          <cell r="R167" t="str">
            <v>Garden</v>
          </cell>
          <cell r="S167" t="str">
            <v>Insignia</v>
          </cell>
          <cell r="T167">
            <v>0</v>
          </cell>
          <cell r="U167" t="str">
            <v>Affordable</v>
          </cell>
          <cell r="V167" t="str">
            <v>Affordable</v>
          </cell>
          <cell r="W167" t="str">
            <v>Assisted</v>
          </cell>
          <cell r="X167" t="str">
            <v>Equity</v>
          </cell>
          <cell r="Y167" t="str">
            <v>12</v>
          </cell>
          <cell r="Z167" t="str">
            <v>8</v>
          </cell>
          <cell r="AA167" t="str">
            <v>7</v>
          </cell>
          <cell r="AB167" t="str">
            <v>119720</v>
          </cell>
          <cell r="AC167">
            <v>2.5000000000000001E-2</v>
          </cell>
          <cell r="AD167" t="str">
            <v>Yes</v>
          </cell>
          <cell r="AE167" t="str">
            <v>Yes</v>
          </cell>
          <cell r="AF167" t="str">
            <v>IFG - AmREAL PORTFOLIO</v>
          </cell>
          <cell r="AG167" t="str">
            <v>Columbus Court Limited Partnership</v>
          </cell>
          <cell r="AH167" t="str">
            <v>1972</v>
          </cell>
          <cell r="AI167" t="str">
            <v>South East</v>
          </cell>
          <cell r="AJ167" t="str">
            <v>Tampa</v>
          </cell>
          <cell r="AK167" t="str">
            <v>Dan Kistel</v>
          </cell>
          <cell r="AL167" t="str">
            <v>Carolyn Perry</v>
          </cell>
          <cell r="AM167" t="b">
            <v>1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</row>
        <row r="168">
          <cell r="A168" t="str">
            <v>000147</v>
          </cell>
          <cell r="B168" t="str">
            <v>Central Court</v>
          </cell>
          <cell r="C168" t="str">
            <v>2510 CENTRAL AVENUE</v>
          </cell>
          <cell r="D168">
            <v>0</v>
          </cell>
          <cell r="E168" t="str">
            <v>Tampa</v>
          </cell>
          <cell r="F168" t="str">
            <v>FL</v>
          </cell>
          <cell r="G168" t="str">
            <v>33607</v>
          </cell>
          <cell r="H168" t="str">
            <v>813-229-8339</v>
          </cell>
          <cell r="I168">
            <v>0</v>
          </cell>
          <cell r="J168">
            <v>68</v>
          </cell>
          <cell r="K168" t="str">
            <v>12057</v>
          </cell>
          <cell r="L168" t="str">
            <v>Hillsborough</v>
          </cell>
          <cell r="M168" t="str">
            <v>8280</v>
          </cell>
          <cell r="N168" t="str">
            <v>Tampa-St. Petersburg-Clearwater</v>
          </cell>
          <cell r="O168">
            <v>0</v>
          </cell>
          <cell r="P168">
            <v>0</v>
          </cell>
          <cell r="Q168">
            <v>0</v>
          </cell>
          <cell r="R168" t="str">
            <v>Garden</v>
          </cell>
          <cell r="S168" t="str">
            <v>Insignia</v>
          </cell>
          <cell r="T168">
            <v>0</v>
          </cell>
          <cell r="U168" t="str">
            <v>Affordable</v>
          </cell>
          <cell r="V168" t="str">
            <v>Affordable</v>
          </cell>
          <cell r="W168" t="str">
            <v>Assisted</v>
          </cell>
          <cell r="X168" t="str">
            <v>Equity</v>
          </cell>
          <cell r="Y168" t="str">
            <v>12</v>
          </cell>
          <cell r="Z168" t="str">
            <v>7</v>
          </cell>
          <cell r="AA168" t="str">
            <v>7</v>
          </cell>
          <cell r="AB168" t="str">
            <v>56604</v>
          </cell>
          <cell r="AC168">
            <v>2.5000000000000001E-2</v>
          </cell>
          <cell r="AD168" t="str">
            <v>Yes</v>
          </cell>
          <cell r="AE168" t="str">
            <v>Yes</v>
          </cell>
          <cell r="AF168" t="str">
            <v>IFG - AmREAL PORTFOLIO</v>
          </cell>
          <cell r="AG168" t="str">
            <v>Central Court Limited Partnership</v>
          </cell>
          <cell r="AH168" t="str">
            <v>1969</v>
          </cell>
          <cell r="AI168" t="str">
            <v>South East</v>
          </cell>
          <cell r="AJ168" t="str">
            <v>Tampa</v>
          </cell>
          <cell r="AK168" t="str">
            <v>Dan Kistel</v>
          </cell>
          <cell r="AL168" t="str">
            <v>Carolyn Perry</v>
          </cell>
          <cell r="AM168" t="b">
            <v>1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</row>
        <row r="169">
          <cell r="A169" t="str">
            <v>000150</v>
          </cell>
          <cell r="B169" t="str">
            <v>Hickory Hgts. Village</v>
          </cell>
          <cell r="C169" t="str">
            <v>1108 Cambridge</v>
          </cell>
          <cell r="D169">
            <v>0</v>
          </cell>
          <cell r="E169" t="str">
            <v>Abbeville</v>
          </cell>
          <cell r="F169" t="str">
            <v>SC</v>
          </cell>
          <cell r="G169" t="str">
            <v>29620</v>
          </cell>
          <cell r="H169" t="str">
            <v>864-459-2986</v>
          </cell>
          <cell r="I169">
            <v>0</v>
          </cell>
          <cell r="J169">
            <v>80</v>
          </cell>
          <cell r="K169" t="str">
            <v>45001</v>
          </cell>
          <cell r="L169" t="str">
            <v>Abbeville</v>
          </cell>
          <cell r="M169" t="str">
            <v>045</v>
          </cell>
          <cell r="N169" t="str">
            <v>SC Other</v>
          </cell>
          <cell r="O169">
            <v>0</v>
          </cell>
          <cell r="P169">
            <v>0</v>
          </cell>
          <cell r="Q169">
            <v>0</v>
          </cell>
          <cell r="R169" t="str">
            <v>Garden</v>
          </cell>
          <cell r="S169" t="str">
            <v>Insignia</v>
          </cell>
          <cell r="T169">
            <v>0</v>
          </cell>
          <cell r="U169" t="str">
            <v>Affordable</v>
          </cell>
          <cell r="V169" t="str">
            <v>Affordable</v>
          </cell>
          <cell r="W169" t="str">
            <v>Assisted</v>
          </cell>
          <cell r="X169" t="str">
            <v>Equity</v>
          </cell>
          <cell r="Y169" t="str">
            <v>12</v>
          </cell>
          <cell r="Z169" t="str">
            <v>4</v>
          </cell>
          <cell r="AA169" t="str">
            <v>6</v>
          </cell>
          <cell r="AB169" t="str">
            <v>65804</v>
          </cell>
          <cell r="AC169">
            <v>0.01</v>
          </cell>
          <cell r="AD169" t="str">
            <v>Yes</v>
          </cell>
          <cell r="AE169" t="str">
            <v>Yes</v>
          </cell>
          <cell r="AF169" t="str">
            <v>IFG - AmREAL PORTFOLIO</v>
          </cell>
          <cell r="AG169" t="str">
            <v>Hickory Heights, Limited Partnership</v>
          </cell>
          <cell r="AH169" t="str">
            <v>1974</v>
          </cell>
          <cell r="AI169" t="str">
            <v>East</v>
          </cell>
          <cell r="AJ169" t="str">
            <v>Columbia</v>
          </cell>
          <cell r="AK169" t="str">
            <v>Kim Barkwell</v>
          </cell>
          <cell r="AL169" t="str">
            <v>Phil Crocker</v>
          </cell>
          <cell r="AM169" t="b">
            <v>0</v>
          </cell>
          <cell r="AN169" t="str">
            <v>RW:038341@3494</v>
          </cell>
          <cell r="AO169" t="str">
            <v>08170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</row>
        <row r="170">
          <cell r="A170" t="str">
            <v>000153</v>
          </cell>
          <cell r="B170" t="str">
            <v>Pine Haven</v>
          </cell>
          <cell r="C170" t="str">
            <v>1400 TRINITY DRIVE</v>
          </cell>
          <cell r="D170">
            <v>0</v>
          </cell>
          <cell r="E170" t="str">
            <v>Columbia</v>
          </cell>
          <cell r="F170" t="str">
            <v>SC</v>
          </cell>
          <cell r="G170" t="str">
            <v>29209</v>
          </cell>
          <cell r="H170" t="str">
            <v>803-776-4663</v>
          </cell>
          <cell r="I170">
            <v>0</v>
          </cell>
          <cell r="J170">
            <v>80</v>
          </cell>
          <cell r="K170" t="str">
            <v>45079</v>
          </cell>
          <cell r="L170" t="str">
            <v>Richland</v>
          </cell>
          <cell r="M170" t="str">
            <v>1760</v>
          </cell>
          <cell r="N170" t="str">
            <v>Columbia</v>
          </cell>
          <cell r="O170">
            <v>0</v>
          </cell>
          <cell r="P170">
            <v>0</v>
          </cell>
          <cell r="Q170">
            <v>0</v>
          </cell>
          <cell r="R170" t="str">
            <v>Garden</v>
          </cell>
          <cell r="S170" t="str">
            <v>Insignia</v>
          </cell>
          <cell r="T170">
            <v>0</v>
          </cell>
          <cell r="U170" t="str">
            <v>Affordable</v>
          </cell>
          <cell r="V170" t="str">
            <v>Affordable</v>
          </cell>
          <cell r="W170" t="str">
            <v>Assisted</v>
          </cell>
          <cell r="X170" t="str">
            <v>Equity</v>
          </cell>
          <cell r="Y170" t="str">
            <v>12</v>
          </cell>
          <cell r="Z170" t="str">
            <v>9</v>
          </cell>
          <cell r="AA170" t="str">
            <v>9</v>
          </cell>
          <cell r="AB170" t="str">
            <v>71615</v>
          </cell>
          <cell r="AC170">
            <v>0.05</v>
          </cell>
          <cell r="AD170" t="str">
            <v>Yes</v>
          </cell>
          <cell r="AE170" t="str">
            <v>Yes</v>
          </cell>
          <cell r="AF170" t="str">
            <v>IFG - AmREAL PORTFOLIO</v>
          </cell>
          <cell r="AG170" t="str">
            <v>Pine Haven Villas, Limited Partnership</v>
          </cell>
          <cell r="AH170" t="str">
            <v>1981</v>
          </cell>
          <cell r="AI170" t="str">
            <v>East</v>
          </cell>
          <cell r="AJ170" t="str">
            <v>Greenville</v>
          </cell>
          <cell r="AK170" t="str">
            <v>Frank Dupree</v>
          </cell>
          <cell r="AL170" t="str">
            <v>Melanie Thompson</v>
          </cell>
          <cell r="AM170" t="b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</row>
        <row r="171">
          <cell r="A171" t="str">
            <v>000169</v>
          </cell>
          <cell r="B171" t="str">
            <v>Hibben Ferry I</v>
          </cell>
          <cell r="C171" t="str">
            <v>1054 ANNA KNAPP BLVD</v>
          </cell>
          <cell r="D171">
            <v>0</v>
          </cell>
          <cell r="E171" t="str">
            <v>Mount Pleasant</v>
          </cell>
          <cell r="F171" t="str">
            <v>SC</v>
          </cell>
          <cell r="G171" t="str">
            <v>29464</v>
          </cell>
          <cell r="H171" t="str">
            <v>803-884-6779</v>
          </cell>
          <cell r="I171">
            <v>0</v>
          </cell>
          <cell r="J171">
            <v>240</v>
          </cell>
          <cell r="K171" t="str">
            <v>45019</v>
          </cell>
          <cell r="L171" t="str">
            <v>Charleston</v>
          </cell>
          <cell r="M171" t="str">
            <v>1440</v>
          </cell>
          <cell r="N171" t="str">
            <v>Charleston-North Charleston</v>
          </cell>
          <cell r="O171">
            <v>0</v>
          </cell>
          <cell r="P171">
            <v>0</v>
          </cell>
          <cell r="Q171">
            <v>0</v>
          </cell>
          <cell r="R171" t="str">
            <v>Garden</v>
          </cell>
          <cell r="S171" t="str">
            <v>Insignia</v>
          </cell>
          <cell r="T171">
            <v>0</v>
          </cell>
          <cell r="U171" t="str">
            <v>Affordable</v>
          </cell>
          <cell r="V171" t="str">
            <v>Conventional</v>
          </cell>
          <cell r="W171" t="str">
            <v>yes</v>
          </cell>
          <cell r="X171" t="str">
            <v>Equity</v>
          </cell>
          <cell r="Y171" t="str">
            <v>12</v>
          </cell>
          <cell r="Z171" t="str">
            <v>8</v>
          </cell>
          <cell r="AA171" t="str">
            <v>7</v>
          </cell>
          <cell r="AB171" t="str">
            <v>0</v>
          </cell>
          <cell r="AC171">
            <v>0.41589999999999999</v>
          </cell>
          <cell r="AD171" t="str">
            <v>Yes</v>
          </cell>
          <cell r="AE171" t="str">
            <v>Yes</v>
          </cell>
          <cell r="AF171" t="str">
            <v>IFG - AmREAL PORTFOLIO</v>
          </cell>
          <cell r="AG171" t="str">
            <v>COASTAL COMMONS, LP</v>
          </cell>
          <cell r="AH171" t="str">
            <v>1983</v>
          </cell>
          <cell r="AI171" t="str">
            <v>East</v>
          </cell>
          <cell r="AJ171" t="str">
            <v>Columbia</v>
          </cell>
          <cell r="AK171" t="str">
            <v>Kim Barkwell</v>
          </cell>
          <cell r="AL171" t="str">
            <v>Hugh Hodge</v>
          </cell>
          <cell r="AM171" t="b">
            <v>0</v>
          </cell>
          <cell r="AN171" t="str">
            <v>RW:005919@3494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864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864</v>
          </cell>
          <cell r="AY171">
            <v>359.33</v>
          </cell>
        </row>
        <row r="172">
          <cell r="A172" t="str">
            <v>000172</v>
          </cell>
          <cell r="B172" t="str">
            <v>Desoto Estates</v>
          </cell>
          <cell r="C172" t="str">
            <v>916 Jacobs Street</v>
          </cell>
          <cell r="D172">
            <v>0</v>
          </cell>
          <cell r="E172" t="str">
            <v>Mansfield</v>
          </cell>
          <cell r="F172" t="str">
            <v>LA</v>
          </cell>
          <cell r="G172" t="str">
            <v>71052</v>
          </cell>
          <cell r="H172" t="str">
            <v>318-872-0941</v>
          </cell>
          <cell r="I172">
            <v>0</v>
          </cell>
          <cell r="J172">
            <v>130</v>
          </cell>
          <cell r="K172" t="str">
            <v>22031</v>
          </cell>
          <cell r="L172" t="str">
            <v>De Soto</v>
          </cell>
          <cell r="M172" t="str">
            <v>022</v>
          </cell>
          <cell r="N172" t="str">
            <v>LA Other</v>
          </cell>
          <cell r="O172">
            <v>0</v>
          </cell>
          <cell r="P172">
            <v>0</v>
          </cell>
          <cell r="Q172">
            <v>0</v>
          </cell>
          <cell r="R172" t="str">
            <v>Garden</v>
          </cell>
          <cell r="S172" t="str">
            <v>Insignia</v>
          </cell>
          <cell r="T172">
            <v>0</v>
          </cell>
          <cell r="U172" t="str">
            <v>Affordable</v>
          </cell>
          <cell r="V172" t="str">
            <v>Affordable</v>
          </cell>
          <cell r="W172" t="str">
            <v>Assisted</v>
          </cell>
          <cell r="X172" t="str">
            <v>Equity</v>
          </cell>
          <cell r="Y172" t="str">
            <v>12</v>
          </cell>
          <cell r="Z172" t="str">
            <v>5</v>
          </cell>
          <cell r="AA172" t="str">
            <v>3</v>
          </cell>
          <cell r="AB172" t="str">
            <v>115151</v>
          </cell>
          <cell r="AC172">
            <v>0.04</v>
          </cell>
          <cell r="AD172" t="str">
            <v>Yes</v>
          </cell>
          <cell r="AE172" t="str">
            <v>Yes</v>
          </cell>
          <cell r="AF172" t="str">
            <v>IFG - AmREAL PORTFOLIO</v>
          </cell>
          <cell r="AG172" t="str">
            <v>Desoto Estates, a Limited Partnership</v>
          </cell>
          <cell r="AH172" t="str">
            <v>1977</v>
          </cell>
          <cell r="AI172" t="str">
            <v>West</v>
          </cell>
          <cell r="AJ172" t="str">
            <v>Dallas II</v>
          </cell>
          <cell r="AK172" t="str">
            <v>Larry Lennon</v>
          </cell>
          <cell r="AL172" t="str">
            <v>John Jett</v>
          </cell>
          <cell r="AM172" t="b">
            <v>0</v>
          </cell>
          <cell r="AN172">
            <v>0</v>
          </cell>
          <cell r="AO172" t="str">
            <v>09108</v>
          </cell>
          <cell r="AP172">
            <v>0</v>
          </cell>
          <cell r="AQ172">
            <v>0</v>
          </cell>
          <cell r="AR172">
            <v>0</v>
          </cell>
          <cell r="AS172">
            <v>468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468</v>
          </cell>
          <cell r="AY172">
            <v>18.72</v>
          </cell>
        </row>
        <row r="173">
          <cell r="A173" t="str">
            <v>000173</v>
          </cell>
          <cell r="B173" t="str">
            <v>Red River</v>
          </cell>
          <cell r="C173" t="str">
            <v>Route 2, Box 609</v>
          </cell>
          <cell r="D173">
            <v>0</v>
          </cell>
          <cell r="E173" t="str">
            <v>Coushatta</v>
          </cell>
          <cell r="F173" t="str">
            <v>LA</v>
          </cell>
          <cell r="G173" t="str">
            <v>71019</v>
          </cell>
          <cell r="H173" t="str">
            <v>318-932-3041</v>
          </cell>
          <cell r="I173">
            <v>0</v>
          </cell>
          <cell r="J173">
            <v>100</v>
          </cell>
          <cell r="K173" t="str">
            <v>22081</v>
          </cell>
          <cell r="L173" t="str">
            <v>Red River</v>
          </cell>
          <cell r="M173" t="str">
            <v>022</v>
          </cell>
          <cell r="N173" t="str">
            <v>LA Other</v>
          </cell>
          <cell r="O173">
            <v>0</v>
          </cell>
          <cell r="P173">
            <v>0</v>
          </cell>
          <cell r="Q173">
            <v>0</v>
          </cell>
          <cell r="R173" t="str">
            <v>Garden</v>
          </cell>
          <cell r="S173" t="str">
            <v>Insignia</v>
          </cell>
          <cell r="T173">
            <v>0</v>
          </cell>
          <cell r="U173" t="str">
            <v>Affordable</v>
          </cell>
          <cell r="V173" t="str">
            <v>Affordable</v>
          </cell>
          <cell r="W173" t="str">
            <v>Assisted</v>
          </cell>
          <cell r="X173" t="str">
            <v>Equity</v>
          </cell>
          <cell r="Y173" t="str">
            <v>12</v>
          </cell>
          <cell r="Z173" t="str">
            <v>6</v>
          </cell>
          <cell r="AA173" t="str">
            <v>5</v>
          </cell>
          <cell r="AB173" t="str">
            <v>91910</v>
          </cell>
          <cell r="AC173">
            <v>0.04</v>
          </cell>
          <cell r="AD173" t="str">
            <v>Yes</v>
          </cell>
          <cell r="AE173" t="str">
            <v>Yes</v>
          </cell>
          <cell r="AF173" t="str">
            <v>IFG - AmREAL PORTFOLIO</v>
          </cell>
          <cell r="AG173" t="str">
            <v>Red River Estates, a Limited Partnership</v>
          </cell>
          <cell r="AH173" t="str">
            <v>1978</v>
          </cell>
          <cell r="AI173" t="str">
            <v>West</v>
          </cell>
          <cell r="AJ173" t="str">
            <v>Dallas II</v>
          </cell>
          <cell r="AK173" t="str">
            <v>Larry Lennon</v>
          </cell>
          <cell r="AL173" t="str">
            <v>John Jett</v>
          </cell>
          <cell r="AM173" t="b">
            <v>0</v>
          </cell>
          <cell r="AN173" t="str">
            <v>RW:039122@3494</v>
          </cell>
          <cell r="AO173" t="str">
            <v>07925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</row>
        <row r="174">
          <cell r="A174" t="str">
            <v>000175</v>
          </cell>
          <cell r="B174" t="str">
            <v>Landau</v>
          </cell>
          <cell r="C174" t="str">
            <v>1321 S Broad St</v>
          </cell>
          <cell r="D174">
            <v>0</v>
          </cell>
          <cell r="E174" t="str">
            <v>Clinton</v>
          </cell>
          <cell r="F174" t="str">
            <v>SC</v>
          </cell>
          <cell r="G174" t="str">
            <v>29325</v>
          </cell>
          <cell r="H174" t="str">
            <v>864-833-3215</v>
          </cell>
          <cell r="I174">
            <v>0</v>
          </cell>
          <cell r="J174">
            <v>80</v>
          </cell>
          <cell r="K174" t="str">
            <v>45059</v>
          </cell>
          <cell r="L174" t="str">
            <v>Laurens</v>
          </cell>
          <cell r="M174" t="str">
            <v>045</v>
          </cell>
          <cell r="N174" t="str">
            <v>SC Other</v>
          </cell>
          <cell r="O174">
            <v>0</v>
          </cell>
          <cell r="P174">
            <v>0</v>
          </cell>
          <cell r="Q174">
            <v>0</v>
          </cell>
          <cell r="R174" t="str">
            <v>Garden</v>
          </cell>
          <cell r="S174" t="str">
            <v>Insignia</v>
          </cell>
          <cell r="T174">
            <v>0</v>
          </cell>
          <cell r="U174" t="str">
            <v>Affordable</v>
          </cell>
          <cell r="V174" t="str">
            <v>Affordable</v>
          </cell>
          <cell r="W174" t="str">
            <v>Assisted</v>
          </cell>
          <cell r="X174" t="str">
            <v>Equity</v>
          </cell>
          <cell r="Y174" t="str">
            <v>12</v>
          </cell>
          <cell r="Z174" t="str">
            <v>7</v>
          </cell>
          <cell r="AA174" t="str">
            <v>8</v>
          </cell>
          <cell r="AB174" t="str">
            <v>65920</v>
          </cell>
          <cell r="AC174">
            <v>5.6651901999999997E-2</v>
          </cell>
          <cell r="AD174" t="str">
            <v>Yes</v>
          </cell>
          <cell r="AE174" t="str">
            <v>Yes</v>
          </cell>
          <cell r="AF174" t="str">
            <v>COBB, JOHN/COBB Fed Savings/Fi</v>
          </cell>
          <cell r="AG174" t="str">
            <v>Landau Apts. Company, a Ltd. Partnership</v>
          </cell>
          <cell r="AH174" t="str">
            <v>1974</v>
          </cell>
          <cell r="AI174" t="str">
            <v>East</v>
          </cell>
          <cell r="AJ174" t="str">
            <v>Greenville</v>
          </cell>
          <cell r="AK174" t="str">
            <v>Frank Dupree</v>
          </cell>
          <cell r="AL174" t="str">
            <v>Joe Engle</v>
          </cell>
          <cell r="AM174" t="b">
            <v>0</v>
          </cell>
          <cell r="AN174">
            <v>0</v>
          </cell>
          <cell r="AO174" t="str">
            <v>09006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447.53</v>
          </cell>
          <cell r="AV174">
            <v>0</v>
          </cell>
          <cell r="AW174">
            <v>0</v>
          </cell>
          <cell r="AX174">
            <v>447.53</v>
          </cell>
          <cell r="AY174">
            <v>25.35</v>
          </cell>
        </row>
        <row r="175">
          <cell r="A175" t="str">
            <v>000176</v>
          </cell>
          <cell r="B175" t="str">
            <v>Trinity United Meth.</v>
          </cell>
          <cell r="C175" t="str">
            <v>401 Church Street</v>
          </cell>
          <cell r="D175">
            <v>0</v>
          </cell>
          <cell r="E175" t="str">
            <v>Camden</v>
          </cell>
          <cell r="F175" t="str">
            <v>SC</v>
          </cell>
          <cell r="G175" t="str">
            <v>29020</v>
          </cell>
          <cell r="H175" t="str">
            <v>803-432-0054</v>
          </cell>
          <cell r="I175">
            <v>0</v>
          </cell>
          <cell r="J175">
            <v>50</v>
          </cell>
          <cell r="K175" t="str">
            <v>45055</v>
          </cell>
          <cell r="L175" t="str">
            <v>Kershaw</v>
          </cell>
          <cell r="M175" t="str">
            <v>045</v>
          </cell>
          <cell r="N175" t="str">
            <v>SC Other</v>
          </cell>
          <cell r="O175">
            <v>0</v>
          </cell>
          <cell r="P175">
            <v>0</v>
          </cell>
          <cell r="Q175">
            <v>0</v>
          </cell>
          <cell r="R175" t="str">
            <v>Garden</v>
          </cell>
          <cell r="S175" t="str">
            <v>Insignia</v>
          </cell>
          <cell r="T175">
            <v>0</v>
          </cell>
          <cell r="U175" t="str">
            <v>Affordable</v>
          </cell>
          <cell r="V175" t="str">
            <v>Affordable</v>
          </cell>
          <cell r="W175" t="str">
            <v>Assisted</v>
          </cell>
          <cell r="X175" t="str">
            <v>Fee</v>
          </cell>
          <cell r="Y175" t="str">
            <v>03</v>
          </cell>
          <cell r="Z175">
            <v>0</v>
          </cell>
          <cell r="AA175">
            <v>0</v>
          </cell>
          <cell r="AB175" t="str">
            <v>38940</v>
          </cell>
          <cell r="AC175">
            <v>0</v>
          </cell>
          <cell r="AD175" t="str">
            <v>No</v>
          </cell>
          <cell r="AE175" t="str">
            <v>Yes</v>
          </cell>
          <cell r="AF175" t="str">
            <v>Trinity United Methodist Churc</v>
          </cell>
          <cell r="AG175" t="str">
            <v>Trinity Methodist Church Apartments, Inc</v>
          </cell>
          <cell r="AH175">
            <v>0</v>
          </cell>
          <cell r="AI175" t="str">
            <v>East</v>
          </cell>
          <cell r="AJ175" t="str">
            <v>Columbia</v>
          </cell>
          <cell r="AK175" t="str">
            <v>Kim Barkwell</v>
          </cell>
          <cell r="AL175" t="str">
            <v>Clifford Smalls</v>
          </cell>
          <cell r="AM175" t="b">
            <v>0</v>
          </cell>
          <cell r="AN175">
            <v>0</v>
          </cell>
          <cell r="AO175" t="str">
            <v>09085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</row>
        <row r="176">
          <cell r="A176" t="str">
            <v>000184</v>
          </cell>
          <cell r="B176" t="str">
            <v>Bethel</v>
          </cell>
          <cell r="C176" t="str">
            <v>1810 Gilbert St.</v>
          </cell>
          <cell r="D176" t="str">
            <v>Apt. 18</v>
          </cell>
          <cell r="E176" t="str">
            <v>Georgetown</v>
          </cell>
          <cell r="F176" t="str">
            <v>SC</v>
          </cell>
          <cell r="G176" t="str">
            <v>29440</v>
          </cell>
          <cell r="H176" t="str">
            <v>803-546-2134</v>
          </cell>
          <cell r="I176">
            <v>0</v>
          </cell>
          <cell r="J176">
            <v>30</v>
          </cell>
          <cell r="K176" t="str">
            <v>45043</v>
          </cell>
          <cell r="L176" t="str">
            <v>Georgetown</v>
          </cell>
          <cell r="M176" t="str">
            <v>045</v>
          </cell>
          <cell r="N176" t="str">
            <v>SC Other</v>
          </cell>
          <cell r="O176">
            <v>0</v>
          </cell>
          <cell r="P176">
            <v>0</v>
          </cell>
          <cell r="Q176">
            <v>0</v>
          </cell>
          <cell r="R176" t="str">
            <v>Garden</v>
          </cell>
          <cell r="S176" t="str">
            <v>Insignia</v>
          </cell>
          <cell r="T176">
            <v>0</v>
          </cell>
          <cell r="U176" t="str">
            <v>Affordable</v>
          </cell>
          <cell r="V176" t="str">
            <v>Affordable</v>
          </cell>
          <cell r="W176" t="str">
            <v>Assisted</v>
          </cell>
          <cell r="X176" t="str">
            <v>Fee</v>
          </cell>
          <cell r="Y176" t="str">
            <v>12</v>
          </cell>
          <cell r="Z176">
            <v>0</v>
          </cell>
          <cell r="AA176">
            <v>0</v>
          </cell>
          <cell r="AB176" t="str">
            <v>25400</v>
          </cell>
          <cell r="AC176">
            <v>0</v>
          </cell>
          <cell r="AD176" t="str">
            <v>No</v>
          </cell>
          <cell r="AE176" t="str">
            <v>Yes</v>
          </cell>
          <cell r="AF176" t="str">
            <v>Bethel African Methodist Episc</v>
          </cell>
          <cell r="AG176" t="str">
            <v>Bethel AME Church</v>
          </cell>
          <cell r="AH176">
            <v>0</v>
          </cell>
          <cell r="AI176" t="str">
            <v>East</v>
          </cell>
          <cell r="AJ176" t="str">
            <v>Columbia</v>
          </cell>
          <cell r="AK176" t="str">
            <v>Kim Barkwell</v>
          </cell>
          <cell r="AL176" t="str">
            <v>Clifford Smalls</v>
          </cell>
          <cell r="AM176" t="b">
            <v>0</v>
          </cell>
          <cell r="AN176" t="str">
            <v>RW:037547@3494</v>
          </cell>
          <cell r="AO176" t="str">
            <v>13007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</row>
        <row r="177">
          <cell r="A177" t="str">
            <v>000192</v>
          </cell>
          <cell r="B177" t="str">
            <v>Strawberry Hill</v>
          </cell>
          <cell r="C177" t="str">
            <v>1321 New Castle Road</v>
          </cell>
          <cell r="D177">
            <v>0</v>
          </cell>
          <cell r="E177" t="str">
            <v>Durham</v>
          </cell>
          <cell r="F177" t="str">
            <v>NC</v>
          </cell>
          <cell r="G177" t="str">
            <v>27704</v>
          </cell>
          <cell r="H177" t="str">
            <v>919-471-8474</v>
          </cell>
          <cell r="I177">
            <v>0</v>
          </cell>
          <cell r="J177">
            <v>196</v>
          </cell>
          <cell r="K177" t="str">
            <v>37063</v>
          </cell>
          <cell r="L177" t="str">
            <v>Durham</v>
          </cell>
          <cell r="M177" t="str">
            <v>6640</v>
          </cell>
          <cell r="N177" t="str">
            <v>Raleigh-Durham-Chapel Hill</v>
          </cell>
          <cell r="O177">
            <v>0</v>
          </cell>
          <cell r="P177">
            <v>0</v>
          </cell>
          <cell r="Q177">
            <v>0</v>
          </cell>
          <cell r="R177" t="str">
            <v>Garden</v>
          </cell>
          <cell r="S177" t="str">
            <v>Insignia</v>
          </cell>
          <cell r="T177">
            <v>0</v>
          </cell>
          <cell r="U177" t="str">
            <v>Affordable</v>
          </cell>
          <cell r="V177" t="str">
            <v>Conventional</v>
          </cell>
          <cell r="W177" t="str">
            <v>Assisted</v>
          </cell>
          <cell r="X177" t="str">
            <v>Fee</v>
          </cell>
          <cell r="Y177" t="str">
            <v>12</v>
          </cell>
          <cell r="Z177">
            <v>0</v>
          </cell>
          <cell r="AA177">
            <v>0</v>
          </cell>
          <cell r="AB177" t="str">
            <v>153192</v>
          </cell>
          <cell r="AC177">
            <v>0</v>
          </cell>
          <cell r="AD177" t="str">
            <v>No</v>
          </cell>
          <cell r="AE177" t="str">
            <v>Yes</v>
          </cell>
          <cell r="AF177" t="str">
            <v>Benenson Funding Corp</v>
          </cell>
          <cell r="AG177" t="str">
            <v>Benneson Funding</v>
          </cell>
          <cell r="AH177">
            <v>0</v>
          </cell>
          <cell r="AI177" t="str">
            <v>East</v>
          </cell>
          <cell r="AJ177" t="str">
            <v>Greenville</v>
          </cell>
          <cell r="AK177" t="str">
            <v>Frank Dupree</v>
          </cell>
          <cell r="AL177" t="str">
            <v>Rick Herron</v>
          </cell>
          <cell r="AM177" t="b">
            <v>0</v>
          </cell>
          <cell r="AN177" t="str">
            <v>RW:038320@3494</v>
          </cell>
          <cell r="AO177" t="str">
            <v>08163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</row>
        <row r="178">
          <cell r="A178" t="str">
            <v>000196</v>
          </cell>
          <cell r="B178" t="str">
            <v>The Glens</v>
          </cell>
          <cell r="C178" t="str">
            <v>1401 Glenarden St.</v>
          </cell>
          <cell r="D178">
            <v>0</v>
          </cell>
          <cell r="E178" t="str">
            <v>Rock Hill</v>
          </cell>
          <cell r="F178" t="str">
            <v>SC</v>
          </cell>
          <cell r="G178" t="str">
            <v>29730</v>
          </cell>
          <cell r="H178" t="str">
            <v>803-324-2982</v>
          </cell>
          <cell r="I178">
            <v>0</v>
          </cell>
          <cell r="J178">
            <v>88</v>
          </cell>
          <cell r="K178" t="str">
            <v>45091</v>
          </cell>
          <cell r="L178" t="str">
            <v>York</v>
          </cell>
          <cell r="M178" t="str">
            <v>1520</v>
          </cell>
          <cell r="N178" t="str">
            <v>Charlotte-Gastonia-Rock Hill</v>
          </cell>
          <cell r="O178">
            <v>0</v>
          </cell>
          <cell r="P178">
            <v>0</v>
          </cell>
          <cell r="Q178">
            <v>0</v>
          </cell>
          <cell r="R178" t="str">
            <v>Garden</v>
          </cell>
          <cell r="S178" t="str">
            <v>Insignia</v>
          </cell>
          <cell r="T178">
            <v>0</v>
          </cell>
          <cell r="U178" t="str">
            <v>Affordable</v>
          </cell>
          <cell r="V178" t="str">
            <v>Affordable</v>
          </cell>
          <cell r="W178" t="str">
            <v>Assisted</v>
          </cell>
          <cell r="X178" t="str">
            <v>Equity</v>
          </cell>
          <cell r="Y178" t="str">
            <v>12</v>
          </cell>
          <cell r="Z178" t="str">
            <v>7</v>
          </cell>
          <cell r="AA178" t="str">
            <v>6</v>
          </cell>
          <cell r="AB178" t="str">
            <v>71392</v>
          </cell>
          <cell r="AC178">
            <v>0.05</v>
          </cell>
          <cell r="AD178" t="str">
            <v>Yes</v>
          </cell>
          <cell r="AE178" t="str">
            <v>Yes</v>
          </cell>
          <cell r="AF178" t="str">
            <v>IFG - AmREAL PORTFOLIO</v>
          </cell>
          <cell r="AG178" t="str">
            <v>The Glens, a Limited Partnership</v>
          </cell>
          <cell r="AH178" t="str">
            <v>1982</v>
          </cell>
          <cell r="AI178" t="str">
            <v>East</v>
          </cell>
          <cell r="AJ178" t="str">
            <v>Greenville</v>
          </cell>
          <cell r="AK178" t="str">
            <v>Frank Dupree</v>
          </cell>
          <cell r="AL178" t="str">
            <v>Rick Herron</v>
          </cell>
          <cell r="AM178" t="b">
            <v>0</v>
          </cell>
          <cell r="AN178" t="str">
            <v>RW:038979@3494</v>
          </cell>
          <cell r="AO178" t="str">
            <v>10435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</row>
        <row r="179">
          <cell r="A179" t="str">
            <v>000200</v>
          </cell>
          <cell r="B179" t="str">
            <v>Stone Ridge</v>
          </cell>
          <cell r="C179" t="str">
            <v>5100 Conser Street</v>
          </cell>
          <cell r="D179">
            <v>0</v>
          </cell>
          <cell r="E179" t="str">
            <v>Overland Park</v>
          </cell>
          <cell r="F179" t="str">
            <v>KS</v>
          </cell>
          <cell r="G179" t="str">
            <v>66202</v>
          </cell>
          <cell r="H179" t="str">
            <v>913-432-4159</v>
          </cell>
          <cell r="I179">
            <v>0</v>
          </cell>
          <cell r="J179">
            <v>106</v>
          </cell>
          <cell r="K179" t="str">
            <v>20091</v>
          </cell>
          <cell r="L179" t="str">
            <v>Johnson</v>
          </cell>
          <cell r="M179" t="str">
            <v>3760</v>
          </cell>
          <cell r="N179" t="str">
            <v>Kansas City</v>
          </cell>
          <cell r="O179">
            <v>0</v>
          </cell>
          <cell r="P179">
            <v>0</v>
          </cell>
          <cell r="Q179">
            <v>0</v>
          </cell>
          <cell r="R179" t="str">
            <v>Garden</v>
          </cell>
          <cell r="S179" t="str">
            <v>Insignia</v>
          </cell>
          <cell r="T179">
            <v>0</v>
          </cell>
          <cell r="U179" t="str">
            <v>Conventional</v>
          </cell>
          <cell r="V179" t="str">
            <v>Conventional</v>
          </cell>
          <cell r="W179" t="str">
            <v>yes</v>
          </cell>
          <cell r="X179" t="str">
            <v>Equity</v>
          </cell>
          <cell r="Y179" t="str">
            <v>12</v>
          </cell>
          <cell r="Z179" t="str">
            <v>8</v>
          </cell>
          <cell r="AA179" t="str">
            <v>8</v>
          </cell>
          <cell r="AB179" t="str">
            <v>94810</v>
          </cell>
          <cell r="AC179">
            <v>0.10343691000000001</v>
          </cell>
          <cell r="AD179" t="str">
            <v>Yes</v>
          </cell>
          <cell r="AE179" t="str">
            <v>Yes</v>
          </cell>
          <cell r="AF179" t="str">
            <v>United Investors Portfolio - A</v>
          </cell>
          <cell r="AG179" t="str">
            <v>United Investors Growth Property II</v>
          </cell>
          <cell r="AH179" t="str">
            <v>1987</v>
          </cell>
          <cell r="AI179" t="str">
            <v>Far West</v>
          </cell>
          <cell r="AJ179" t="str">
            <v>Kansas City</v>
          </cell>
          <cell r="AK179" t="str">
            <v>Rusty Fleming</v>
          </cell>
          <cell r="AL179" t="str">
            <v>Dennis Watts</v>
          </cell>
          <cell r="AM179" t="b">
            <v>0</v>
          </cell>
          <cell r="AN179" t="str">
            <v>RW:038257@3494</v>
          </cell>
          <cell r="AO179" t="str">
            <v>08053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</row>
        <row r="180">
          <cell r="A180" t="str">
            <v>000210</v>
          </cell>
          <cell r="B180" t="str">
            <v>Rivercrest</v>
          </cell>
          <cell r="C180" t="str">
            <v>9401 ROBERTS DR</v>
          </cell>
          <cell r="D180">
            <v>0</v>
          </cell>
          <cell r="E180" t="str">
            <v>Atlanta</v>
          </cell>
          <cell r="F180" t="str">
            <v>GA</v>
          </cell>
          <cell r="G180" t="str">
            <v>30350</v>
          </cell>
          <cell r="H180" t="str">
            <v>770-993-0777</v>
          </cell>
          <cell r="I180">
            <v>0</v>
          </cell>
          <cell r="J180">
            <v>312</v>
          </cell>
          <cell r="K180" t="str">
            <v>13121</v>
          </cell>
          <cell r="L180" t="str">
            <v>Fulton</v>
          </cell>
          <cell r="M180" t="str">
            <v>0520</v>
          </cell>
          <cell r="N180" t="str">
            <v>Atlanta</v>
          </cell>
          <cell r="O180">
            <v>0</v>
          </cell>
          <cell r="P180">
            <v>0</v>
          </cell>
          <cell r="Q180">
            <v>0</v>
          </cell>
          <cell r="R180" t="str">
            <v>Garden</v>
          </cell>
          <cell r="S180" t="str">
            <v>Insignia</v>
          </cell>
          <cell r="T180">
            <v>0</v>
          </cell>
          <cell r="U180" t="str">
            <v>Conventional</v>
          </cell>
          <cell r="V180" t="str">
            <v>Conventional</v>
          </cell>
          <cell r="W180" t="str">
            <v>yes</v>
          </cell>
          <cell r="X180" t="str">
            <v>Consolidated</v>
          </cell>
          <cell r="Y180" t="str">
            <v>12</v>
          </cell>
          <cell r="Z180" t="str">
            <v>6</v>
          </cell>
          <cell r="AA180" t="str">
            <v>7</v>
          </cell>
          <cell r="AB180" t="str">
            <v>404246</v>
          </cell>
          <cell r="AC180">
            <v>0.64249999999999996</v>
          </cell>
          <cell r="AD180" t="str">
            <v>Yes</v>
          </cell>
          <cell r="AE180" t="str">
            <v>Yes</v>
          </cell>
          <cell r="AF180" t="str">
            <v>IFG - AmREAL PORTFOLIO</v>
          </cell>
          <cell r="AG180" t="str">
            <v>RIVERCREST, LP</v>
          </cell>
          <cell r="AH180" t="str">
            <v>1970</v>
          </cell>
          <cell r="AI180" t="str">
            <v>South East</v>
          </cell>
          <cell r="AJ180" t="str">
            <v>Atlanta</v>
          </cell>
          <cell r="AK180" t="str">
            <v>Ken Mills</v>
          </cell>
          <cell r="AL180" t="str">
            <v>Ken Mills</v>
          </cell>
          <cell r="AM180" t="b">
            <v>0</v>
          </cell>
          <cell r="AN180" t="str">
            <v>RW:038805@3494</v>
          </cell>
          <cell r="AO180" t="str">
            <v>11841</v>
          </cell>
          <cell r="AP180">
            <v>0</v>
          </cell>
          <cell r="AQ180">
            <v>0</v>
          </cell>
          <cell r="AR180">
            <v>0</v>
          </cell>
          <cell r="AS180">
            <v>1123.2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1123.2</v>
          </cell>
          <cell r="AY180">
            <v>721.65</v>
          </cell>
        </row>
        <row r="181">
          <cell r="A181" t="str">
            <v>000220</v>
          </cell>
          <cell r="B181" t="str">
            <v>Carnegie Towers</v>
          </cell>
          <cell r="C181" t="str">
            <v>820 Capital Drive</v>
          </cell>
          <cell r="D181">
            <v>0</v>
          </cell>
          <cell r="E181" t="str">
            <v>Carnegie</v>
          </cell>
          <cell r="F181" t="str">
            <v>PA</v>
          </cell>
          <cell r="G181" t="str">
            <v>15106</v>
          </cell>
          <cell r="H181" t="str">
            <v>412-276-6677</v>
          </cell>
          <cell r="I181">
            <v>0</v>
          </cell>
          <cell r="J181">
            <v>176</v>
          </cell>
          <cell r="K181" t="str">
            <v>42003</v>
          </cell>
          <cell r="L181" t="str">
            <v>Allegheny</v>
          </cell>
          <cell r="M181" t="str">
            <v>6280</v>
          </cell>
          <cell r="N181" t="str">
            <v>Pittsburgh</v>
          </cell>
          <cell r="O181">
            <v>0</v>
          </cell>
          <cell r="P181">
            <v>0</v>
          </cell>
          <cell r="Q181">
            <v>0</v>
          </cell>
          <cell r="R181" t="str">
            <v>Highrise</v>
          </cell>
          <cell r="S181" t="str">
            <v>Insignia</v>
          </cell>
          <cell r="T181">
            <v>0</v>
          </cell>
          <cell r="U181" t="str">
            <v>Affordable</v>
          </cell>
          <cell r="V181" t="str">
            <v>Affordable</v>
          </cell>
          <cell r="W181" t="str">
            <v>Assisted</v>
          </cell>
          <cell r="X181" t="str">
            <v>Fee</v>
          </cell>
          <cell r="Y181" t="str">
            <v>12</v>
          </cell>
          <cell r="Z181">
            <v>0</v>
          </cell>
          <cell r="AA181">
            <v>0</v>
          </cell>
          <cell r="AB181" t="str">
            <v>114945</v>
          </cell>
          <cell r="AC181">
            <v>0</v>
          </cell>
          <cell r="AD181" t="str">
            <v>No</v>
          </cell>
          <cell r="AE181" t="str">
            <v>Yes</v>
          </cell>
          <cell r="AF181" t="str">
            <v>PUGATCH, Green Hills Propertie</v>
          </cell>
          <cell r="AG181" t="str">
            <v>Carnegie Associates</v>
          </cell>
          <cell r="AH181">
            <v>0</v>
          </cell>
          <cell r="AI181" t="str">
            <v>East</v>
          </cell>
          <cell r="AJ181" t="str">
            <v>Allentown</v>
          </cell>
          <cell r="AK181" t="str">
            <v>Cooper Winston</v>
          </cell>
          <cell r="AL181" t="str">
            <v>Darnell Beatty</v>
          </cell>
          <cell r="AM181" t="b">
            <v>0</v>
          </cell>
          <cell r="AN181" t="str">
            <v>RW:000742@3494</v>
          </cell>
          <cell r="AO181" t="str">
            <v>11506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</row>
        <row r="182">
          <cell r="A182" t="str">
            <v>000222</v>
          </cell>
          <cell r="B182" t="str">
            <v>Georgetown Homes</v>
          </cell>
          <cell r="C182" t="str">
            <v>3800 Georgetown Ct.</v>
          </cell>
          <cell r="D182">
            <v>0</v>
          </cell>
          <cell r="E182" t="str">
            <v>Hammond</v>
          </cell>
          <cell r="F182" t="str">
            <v>IN</v>
          </cell>
          <cell r="G182" t="str">
            <v>46323</v>
          </cell>
          <cell r="H182" t="str">
            <v>219-844-2778</v>
          </cell>
          <cell r="I182">
            <v>0</v>
          </cell>
          <cell r="J182">
            <v>108</v>
          </cell>
          <cell r="K182" t="str">
            <v>18089</v>
          </cell>
          <cell r="L182" t="str">
            <v>Lake</v>
          </cell>
          <cell r="M182" t="str">
            <v>2960</v>
          </cell>
          <cell r="N182" t="str">
            <v>Gary</v>
          </cell>
          <cell r="O182" t="str">
            <v>14</v>
          </cell>
          <cell r="P182" t="str">
            <v>Chicago - Gary - Kenosha</v>
          </cell>
          <cell r="Q182">
            <v>0</v>
          </cell>
          <cell r="R182" t="str">
            <v>Garden</v>
          </cell>
          <cell r="S182" t="str">
            <v>Insignia</v>
          </cell>
          <cell r="T182">
            <v>0</v>
          </cell>
          <cell r="U182" t="str">
            <v>Affordable</v>
          </cell>
          <cell r="V182" t="str">
            <v>Affordable</v>
          </cell>
          <cell r="W182" t="str">
            <v>Assisted</v>
          </cell>
          <cell r="X182" t="str">
            <v>Fee</v>
          </cell>
          <cell r="Y182" t="str">
            <v>12</v>
          </cell>
          <cell r="Z182">
            <v>0</v>
          </cell>
          <cell r="AA182">
            <v>0</v>
          </cell>
          <cell r="AB182" t="str">
            <v>83896</v>
          </cell>
          <cell r="AC182">
            <v>0</v>
          </cell>
          <cell r="AD182" t="str">
            <v>No</v>
          </cell>
          <cell r="AE182" t="str">
            <v>Yes</v>
          </cell>
          <cell r="AF182" t="str">
            <v>Georgetown Homes Coop</v>
          </cell>
          <cell r="AG182" t="str">
            <v>Georgetown Homes, INC</v>
          </cell>
          <cell r="AH182">
            <v>0</v>
          </cell>
          <cell r="AI182" t="str">
            <v>West</v>
          </cell>
          <cell r="AJ182" t="str">
            <v>Indianapolis</v>
          </cell>
          <cell r="AK182" t="str">
            <v>Rick Arbore</v>
          </cell>
          <cell r="AL182" t="str">
            <v>John Ehrhardt</v>
          </cell>
          <cell r="AM182" t="b">
            <v>0</v>
          </cell>
          <cell r="AN182" t="str">
            <v>RW:038763@3494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</row>
        <row r="183">
          <cell r="A183" t="str">
            <v>000225</v>
          </cell>
          <cell r="B183" t="str">
            <v>Greenville Arms</v>
          </cell>
          <cell r="C183" t="str">
            <v>200 Ashe Drive</v>
          </cell>
          <cell r="D183">
            <v>0</v>
          </cell>
          <cell r="E183" t="str">
            <v>Greenville</v>
          </cell>
          <cell r="F183" t="str">
            <v>SC</v>
          </cell>
          <cell r="G183" t="str">
            <v>29617</v>
          </cell>
          <cell r="H183" t="str">
            <v>864-246-7907</v>
          </cell>
          <cell r="I183">
            <v>0</v>
          </cell>
          <cell r="J183">
            <v>100</v>
          </cell>
          <cell r="K183" t="str">
            <v>45045</v>
          </cell>
          <cell r="L183" t="str">
            <v>Greenville</v>
          </cell>
          <cell r="M183" t="str">
            <v>3160</v>
          </cell>
          <cell r="N183" t="str">
            <v>Greenville-Spartanburg-Anderson</v>
          </cell>
          <cell r="O183">
            <v>0</v>
          </cell>
          <cell r="P183">
            <v>0</v>
          </cell>
          <cell r="Q183">
            <v>0</v>
          </cell>
          <cell r="R183" t="str">
            <v>Garden</v>
          </cell>
          <cell r="S183" t="str">
            <v>Insignia</v>
          </cell>
          <cell r="T183">
            <v>0</v>
          </cell>
          <cell r="U183" t="str">
            <v>Affordable</v>
          </cell>
          <cell r="V183" t="str">
            <v>Affordable</v>
          </cell>
          <cell r="W183" t="str">
            <v>Assisted</v>
          </cell>
          <cell r="X183" t="str">
            <v>Equity</v>
          </cell>
          <cell r="Y183" t="str">
            <v>12</v>
          </cell>
          <cell r="Z183" t="str">
            <v>7</v>
          </cell>
          <cell r="AA183" t="str">
            <v>7</v>
          </cell>
          <cell r="AB183" t="str">
            <v>106860</v>
          </cell>
          <cell r="AC183">
            <v>0.05</v>
          </cell>
          <cell r="AD183" t="str">
            <v>Yes</v>
          </cell>
          <cell r="AE183" t="str">
            <v>Yes</v>
          </cell>
          <cell r="AF183" t="str">
            <v>IFG - AmREAL PORTFOLIO</v>
          </cell>
          <cell r="AG183" t="str">
            <v>Greenville Arms, a Limited Partnership</v>
          </cell>
          <cell r="AH183" t="str">
            <v>1980</v>
          </cell>
          <cell r="AI183" t="str">
            <v>East</v>
          </cell>
          <cell r="AJ183" t="str">
            <v>Greenville</v>
          </cell>
          <cell r="AK183" t="str">
            <v>Frank Dupree</v>
          </cell>
          <cell r="AL183" t="str">
            <v>Wayne Redding</v>
          </cell>
          <cell r="AM183" t="b">
            <v>1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360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360</v>
          </cell>
          <cell r="AY183">
            <v>18</v>
          </cell>
        </row>
        <row r="184">
          <cell r="A184" t="str">
            <v>000230</v>
          </cell>
          <cell r="B184" t="str">
            <v>Patman Switch</v>
          </cell>
          <cell r="C184" t="str">
            <v>PO Box 9</v>
          </cell>
          <cell r="D184">
            <v>0</v>
          </cell>
          <cell r="E184" t="str">
            <v>Hughes Springs</v>
          </cell>
          <cell r="F184" t="str">
            <v>TX</v>
          </cell>
          <cell r="G184" t="str">
            <v>75656</v>
          </cell>
          <cell r="H184" t="str">
            <v>903-639-3431</v>
          </cell>
          <cell r="I184">
            <v>0</v>
          </cell>
          <cell r="J184">
            <v>82</v>
          </cell>
          <cell r="K184" t="str">
            <v>48067</v>
          </cell>
          <cell r="L184" t="str">
            <v>Cass</v>
          </cell>
          <cell r="M184" t="str">
            <v>048</v>
          </cell>
          <cell r="N184" t="str">
            <v>TX Other</v>
          </cell>
          <cell r="O184">
            <v>0</v>
          </cell>
          <cell r="P184">
            <v>0</v>
          </cell>
          <cell r="Q184">
            <v>0</v>
          </cell>
          <cell r="R184" t="str">
            <v>Garden</v>
          </cell>
          <cell r="S184" t="str">
            <v>Insignia</v>
          </cell>
          <cell r="T184">
            <v>0</v>
          </cell>
          <cell r="U184" t="str">
            <v>Affordable</v>
          </cell>
          <cell r="V184" t="str">
            <v>Affordable</v>
          </cell>
          <cell r="W184" t="str">
            <v>Assisted</v>
          </cell>
          <cell r="X184" t="str">
            <v>Equity</v>
          </cell>
          <cell r="Y184" t="str">
            <v>12</v>
          </cell>
          <cell r="Z184" t="str">
            <v>7</v>
          </cell>
          <cell r="AA184" t="str">
            <v>5</v>
          </cell>
          <cell r="AB184" t="str">
            <v>62770</v>
          </cell>
          <cell r="AC184">
            <v>0.13390032599999999</v>
          </cell>
          <cell r="AD184" t="str">
            <v>Yes</v>
          </cell>
          <cell r="AE184" t="str">
            <v>Yes</v>
          </cell>
          <cell r="AF184" t="str">
            <v>IFG - AmREAL PORTFOLIO</v>
          </cell>
          <cell r="AG184" t="str">
            <v>Patman Switch Associates</v>
          </cell>
          <cell r="AH184" t="str">
            <v>1978</v>
          </cell>
          <cell r="AI184" t="str">
            <v>West</v>
          </cell>
          <cell r="AJ184" t="str">
            <v>Dallas II</v>
          </cell>
          <cell r="AK184" t="str">
            <v>Larry Lennon</v>
          </cell>
          <cell r="AL184" t="str">
            <v>John Jett</v>
          </cell>
          <cell r="AM184" t="b">
            <v>0</v>
          </cell>
          <cell r="AN184" t="str">
            <v>RW:038653@3494</v>
          </cell>
          <cell r="AO184" t="str">
            <v>05723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</row>
        <row r="185">
          <cell r="A185" t="str">
            <v>000240</v>
          </cell>
          <cell r="B185" t="str">
            <v>Newberry Arms</v>
          </cell>
          <cell r="C185" t="str">
            <v>186 Newberry Arms Dr.</v>
          </cell>
          <cell r="D185">
            <v>0</v>
          </cell>
          <cell r="E185" t="str">
            <v>Newberry</v>
          </cell>
          <cell r="F185" t="str">
            <v>SC</v>
          </cell>
          <cell r="G185" t="str">
            <v>29108</v>
          </cell>
          <cell r="H185" t="str">
            <v>803-276-4053</v>
          </cell>
          <cell r="I185">
            <v>0</v>
          </cell>
          <cell r="J185">
            <v>60</v>
          </cell>
          <cell r="K185" t="str">
            <v>45071</v>
          </cell>
          <cell r="L185" t="str">
            <v>Newberry</v>
          </cell>
          <cell r="M185" t="str">
            <v>045</v>
          </cell>
          <cell r="N185" t="str">
            <v>SC Other</v>
          </cell>
          <cell r="O185">
            <v>0</v>
          </cell>
          <cell r="P185">
            <v>0</v>
          </cell>
          <cell r="Q185">
            <v>0</v>
          </cell>
          <cell r="R185" t="str">
            <v>Midrise</v>
          </cell>
          <cell r="S185" t="str">
            <v>Insignia</v>
          </cell>
          <cell r="T185">
            <v>0</v>
          </cell>
          <cell r="U185" t="str">
            <v>Affordable</v>
          </cell>
          <cell r="V185" t="str">
            <v>Affordable</v>
          </cell>
          <cell r="W185" t="str">
            <v>Assisted</v>
          </cell>
          <cell r="X185" t="str">
            <v>Equity</v>
          </cell>
          <cell r="Y185" t="str">
            <v>12</v>
          </cell>
          <cell r="Z185" t="str">
            <v>7</v>
          </cell>
          <cell r="AA185" t="str">
            <v>5</v>
          </cell>
          <cell r="AB185" t="str">
            <v>56838</v>
          </cell>
          <cell r="AC185">
            <v>0.05</v>
          </cell>
          <cell r="AD185" t="str">
            <v>Yes</v>
          </cell>
          <cell r="AE185" t="str">
            <v>Yes</v>
          </cell>
          <cell r="AF185" t="str">
            <v>IFG - AmREAL PORTFOLIO</v>
          </cell>
          <cell r="AG185" t="str">
            <v>Newbery Arms, LP</v>
          </cell>
          <cell r="AH185" t="str">
            <v>1979</v>
          </cell>
          <cell r="AI185" t="str">
            <v>East</v>
          </cell>
          <cell r="AJ185" t="str">
            <v>Greenville</v>
          </cell>
          <cell r="AK185" t="str">
            <v>Frank Dupree</v>
          </cell>
          <cell r="AL185" t="str">
            <v>Melanie Thompson</v>
          </cell>
          <cell r="AM185" t="b">
            <v>0</v>
          </cell>
          <cell r="AN185">
            <v>0</v>
          </cell>
          <cell r="AO185" t="str">
            <v>09020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</row>
        <row r="186">
          <cell r="A186" t="str">
            <v>000261</v>
          </cell>
          <cell r="B186" t="str">
            <v>Clinton Manor</v>
          </cell>
          <cell r="C186" t="str">
            <v>100 Clinton Manor Dr.</v>
          </cell>
          <cell r="D186">
            <v>0</v>
          </cell>
          <cell r="E186" t="str">
            <v>Clinton</v>
          </cell>
          <cell r="F186" t="str">
            <v>SC</v>
          </cell>
          <cell r="G186" t="str">
            <v>29325</v>
          </cell>
          <cell r="H186" t="str">
            <v>864-833-3836</v>
          </cell>
          <cell r="I186">
            <v>0</v>
          </cell>
          <cell r="J186">
            <v>60</v>
          </cell>
          <cell r="K186" t="str">
            <v>45059</v>
          </cell>
          <cell r="L186" t="str">
            <v>Laurens</v>
          </cell>
          <cell r="M186" t="str">
            <v>045</v>
          </cell>
          <cell r="N186" t="str">
            <v>SC Other</v>
          </cell>
          <cell r="O186">
            <v>0</v>
          </cell>
          <cell r="P186">
            <v>0</v>
          </cell>
          <cell r="Q186">
            <v>0</v>
          </cell>
          <cell r="R186" t="str">
            <v>Garden</v>
          </cell>
          <cell r="S186" t="str">
            <v>Insignia</v>
          </cell>
          <cell r="T186">
            <v>0</v>
          </cell>
          <cell r="U186" t="str">
            <v>Affordable</v>
          </cell>
          <cell r="V186" t="str">
            <v>Affordable</v>
          </cell>
          <cell r="W186" t="str">
            <v>Assisted</v>
          </cell>
          <cell r="X186" t="str">
            <v>Equity</v>
          </cell>
          <cell r="Y186" t="str">
            <v>12</v>
          </cell>
          <cell r="Z186" t="str">
            <v>6</v>
          </cell>
          <cell r="AA186" t="str">
            <v>7</v>
          </cell>
          <cell r="AB186" t="str">
            <v>56662</v>
          </cell>
          <cell r="AC186">
            <v>0.05</v>
          </cell>
          <cell r="AD186" t="str">
            <v>Yes</v>
          </cell>
          <cell r="AE186" t="str">
            <v>Yes</v>
          </cell>
          <cell r="AF186" t="str">
            <v>IFG - AmREAL PORTFOLIO</v>
          </cell>
          <cell r="AG186" t="str">
            <v>Clinton Manor, LP</v>
          </cell>
          <cell r="AH186" t="str">
            <v>1980</v>
          </cell>
          <cell r="AI186" t="str">
            <v>East</v>
          </cell>
          <cell r="AJ186" t="str">
            <v>Greenville</v>
          </cell>
          <cell r="AK186" t="str">
            <v>Frank Dupree</v>
          </cell>
          <cell r="AL186" t="str">
            <v>Joe Engle</v>
          </cell>
          <cell r="AM186" t="b">
            <v>0</v>
          </cell>
          <cell r="AN186" t="str">
            <v>RW:038958@3494</v>
          </cell>
          <cell r="AO186" t="str">
            <v>10491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</row>
        <row r="187">
          <cell r="A187" t="str">
            <v>000262</v>
          </cell>
          <cell r="B187" t="str">
            <v>Laurens Villa</v>
          </cell>
          <cell r="C187" t="str">
            <v>309 Exchange Dr.</v>
          </cell>
          <cell r="D187">
            <v>0</v>
          </cell>
          <cell r="E187" t="str">
            <v>Laurens</v>
          </cell>
          <cell r="F187" t="str">
            <v>SC</v>
          </cell>
          <cell r="G187" t="str">
            <v>29360</v>
          </cell>
          <cell r="H187" t="str">
            <v>864-984-6674</v>
          </cell>
          <cell r="I187">
            <v>0</v>
          </cell>
          <cell r="J187">
            <v>60</v>
          </cell>
          <cell r="K187" t="str">
            <v>45059</v>
          </cell>
          <cell r="L187" t="str">
            <v>Laurens</v>
          </cell>
          <cell r="M187" t="str">
            <v>045</v>
          </cell>
          <cell r="N187" t="str">
            <v>SC Other</v>
          </cell>
          <cell r="O187">
            <v>0</v>
          </cell>
          <cell r="P187">
            <v>0</v>
          </cell>
          <cell r="Q187">
            <v>0</v>
          </cell>
          <cell r="R187" t="str">
            <v>Garden</v>
          </cell>
          <cell r="S187" t="str">
            <v>Insignia</v>
          </cell>
          <cell r="T187">
            <v>0</v>
          </cell>
          <cell r="U187" t="str">
            <v>Affordable</v>
          </cell>
          <cell r="V187" t="str">
            <v>Affordable</v>
          </cell>
          <cell r="W187" t="str">
            <v>Assisted</v>
          </cell>
          <cell r="X187" t="str">
            <v>Equity</v>
          </cell>
          <cell r="Y187" t="str">
            <v>12</v>
          </cell>
          <cell r="Z187" t="str">
            <v>8</v>
          </cell>
          <cell r="AA187" t="str">
            <v>8</v>
          </cell>
          <cell r="AB187" t="str">
            <v>52024</v>
          </cell>
          <cell r="AC187">
            <v>0.05</v>
          </cell>
          <cell r="AD187" t="str">
            <v>Yes</v>
          </cell>
          <cell r="AE187" t="str">
            <v>Yes</v>
          </cell>
          <cell r="AF187" t="str">
            <v>IFG - AmREAL PORTFOLIO</v>
          </cell>
          <cell r="AG187" t="str">
            <v>Laurens Villa, LP</v>
          </cell>
          <cell r="AH187" t="str">
            <v>1980</v>
          </cell>
          <cell r="AI187" t="str">
            <v>East</v>
          </cell>
          <cell r="AJ187" t="str">
            <v>Greenville</v>
          </cell>
          <cell r="AK187" t="str">
            <v>Frank Dupree</v>
          </cell>
          <cell r="AL187" t="str">
            <v>Joe Engle</v>
          </cell>
          <cell r="AM187" t="b">
            <v>0</v>
          </cell>
          <cell r="AN187">
            <v>0</v>
          </cell>
          <cell r="AO187" t="str">
            <v>09067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</row>
        <row r="188">
          <cell r="A188" t="str">
            <v>000270</v>
          </cell>
          <cell r="B188" t="str">
            <v>Twin Lakes</v>
          </cell>
          <cell r="C188" t="str">
            <v>31790 U.S. 19 North</v>
          </cell>
          <cell r="D188">
            <v>0</v>
          </cell>
          <cell r="E188" t="str">
            <v>Palm Harbor</v>
          </cell>
          <cell r="F188" t="str">
            <v>FL</v>
          </cell>
          <cell r="G188" t="str">
            <v>34684</v>
          </cell>
          <cell r="H188" t="str">
            <v>813-785-7812</v>
          </cell>
          <cell r="I188">
            <v>0</v>
          </cell>
          <cell r="J188">
            <v>262</v>
          </cell>
          <cell r="K188" t="str">
            <v>12103</v>
          </cell>
          <cell r="L188" t="str">
            <v>Pinellas</v>
          </cell>
          <cell r="M188" t="str">
            <v>8280</v>
          </cell>
          <cell r="N188" t="str">
            <v>Tampa-St. Petersburg-Clearwater</v>
          </cell>
          <cell r="O188">
            <v>0</v>
          </cell>
          <cell r="P188">
            <v>0</v>
          </cell>
          <cell r="Q188">
            <v>0</v>
          </cell>
          <cell r="R188" t="str">
            <v>Garden</v>
          </cell>
          <cell r="S188" t="str">
            <v>Insignia</v>
          </cell>
          <cell r="T188">
            <v>0</v>
          </cell>
          <cell r="U188" t="str">
            <v>Conventional</v>
          </cell>
          <cell r="V188" t="str">
            <v>Conventional</v>
          </cell>
          <cell r="W188" t="str">
            <v>yes</v>
          </cell>
          <cell r="X188" t="str">
            <v>Equity</v>
          </cell>
          <cell r="Y188" t="str">
            <v>12</v>
          </cell>
          <cell r="Z188" t="str">
            <v>7</v>
          </cell>
          <cell r="AA188" t="str">
            <v>8</v>
          </cell>
          <cell r="AB188" t="str">
            <v>196429</v>
          </cell>
          <cell r="AC188">
            <v>0.49369110500000002</v>
          </cell>
          <cell r="AD188" t="str">
            <v>Yes</v>
          </cell>
          <cell r="AE188" t="str">
            <v>Yes</v>
          </cell>
          <cell r="AF188" t="str">
            <v>IFG - AmREAL PORTFOLIO</v>
          </cell>
          <cell r="AG188" t="str">
            <v>US Realty Partners</v>
          </cell>
          <cell r="AH188" t="str">
            <v>1986</v>
          </cell>
          <cell r="AI188" t="str">
            <v>South East</v>
          </cell>
          <cell r="AJ188" t="str">
            <v>Tampa</v>
          </cell>
          <cell r="AK188" t="str">
            <v>Dan Kistel</v>
          </cell>
          <cell r="AL188" t="str">
            <v>Gail Comfort</v>
          </cell>
          <cell r="AM188" t="b">
            <v>0</v>
          </cell>
          <cell r="AN188" t="str">
            <v>RW:040513@3494</v>
          </cell>
          <cell r="AO188" t="str">
            <v>13085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707.4</v>
          </cell>
          <cell r="AX188">
            <v>707.4</v>
          </cell>
          <cell r="AY188">
            <v>349.23</v>
          </cell>
        </row>
        <row r="189">
          <cell r="A189" t="str">
            <v>000272</v>
          </cell>
          <cell r="B189" t="str">
            <v>Governors Park</v>
          </cell>
          <cell r="C189" t="str">
            <v>7820 West Capitol</v>
          </cell>
          <cell r="D189">
            <v>0</v>
          </cell>
          <cell r="E189" t="str">
            <v>Little Rock</v>
          </cell>
          <cell r="F189" t="str">
            <v>AR</v>
          </cell>
          <cell r="G189" t="str">
            <v>72205</v>
          </cell>
          <cell r="H189" t="str">
            <v>501-225-2645</v>
          </cell>
          <cell r="I189">
            <v>0</v>
          </cell>
          <cell r="J189">
            <v>154</v>
          </cell>
          <cell r="K189" t="str">
            <v>05119</v>
          </cell>
          <cell r="L189" t="str">
            <v>Pulaski</v>
          </cell>
          <cell r="M189" t="str">
            <v>4400</v>
          </cell>
          <cell r="N189" t="str">
            <v>Little Rock-North Little Rock</v>
          </cell>
          <cell r="O189">
            <v>0</v>
          </cell>
          <cell r="P189">
            <v>0</v>
          </cell>
          <cell r="Q189">
            <v>0</v>
          </cell>
          <cell r="R189" t="str">
            <v>Garden</v>
          </cell>
          <cell r="S189" t="str">
            <v>Insignia</v>
          </cell>
          <cell r="T189">
            <v>0</v>
          </cell>
          <cell r="U189" t="str">
            <v>Conventional</v>
          </cell>
          <cell r="V189" t="str">
            <v>Conventional</v>
          </cell>
          <cell r="W189" t="str">
            <v>yes</v>
          </cell>
          <cell r="X189" t="str">
            <v>Equity</v>
          </cell>
          <cell r="Y189" t="str">
            <v>12</v>
          </cell>
          <cell r="Z189" t="str">
            <v>5</v>
          </cell>
          <cell r="AA189" t="str">
            <v>7</v>
          </cell>
          <cell r="AB189" t="str">
            <v>126316</v>
          </cell>
          <cell r="AC189">
            <v>0.49369110500000002</v>
          </cell>
          <cell r="AD189" t="str">
            <v>Yes</v>
          </cell>
          <cell r="AE189" t="str">
            <v>Yes</v>
          </cell>
          <cell r="AF189" t="str">
            <v>IFG - AmREAL PORTFOLIO</v>
          </cell>
          <cell r="AG189" t="str">
            <v>US Realty Partners</v>
          </cell>
          <cell r="AH189" t="str">
            <v>1983</v>
          </cell>
          <cell r="AI189" t="str">
            <v>West</v>
          </cell>
          <cell r="AJ189" t="str">
            <v>Dallas I</v>
          </cell>
          <cell r="AK189" t="str">
            <v>Ron Shelton</v>
          </cell>
          <cell r="AL189" t="str">
            <v>Catheryn Collins</v>
          </cell>
          <cell r="AM189" t="b">
            <v>0</v>
          </cell>
          <cell r="AN189" t="str">
            <v>RW:038071@3494</v>
          </cell>
          <cell r="AO189" t="str">
            <v>13119</v>
          </cell>
          <cell r="AP189">
            <v>0</v>
          </cell>
          <cell r="AQ189">
            <v>1521.52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1521.52</v>
          </cell>
          <cell r="AY189">
            <v>751.16</v>
          </cell>
        </row>
        <row r="190">
          <cell r="A190" t="str">
            <v>000277</v>
          </cell>
          <cell r="B190" t="str">
            <v>Riverside</v>
          </cell>
          <cell r="C190">
            <v>0</v>
          </cell>
          <cell r="D190">
            <v>0</v>
          </cell>
          <cell r="E190" t="str">
            <v>Augusta</v>
          </cell>
          <cell r="F190" t="str">
            <v>GA</v>
          </cell>
          <cell r="G190" t="str">
            <v>30909</v>
          </cell>
          <cell r="H190">
            <v>0</v>
          </cell>
          <cell r="I190">
            <v>0</v>
          </cell>
          <cell r="J190">
            <v>224</v>
          </cell>
          <cell r="K190" t="str">
            <v>13245</v>
          </cell>
          <cell r="L190" t="str">
            <v>Richmond</v>
          </cell>
          <cell r="M190" t="str">
            <v>0600</v>
          </cell>
          <cell r="N190" t="str">
            <v>Augusta-Aiken</v>
          </cell>
          <cell r="O190">
            <v>0</v>
          </cell>
          <cell r="P190">
            <v>0</v>
          </cell>
          <cell r="Q190">
            <v>0</v>
          </cell>
          <cell r="R190" t="str">
            <v>midrise</v>
          </cell>
          <cell r="S190" t="str">
            <v>Insignia</v>
          </cell>
          <cell r="T190">
            <v>0</v>
          </cell>
          <cell r="U190" t="str">
            <v>Conventional</v>
          </cell>
          <cell r="V190">
            <v>0</v>
          </cell>
          <cell r="W190" t="str">
            <v>yes</v>
          </cell>
          <cell r="X190" t="str">
            <v>Equity</v>
          </cell>
          <cell r="Y190" t="str">
            <v>12</v>
          </cell>
          <cell r="Z190" t="str">
            <v>6</v>
          </cell>
          <cell r="AA190" t="str">
            <v>5</v>
          </cell>
          <cell r="AB190">
            <v>0</v>
          </cell>
          <cell r="AC190">
            <v>0.49175000000000002</v>
          </cell>
          <cell r="AD190" t="str">
            <v>Yes</v>
          </cell>
          <cell r="AE190" t="str">
            <v>Yes</v>
          </cell>
          <cell r="AF190" t="str">
            <v>IFG - AmREAL PORTFOLIO</v>
          </cell>
          <cell r="AG190">
            <v>0</v>
          </cell>
          <cell r="AH190" t="str">
            <v>1980</v>
          </cell>
          <cell r="AI190" t="str">
            <v>South East</v>
          </cell>
          <cell r="AJ190" t="str">
            <v>Atlanta</v>
          </cell>
          <cell r="AK190" t="str">
            <v>Ken Mills</v>
          </cell>
          <cell r="AL190" t="str">
            <v>Dick Lisska</v>
          </cell>
          <cell r="AM190" t="b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2213.12</v>
          </cell>
          <cell r="AR190">
            <v>0</v>
          </cell>
          <cell r="AS190">
            <v>806.4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3019.52</v>
          </cell>
          <cell r="AY190">
            <v>1484.84</v>
          </cell>
        </row>
        <row r="191">
          <cell r="A191" t="str">
            <v>000284</v>
          </cell>
          <cell r="B191" t="str">
            <v>Druid Hills</v>
          </cell>
          <cell r="C191" t="str">
            <v>300 Sniders Highway</v>
          </cell>
          <cell r="D191">
            <v>0</v>
          </cell>
          <cell r="E191" t="str">
            <v>Walterboro</v>
          </cell>
          <cell r="F191" t="str">
            <v>SC</v>
          </cell>
          <cell r="G191" t="str">
            <v>29488</v>
          </cell>
          <cell r="H191" t="str">
            <v>803-538-3665</v>
          </cell>
          <cell r="I191">
            <v>0</v>
          </cell>
          <cell r="J191">
            <v>80</v>
          </cell>
          <cell r="K191" t="str">
            <v>45029</v>
          </cell>
          <cell r="L191" t="str">
            <v>Colleton</v>
          </cell>
          <cell r="M191" t="str">
            <v>045</v>
          </cell>
          <cell r="N191" t="str">
            <v>SC Other</v>
          </cell>
          <cell r="O191">
            <v>0</v>
          </cell>
          <cell r="P191">
            <v>0</v>
          </cell>
          <cell r="Q191">
            <v>0</v>
          </cell>
          <cell r="R191" t="str">
            <v>Garden</v>
          </cell>
          <cell r="S191" t="str">
            <v>Insignia</v>
          </cell>
          <cell r="T191">
            <v>0</v>
          </cell>
          <cell r="U191" t="str">
            <v>Affordable</v>
          </cell>
          <cell r="V191" t="str">
            <v>Affordable</v>
          </cell>
          <cell r="W191" t="str">
            <v>Assisted</v>
          </cell>
          <cell r="X191" t="str">
            <v>Equity</v>
          </cell>
          <cell r="Y191" t="str">
            <v>12</v>
          </cell>
          <cell r="Z191" t="str">
            <v>8</v>
          </cell>
          <cell r="AA191" t="str">
            <v>8</v>
          </cell>
          <cell r="AB191" t="str">
            <v>66416</v>
          </cell>
          <cell r="AC191">
            <v>0.05</v>
          </cell>
          <cell r="AD191" t="str">
            <v>Yes</v>
          </cell>
          <cell r="AE191" t="str">
            <v>Yes</v>
          </cell>
          <cell r="AF191" t="str">
            <v>IFG - AmREAL PORTFOLIO</v>
          </cell>
          <cell r="AG191" t="str">
            <v>Druid Hill Apts., LP</v>
          </cell>
          <cell r="AH191" t="str">
            <v>1981</v>
          </cell>
          <cell r="AI191" t="str">
            <v>East</v>
          </cell>
          <cell r="AJ191" t="str">
            <v>Columbia</v>
          </cell>
          <cell r="AK191" t="str">
            <v>Kim Barkwell</v>
          </cell>
          <cell r="AL191" t="str">
            <v>Clifford Smalls</v>
          </cell>
          <cell r="AM191" t="b">
            <v>0</v>
          </cell>
          <cell r="AN191" t="str">
            <v>RW:039557@3494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</row>
        <row r="192">
          <cell r="A192" t="str">
            <v>000287</v>
          </cell>
          <cell r="B192" t="str">
            <v>Beacon Lt. G-W Baxter</v>
          </cell>
          <cell r="C192" t="str">
            <v>318 Boddie Street</v>
          </cell>
          <cell r="D192">
            <v>0</v>
          </cell>
          <cell r="E192" t="str">
            <v>Henderson</v>
          </cell>
          <cell r="F192" t="str">
            <v>NC</v>
          </cell>
          <cell r="G192" t="str">
            <v>27536</v>
          </cell>
          <cell r="H192" t="str">
            <v>919-492-2603</v>
          </cell>
          <cell r="I192">
            <v>0</v>
          </cell>
          <cell r="J192">
            <v>108</v>
          </cell>
          <cell r="K192" t="str">
            <v>37181</v>
          </cell>
          <cell r="L192" t="str">
            <v>Vance</v>
          </cell>
          <cell r="M192" t="str">
            <v>037</v>
          </cell>
          <cell r="N192" t="str">
            <v>NC Other</v>
          </cell>
          <cell r="O192">
            <v>0</v>
          </cell>
          <cell r="P192">
            <v>0</v>
          </cell>
          <cell r="Q192">
            <v>0</v>
          </cell>
          <cell r="R192" t="str">
            <v>Garden</v>
          </cell>
          <cell r="S192" t="str">
            <v>Insignia</v>
          </cell>
          <cell r="T192">
            <v>0</v>
          </cell>
          <cell r="U192" t="str">
            <v>Affordable</v>
          </cell>
          <cell r="V192" t="str">
            <v>Affordable</v>
          </cell>
          <cell r="W192" t="str">
            <v>Assisted</v>
          </cell>
          <cell r="X192" t="str">
            <v>Fee</v>
          </cell>
          <cell r="Y192" t="str">
            <v>12</v>
          </cell>
          <cell r="Z192">
            <v>0</v>
          </cell>
          <cell r="AA192">
            <v>0</v>
          </cell>
          <cell r="AB192" t="str">
            <v>95851</v>
          </cell>
          <cell r="AC192">
            <v>0</v>
          </cell>
          <cell r="AD192" t="str">
            <v>No</v>
          </cell>
          <cell r="AE192" t="str">
            <v>Yes</v>
          </cell>
          <cell r="AF192" t="str">
            <v>Glover, Ralph</v>
          </cell>
          <cell r="AG192" t="str">
            <v>Beacon Light Goodwill/Baxter Apartments</v>
          </cell>
          <cell r="AH192">
            <v>0</v>
          </cell>
          <cell r="AI192" t="str">
            <v>East</v>
          </cell>
          <cell r="AJ192" t="str">
            <v>Greenville</v>
          </cell>
          <cell r="AK192" t="str">
            <v>Frank Dupree</v>
          </cell>
          <cell r="AL192" t="str">
            <v>Rick Herron</v>
          </cell>
          <cell r="AM192" t="b">
            <v>1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</row>
        <row r="193">
          <cell r="A193" t="str">
            <v>000288</v>
          </cell>
          <cell r="B193" t="str">
            <v>Sedgefield Gardens</v>
          </cell>
          <cell r="C193" t="str">
            <v>3854 West Avenue</v>
          </cell>
          <cell r="D193">
            <v>0</v>
          </cell>
          <cell r="E193" t="str">
            <v>Greensboro</v>
          </cell>
          <cell r="F193" t="str">
            <v>NC</v>
          </cell>
          <cell r="G193" t="str">
            <v>27407</v>
          </cell>
          <cell r="H193" t="str">
            <v>336-299-0865</v>
          </cell>
          <cell r="I193">
            <v>0</v>
          </cell>
          <cell r="J193">
            <v>121</v>
          </cell>
          <cell r="K193" t="str">
            <v>37081</v>
          </cell>
          <cell r="L193" t="str">
            <v>Guilford</v>
          </cell>
          <cell r="M193" t="str">
            <v>3120</v>
          </cell>
          <cell r="N193" t="str">
            <v>Greensboro--Winston-Salem--High Point</v>
          </cell>
          <cell r="O193">
            <v>0</v>
          </cell>
          <cell r="P193">
            <v>0</v>
          </cell>
          <cell r="Q193">
            <v>0</v>
          </cell>
          <cell r="R193" t="str">
            <v>Garden</v>
          </cell>
          <cell r="S193" t="str">
            <v>Insignia</v>
          </cell>
          <cell r="T193">
            <v>0</v>
          </cell>
          <cell r="U193" t="str">
            <v>Affordable</v>
          </cell>
          <cell r="V193" t="str">
            <v>Conventional</v>
          </cell>
          <cell r="W193" t="str">
            <v>Assisted</v>
          </cell>
          <cell r="X193" t="str">
            <v>Fee</v>
          </cell>
          <cell r="Y193" t="str">
            <v>12</v>
          </cell>
          <cell r="Z193">
            <v>0</v>
          </cell>
          <cell r="AA193">
            <v>0</v>
          </cell>
          <cell r="AB193" t="str">
            <v>94192</v>
          </cell>
          <cell r="AC193">
            <v>0</v>
          </cell>
          <cell r="AD193" t="str">
            <v>No</v>
          </cell>
          <cell r="AE193" t="str">
            <v>Yes</v>
          </cell>
          <cell r="AF193" t="str">
            <v>Benenson Funding Corp</v>
          </cell>
          <cell r="AG193" t="str">
            <v>Sedgefield Realty Co.</v>
          </cell>
          <cell r="AH193">
            <v>0</v>
          </cell>
          <cell r="AI193" t="str">
            <v>East</v>
          </cell>
          <cell r="AJ193" t="str">
            <v>Greenville</v>
          </cell>
          <cell r="AK193" t="str">
            <v>Frank Dupree</v>
          </cell>
          <cell r="AL193" t="str">
            <v>Rick Herron</v>
          </cell>
          <cell r="AM193" t="b">
            <v>0</v>
          </cell>
          <cell r="AN193" t="str">
            <v>RW:038700@3494</v>
          </cell>
          <cell r="AO193" t="str">
            <v>11030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</row>
        <row r="194">
          <cell r="A194" t="str">
            <v>000299</v>
          </cell>
          <cell r="B194" t="str">
            <v>Swift Creek</v>
          </cell>
          <cell r="C194" t="str">
            <v>405 Swift Creek Rd.</v>
          </cell>
          <cell r="D194">
            <v>0</v>
          </cell>
          <cell r="E194" t="str">
            <v>Hartsville</v>
          </cell>
          <cell r="F194" t="str">
            <v>SC</v>
          </cell>
          <cell r="G194" t="str">
            <v>29550</v>
          </cell>
          <cell r="H194" t="str">
            <v>803-383-5785</v>
          </cell>
          <cell r="I194">
            <v>0</v>
          </cell>
          <cell r="J194">
            <v>72</v>
          </cell>
          <cell r="K194" t="str">
            <v>45031</v>
          </cell>
          <cell r="L194" t="str">
            <v>Darlington</v>
          </cell>
          <cell r="M194" t="str">
            <v>045</v>
          </cell>
          <cell r="N194" t="str">
            <v>SC Other</v>
          </cell>
          <cell r="O194">
            <v>0</v>
          </cell>
          <cell r="P194">
            <v>0</v>
          </cell>
          <cell r="Q194">
            <v>0</v>
          </cell>
          <cell r="R194" t="str">
            <v>Garden</v>
          </cell>
          <cell r="S194" t="str">
            <v>Insignia</v>
          </cell>
          <cell r="T194">
            <v>0</v>
          </cell>
          <cell r="U194" t="str">
            <v>Affordable</v>
          </cell>
          <cell r="V194" t="str">
            <v>Affordable</v>
          </cell>
          <cell r="W194" t="str">
            <v>Assisted</v>
          </cell>
          <cell r="X194" t="str">
            <v>Equity</v>
          </cell>
          <cell r="Y194" t="str">
            <v>12</v>
          </cell>
          <cell r="Z194" t="str">
            <v>9</v>
          </cell>
          <cell r="AA194" t="str">
            <v>9</v>
          </cell>
          <cell r="AB194" t="str">
            <v>53888</v>
          </cell>
          <cell r="AC194">
            <v>0.05</v>
          </cell>
          <cell r="AD194" t="str">
            <v>Yes</v>
          </cell>
          <cell r="AE194" t="str">
            <v>Yes</v>
          </cell>
          <cell r="AF194" t="str">
            <v>IFG - AmREAL PORTFOLIO</v>
          </cell>
          <cell r="AG194" t="str">
            <v>Swift Creek, LP</v>
          </cell>
          <cell r="AH194" t="str">
            <v>1981</v>
          </cell>
          <cell r="AI194" t="str">
            <v>East</v>
          </cell>
          <cell r="AJ194" t="str">
            <v>Greenville</v>
          </cell>
          <cell r="AK194" t="str">
            <v>Frank Dupree</v>
          </cell>
          <cell r="AL194" t="str">
            <v>Melanie Thompson</v>
          </cell>
          <cell r="AM194" t="b">
            <v>0</v>
          </cell>
          <cell r="AN194" t="str">
            <v>RW:038579@3494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</row>
        <row r="195">
          <cell r="A195" t="str">
            <v>000303</v>
          </cell>
          <cell r="B195" t="str">
            <v>Quail Hollow</v>
          </cell>
          <cell r="C195" t="str">
            <v>2700 Feather Run Trail</v>
          </cell>
          <cell r="D195">
            <v>0</v>
          </cell>
          <cell r="E195" t="str">
            <v>West Columbia</v>
          </cell>
          <cell r="F195" t="str">
            <v>SC</v>
          </cell>
          <cell r="G195" t="str">
            <v>29169</v>
          </cell>
          <cell r="H195" t="str">
            <v>803-794-6025</v>
          </cell>
          <cell r="I195">
            <v>0</v>
          </cell>
          <cell r="J195">
            <v>215</v>
          </cell>
          <cell r="K195" t="str">
            <v>45063</v>
          </cell>
          <cell r="L195" t="str">
            <v>Lexington</v>
          </cell>
          <cell r="M195" t="str">
            <v>1760</v>
          </cell>
          <cell r="N195" t="str">
            <v>Columbia</v>
          </cell>
          <cell r="O195">
            <v>0</v>
          </cell>
          <cell r="P195">
            <v>0</v>
          </cell>
          <cell r="Q195">
            <v>0</v>
          </cell>
          <cell r="R195" t="str">
            <v>Garden</v>
          </cell>
          <cell r="S195" t="str">
            <v>Insignia</v>
          </cell>
          <cell r="T195">
            <v>0</v>
          </cell>
          <cell r="U195" t="str">
            <v>Conventional</v>
          </cell>
          <cell r="V195" t="str">
            <v>Conventional</v>
          </cell>
          <cell r="W195" t="str">
            <v>yes</v>
          </cell>
          <cell r="X195" t="str">
            <v>Consolidated</v>
          </cell>
          <cell r="Y195" t="str">
            <v>12</v>
          </cell>
          <cell r="Z195" t="str">
            <v>7</v>
          </cell>
          <cell r="AA195" t="str">
            <v>5</v>
          </cell>
          <cell r="AB195" t="str">
            <v>0</v>
          </cell>
          <cell r="AC195">
            <v>0.69296800000000003</v>
          </cell>
          <cell r="AD195" t="str">
            <v>Yes</v>
          </cell>
          <cell r="AE195" t="str">
            <v>Yes</v>
          </cell>
          <cell r="AF195" t="str">
            <v>IFG - AmREAL PORTFOLIO</v>
          </cell>
          <cell r="AG195" t="str">
            <v>Shelter Properties I, LP</v>
          </cell>
          <cell r="AH195" t="str">
            <v>1973</v>
          </cell>
          <cell r="AI195" t="str">
            <v>East</v>
          </cell>
          <cell r="AJ195" t="str">
            <v>Columbia</v>
          </cell>
          <cell r="AK195" t="str">
            <v>Kim Barkwell</v>
          </cell>
          <cell r="AL195" t="str">
            <v>Hugh Hodge</v>
          </cell>
          <cell r="AM195" t="b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774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774</v>
          </cell>
          <cell r="AY195">
            <v>536.35</v>
          </cell>
        </row>
        <row r="196">
          <cell r="A196" t="str">
            <v>000304</v>
          </cell>
          <cell r="B196" t="str">
            <v>Heritage Pointe</v>
          </cell>
          <cell r="C196" t="str">
            <v>13490 Redmond Cir H-1</v>
          </cell>
          <cell r="D196">
            <v>0</v>
          </cell>
          <cell r="E196" t="str">
            <v>Rome</v>
          </cell>
          <cell r="F196" t="str">
            <v>GA</v>
          </cell>
          <cell r="G196" t="str">
            <v>30160</v>
          </cell>
          <cell r="H196" t="str">
            <v>706-235-0409</v>
          </cell>
          <cell r="I196">
            <v>0</v>
          </cell>
          <cell r="J196">
            <v>149</v>
          </cell>
          <cell r="K196" t="str">
            <v>13115</v>
          </cell>
          <cell r="L196" t="str">
            <v>Floyd</v>
          </cell>
          <cell r="M196" t="str">
            <v>013</v>
          </cell>
          <cell r="N196" t="str">
            <v>GA Other</v>
          </cell>
          <cell r="O196">
            <v>0</v>
          </cell>
          <cell r="P196">
            <v>0</v>
          </cell>
          <cell r="Q196">
            <v>0</v>
          </cell>
          <cell r="R196" t="str">
            <v>Garden</v>
          </cell>
          <cell r="S196" t="str">
            <v>Insignia</v>
          </cell>
          <cell r="T196">
            <v>0</v>
          </cell>
          <cell r="U196" t="str">
            <v>Conventional</v>
          </cell>
          <cell r="V196" t="str">
            <v>Conventional</v>
          </cell>
          <cell r="W196" t="str">
            <v>yes</v>
          </cell>
          <cell r="X196" t="str">
            <v>Consolidated</v>
          </cell>
          <cell r="Y196" t="str">
            <v>12</v>
          </cell>
          <cell r="Z196" t="str">
            <v>5</v>
          </cell>
          <cell r="AA196" t="str">
            <v>6</v>
          </cell>
          <cell r="AB196" t="str">
            <v>139283</v>
          </cell>
          <cell r="AC196">
            <v>0.69296800000000003</v>
          </cell>
          <cell r="AD196" t="str">
            <v>Yes</v>
          </cell>
          <cell r="AE196" t="str">
            <v>Yes</v>
          </cell>
          <cell r="AF196" t="str">
            <v>IFG - AmREAL PORTFOLIO</v>
          </cell>
          <cell r="AG196" t="str">
            <v>Shelter Properties I, LP</v>
          </cell>
          <cell r="AH196" t="str">
            <v>1976</v>
          </cell>
          <cell r="AI196" t="str">
            <v>South East</v>
          </cell>
          <cell r="AJ196" t="str">
            <v>Atlanta</v>
          </cell>
          <cell r="AK196" t="str">
            <v>Ken Mills</v>
          </cell>
          <cell r="AL196" t="str">
            <v>Robert Bridges</v>
          </cell>
          <cell r="AM196" t="b">
            <v>0</v>
          </cell>
          <cell r="AN196" t="str">
            <v>RW:038219@3494</v>
          </cell>
          <cell r="AO196" t="str">
            <v>08030</v>
          </cell>
          <cell r="AP196">
            <v>0</v>
          </cell>
          <cell r="AQ196">
            <v>0</v>
          </cell>
          <cell r="AR196">
            <v>0</v>
          </cell>
          <cell r="AS196">
            <v>536.4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536.4</v>
          </cell>
          <cell r="AY196">
            <v>371.7</v>
          </cell>
        </row>
        <row r="197">
          <cell r="A197" t="str">
            <v>000306</v>
          </cell>
          <cell r="B197" t="str">
            <v>Stone Mountain West</v>
          </cell>
          <cell r="C197" t="str">
            <v>1150 Rankin Street</v>
          </cell>
          <cell r="D197">
            <v>0</v>
          </cell>
          <cell r="E197" t="str">
            <v>Stone Mountain</v>
          </cell>
          <cell r="F197" t="str">
            <v>GA</v>
          </cell>
          <cell r="G197" t="str">
            <v>30083</v>
          </cell>
          <cell r="H197" t="str">
            <v>770-469-1454</v>
          </cell>
          <cell r="I197">
            <v>0</v>
          </cell>
          <cell r="J197">
            <v>142</v>
          </cell>
          <cell r="K197" t="str">
            <v>13089</v>
          </cell>
          <cell r="L197" t="str">
            <v>De Kalb</v>
          </cell>
          <cell r="M197" t="str">
            <v>0520</v>
          </cell>
          <cell r="N197" t="str">
            <v>Atlanta</v>
          </cell>
          <cell r="O197">
            <v>0</v>
          </cell>
          <cell r="P197">
            <v>0</v>
          </cell>
          <cell r="Q197">
            <v>0</v>
          </cell>
          <cell r="R197" t="str">
            <v>Garden</v>
          </cell>
          <cell r="S197" t="str">
            <v>Insignia</v>
          </cell>
          <cell r="T197">
            <v>0</v>
          </cell>
          <cell r="U197" t="str">
            <v>Conventional</v>
          </cell>
          <cell r="V197" t="str">
            <v>Conventional</v>
          </cell>
          <cell r="W197" t="str">
            <v>yes</v>
          </cell>
          <cell r="X197" t="str">
            <v>Consolidated</v>
          </cell>
          <cell r="Y197" t="str">
            <v>12</v>
          </cell>
          <cell r="Z197" t="str">
            <v>6</v>
          </cell>
          <cell r="AA197" t="str">
            <v>6</v>
          </cell>
          <cell r="AB197" t="str">
            <v>205222</v>
          </cell>
          <cell r="AC197">
            <v>0.69296800000000003</v>
          </cell>
          <cell r="AD197" t="str">
            <v>Yes</v>
          </cell>
          <cell r="AE197" t="str">
            <v>Yes</v>
          </cell>
          <cell r="AF197" t="str">
            <v>IFG - AmREAL PORTFOLIO</v>
          </cell>
          <cell r="AG197" t="str">
            <v>Shelter Properties I, LP</v>
          </cell>
          <cell r="AH197" t="str">
            <v>1971</v>
          </cell>
          <cell r="AI197" t="str">
            <v>South East</v>
          </cell>
          <cell r="AJ197" t="str">
            <v>Atlanta</v>
          </cell>
          <cell r="AK197" t="str">
            <v>Ken Mills</v>
          </cell>
          <cell r="AL197" t="str">
            <v>Robert Bridges</v>
          </cell>
          <cell r="AM197" t="b">
            <v>0</v>
          </cell>
          <cell r="AN197" t="str">
            <v>RW:039181@3494</v>
          </cell>
          <cell r="AO197" t="str">
            <v>10578</v>
          </cell>
          <cell r="AP197">
            <v>0</v>
          </cell>
          <cell r="AQ197">
            <v>0</v>
          </cell>
          <cell r="AR197">
            <v>0</v>
          </cell>
          <cell r="AS197">
            <v>511.2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511.2</v>
          </cell>
          <cell r="AY197">
            <v>354.24</v>
          </cell>
        </row>
        <row r="198">
          <cell r="A198" t="str">
            <v>000308</v>
          </cell>
          <cell r="B198" t="str">
            <v>Clement Kern Gardens</v>
          </cell>
          <cell r="C198" t="str">
            <v>1661 Bagley</v>
          </cell>
          <cell r="D198">
            <v>0</v>
          </cell>
          <cell r="E198" t="str">
            <v>Detroit</v>
          </cell>
          <cell r="F198" t="str">
            <v>MI</v>
          </cell>
          <cell r="G198" t="str">
            <v>48216</v>
          </cell>
          <cell r="H198" t="str">
            <v>313-965-5650</v>
          </cell>
          <cell r="I198">
            <v>0</v>
          </cell>
          <cell r="J198">
            <v>87</v>
          </cell>
          <cell r="K198" t="str">
            <v>26163</v>
          </cell>
          <cell r="L198" t="str">
            <v>Wayne</v>
          </cell>
          <cell r="M198" t="str">
            <v>2160</v>
          </cell>
          <cell r="N198" t="str">
            <v>Detroit</v>
          </cell>
          <cell r="O198" t="str">
            <v>35</v>
          </cell>
          <cell r="P198" t="str">
            <v>Detroit - Ann Arbor - Flint</v>
          </cell>
          <cell r="Q198">
            <v>0</v>
          </cell>
          <cell r="R198" t="str">
            <v>Garden</v>
          </cell>
          <cell r="S198" t="str">
            <v>Insignia</v>
          </cell>
          <cell r="T198">
            <v>0</v>
          </cell>
          <cell r="U198" t="str">
            <v>Affordable</v>
          </cell>
          <cell r="V198" t="str">
            <v>Affordable</v>
          </cell>
          <cell r="W198" t="str">
            <v>Assisted</v>
          </cell>
          <cell r="X198" t="str">
            <v>Fee</v>
          </cell>
          <cell r="Y198" t="str">
            <v>12</v>
          </cell>
          <cell r="Z198">
            <v>0</v>
          </cell>
          <cell r="AA198">
            <v>0</v>
          </cell>
          <cell r="AB198" t="str">
            <v>0</v>
          </cell>
          <cell r="AC198">
            <v>0</v>
          </cell>
          <cell r="AD198" t="str">
            <v>No</v>
          </cell>
          <cell r="AE198" t="str">
            <v>Yes</v>
          </cell>
          <cell r="AF198" t="str">
            <v>Luciani, John/J&amp;B Management C</v>
          </cell>
          <cell r="AG198" t="str">
            <v>J &amp; B Michigan</v>
          </cell>
          <cell r="AH198">
            <v>0</v>
          </cell>
          <cell r="AI198" t="str">
            <v>West</v>
          </cell>
          <cell r="AJ198" t="str">
            <v>Columbus</v>
          </cell>
          <cell r="AK198" t="str">
            <v>Rowe Shockley</v>
          </cell>
          <cell r="AL198" t="str">
            <v>Melanie Zimmerman</v>
          </cell>
          <cell r="AM198" t="b">
            <v>0</v>
          </cell>
          <cell r="AN198" t="str">
            <v>RW:038674@3494</v>
          </cell>
          <cell r="AO198" t="str">
            <v>11198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213.54</v>
          </cell>
          <cell r="AU198">
            <v>0</v>
          </cell>
          <cell r="AV198">
            <v>0</v>
          </cell>
          <cell r="AW198">
            <v>0</v>
          </cell>
          <cell r="AX198">
            <v>213.54</v>
          </cell>
          <cell r="AY198">
            <v>0</v>
          </cell>
        </row>
        <row r="199">
          <cell r="A199" t="str">
            <v>000314</v>
          </cell>
          <cell r="B199" t="str">
            <v>Raintree</v>
          </cell>
          <cell r="C199" t="str">
            <v>2420 Marchbank Ave.</v>
          </cell>
          <cell r="D199">
            <v>0</v>
          </cell>
          <cell r="E199" t="str">
            <v>Anderson</v>
          </cell>
          <cell r="F199" t="str">
            <v>SC</v>
          </cell>
          <cell r="G199" t="str">
            <v>29621</v>
          </cell>
          <cell r="H199" t="str">
            <v>864-224-2859</v>
          </cell>
          <cell r="I199">
            <v>0</v>
          </cell>
          <cell r="J199">
            <v>176</v>
          </cell>
          <cell r="K199" t="str">
            <v>45007</v>
          </cell>
          <cell r="L199" t="str">
            <v>Anderson</v>
          </cell>
          <cell r="M199" t="str">
            <v>3160</v>
          </cell>
          <cell r="N199" t="str">
            <v>Greenville-Spartanburg-Anderson</v>
          </cell>
          <cell r="O199">
            <v>0</v>
          </cell>
          <cell r="P199">
            <v>0</v>
          </cell>
          <cell r="Q199">
            <v>0</v>
          </cell>
          <cell r="R199" t="str">
            <v>Garden</v>
          </cell>
          <cell r="S199" t="str">
            <v>Insignia</v>
          </cell>
          <cell r="T199">
            <v>0</v>
          </cell>
          <cell r="U199" t="str">
            <v>Conventional</v>
          </cell>
          <cell r="V199" t="str">
            <v>Conventional</v>
          </cell>
          <cell r="W199">
            <v>0</v>
          </cell>
          <cell r="X199" t="str">
            <v>Consolidated</v>
          </cell>
          <cell r="Y199" t="str">
            <v>12</v>
          </cell>
          <cell r="Z199" t="str">
            <v>7</v>
          </cell>
          <cell r="AA199" t="str">
            <v>6</v>
          </cell>
          <cell r="AB199" t="str">
            <v>0</v>
          </cell>
          <cell r="AC199">
            <v>0.60558400000000001</v>
          </cell>
          <cell r="AD199" t="str">
            <v>Yes</v>
          </cell>
          <cell r="AE199" t="str">
            <v>Yes</v>
          </cell>
          <cell r="AF199" t="str">
            <v>IFG - AmREAL PORTFOLIO</v>
          </cell>
          <cell r="AG199" t="str">
            <v>Shelter Properties II, LP</v>
          </cell>
          <cell r="AH199" t="str">
            <v>1972</v>
          </cell>
          <cell r="AI199" t="str">
            <v>East</v>
          </cell>
          <cell r="AJ199" t="str">
            <v>Greenville</v>
          </cell>
          <cell r="AK199" t="str">
            <v>Frank Dupree</v>
          </cell>
          <cell r="AL199" t="str">
            <v>Wayne Redding</v>
          </cell>
          <cell r="AM199" t="b">
            <v>0</v>
          </cell>
          <cell r="AN199" t="str">
            <v>RW:025067@3494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633.6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633.6</v>
          </cell>
          <cell r="AY199">
            <v>383.69</v>
          </cell>
        </row>
        <row r="200">
          <cell r="A200" t="str">
            <v>000315</v>
          </cell>
          <cell r="B200" t="str">
            <v>Parktown Townhouses</v>
          </cell>
          <cell r="C200" t="str">
            <v>500 West Pasadena Blvd</v>
          </cell>
          <cell r="D200">
            <v>0</v>
          </cell>
          <cell r="E200" t="str">
            <v>Deer Park</v>
          </cell>
          <cell r="F200" t="str">
            <v>TX</v>
          </cell>
          <cell r="G200" t="str">
            <v>77536</v>
          </cell>
          <cell r="H200" t="str">
            <v>281-479-1561</v>
          </cell>
          <cell r="I200">
            <v>0</v>
          </cell>
          <cell r="J200">
            <v>309</v>
          </cell>
          <cell r="K200" t="str">
            <v>48201</v>
          </cell>
          <cell r="L200" t="str">
            <v>Harris</v>
          </cell>
          <cell r="M200" t="str">
            <v>3360</v>
          </cell>
          <cell r="N200" t="str">
            <v>Houston</v>
          </cell>
          <cell r="O200" t="str">
            <v>42</v>
          </cell>
          <cell r="P200" t="str">
            <v>Houston - Galveston - Brazoria</v>
          </cell>
          <cell r="Q200">
            <v>0</v>
          </cell>
          <cell r="R200" t="str">
            <v>Garden</v>
          </cell>
          <cell r="S200" t="str">
            <v>Insignia</v>
          </cell>
          <cell r="T200">
            <v>0</v>
          </cell>
          <cell r="U200" t="str">
            <v>Conventional</v>
          </cell>
          <cell r="V200" t="str">
            <v>Conventional</v>
          </cell>
          <cell r="W200">
            <v>0</v>
          </cell>
          <cell r="X200" t="str">
            <v>Consolidated</v>
          </cell>
          <cell r="Y200" t="str">
            <v>12</v>
          </cell>
          <cell r="Z200" t="str">
            <v>5</v>
          </cell>
          <cell r="AA200" t="str">
            <v>4</v>
          </cell>
          <cell r="AB200" t="str">
            <v>350393</v>
          </cell>
          <cell r="AC200">
            <v>0.60558400000000001</v>
          </cell>
          <cell r="AD200" t="str">
            <v>Yes</v>
          </cell>
          <cell r="AE200" t="str">
            <v>Yes</v>
          </cell>
          <cell r="AF200" t="str">
            <v>IFG - AmREAL PORTFOLIO</v>
          </cell>
          <cell r="AG200" t="str">
            <v>Shelter Properties II, LP</v>
          </cell>
          <cell r="AH200" t="str">
            <v>1968</v>
          </cell>
          <cell r="AI200" t="str">
            <v>West</v>
          </cell>
          <cell r="AJ200" t="str">
            <v>Houston II</v>
          </cell>
          <cell r="AK200" t="str">
            <v>Dave Hannan</v>
          </cell>
          <cell r="AL200" t="str">
            <v>Becky White (Rebecca)</v>
          </cell>
          <cell r="AM200" t="b">
            <v>1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</row>
        <row r="201">
          <cell r="A201" t="str">
            <v>000316</v>
          </cell>
          <cell r="B201" t="str">
            <v>Signal Pointe (Squire One)</v>
          </cell>
          <cell r="C201" t="str">
            <v>2500 Howell Branch Road</v>
          </cell>
          <cell r="D201">
            <v>0</v>
          </cell>
          <cell r="E201" t="str">
            <v>Winter Park</v>
          </cell>
          <cell r="F201" t="str">
            <v>FL</v>
          </cell>
          <cell r="G201" t="str">
            <v>32792</v>
          </cell>
          <cell r="H201" t="str">
            <v>407-671-6710</v>
          </cell>
          <cell r="I201">
            <v>0</v>
          </cell>
          <cell r="J201">
            <v>368</v>
          </cell>
          <cell r="K201" t="str">
            <v>12117</v>
          </cell>
          <cell r="L201" t="str">
            <v>Seminole</v>
          </cell>
          <cell r="M201" t="str">
            <v>5960</v>
          </cell>
          <cell r="N201" t="str">
            <v>Orlando</v>
          </cell>
          <cell r="O201">
            <v>0</v>
          </cell>
          <cell r="P201">
            <v>0</v>
          </cell>
          <cell r="Q201">
            <v>0</v>
          </cell>
          <cell r="R201" t="str">
            <v>Garden</v>
          </cell>
          <cell r="S201" t="str">
            <v>Insignia</v>
          </cell>
          <cell r="T201">
            <v>0</v>
          </cell>
          <cell r="U201" t="str">
            <v>Conventional</v>
          </cell>
          <cell r="V201" t="str">
            <v>Conventional</v>
          </cell>
          <cell r="W201">
            <v>0</v>
          </cell>
          <cell r="X201" t="str">
            <v>Consolidated</v>
          </cell>
          <cell r="Y201" t="str">
            <v>12</v>
          </cell>
          <cell r="Z201" t="str">
            <v>8</v>
          </cell>
          <cell r="AA201" t="str">
            <v>7</v>
          </cell>
          <cell r="AB201" t="str">
            <v>337760</v>
          </cell>
          <cell r="AC201">
            <v>0.60558400000000001</v>
          </cell>
          <cell r="AD201" t="str">
            <v>Yes</v>
          </cell>
          <cell r="AE201" t="str">
            <v>Yes</v>
          </cell>
          <cell r="AF201" t="str">
            <v>IFG - AmREAL PORTFOLIO</v>
          </cell>
          <cell r="AG201" t="str">
            <v>Shelter Properties II, LP</v>
          </cell>
          <cell r="AH201" t="str">
            <v>1971</v>
          </cell>
          <cell r="AI201" t="str">
            <v>South East</v>
          </cell>
          <cell r="AJ201" t="str">
            <v>Orlando</v>
          </cell>
          <cell r="AK201" t="str">
            <v>Chuck Turner</v>
          </cell>
          <cell r="AL201" t="str">
            <v>Mary J. Rose</v>
          </cell>
          <cell r="AM201" t="b">
            <v>0</v>
          </cell>
          <cell r="AN201" t="str">
            <v>RW:039112@3494</v>
          </cell>
          <cell r="AO201" t="str">
            <v>10488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</row>
        <row r="202">
          <cell r="A202" t="str">
            <v>000328</v>
          </cell>
          <cell r="B202" t="str">
            <v>Timberwoods</v>
          </cell>
          <cell r="C202" t="str">
            <v>3188 SKINNER MILL RD.</v>
          </cell>
          <cell r="D202">
            <v>0</v>
          </cell>
          <cell r="E202" t="str">
            <v>Augusta</v>
          </cell>
          <cell r="F202" t="str">
            <v>GA</v>
          </cell>
          <cell r="G202" t="str">
            <v>30909</v>
          </cell>
          <cell r="H202" t="str">
            <v>7067335571</v>
          </cell>
          <cell r="I202">
            <v>0</v>
          </cell>
          <cell r="J202">
            <v>210</v>
          </cell>
          <cell r="K202" t="str">
            <v>13245</v>
          </cell>
          <cell r="L202" t="str">
            <v>Richmond</v>
          </cell>
          <cell r="M202" t="str">
            <v>0600</v>
          </cell>
          <cell r="N202" t="str">
            <v>Augusta-Aiken</v>
          </cell>
          <cell r="O202">
            <v>0</v>
          </cell>
          <cell r="P202">
            <v>0</v>
          </cell>
          <cell r="Q202">
            <v>0</v>
          </cell>
          <cell r="R202" t="str">
            <v>Garden</v>
          </cell>
          <cell r="S202" t="str">
            <v>Insignia</v>
          </cell>
          <cell r="T202">
            <v>0</v>
          </cell>
          <cell r="U202" t="str">
            <v>Affordable</v>
          </cell>
          <cell r="V202" t="str">
            <v>Affordable</v>
          </cell>
          <cell r="W202" t="str">
            <v>Assisted</v>
          </cell>
          <cell r="X202" t="str">
            <v>Equity</v>
          </cell>
          <cell r="Y202" t="str">
            <v>12</v>
          </cell>
          <cell r="Z202" t="str">
            <v>6</v>
          </cell>
          <cell r="AA202" t="str">
            <v>4</v>
          </cell>
          <cell r="AB202" t="str">
            <v>0</v>
          </cell>
          <cell r="AC202">
            <v>0.05</v>
          </cell>
          <cell r="AD202" t="str">
            <v>Yes</v>
          </cell>
          <cell r="AE202" t="str">
            <v>Yes</v>
          </cell>
          <cell r="AF202" t="str">
            <v>IFG - AmREAL PORTFOLIO</v>
          </cell>
          <cell r="AG202" t="str">
            <v>Timberwood Associates,LP</v>
          </cell>
          <cell r="AH202" t="str">
            <v>1978</v>
          </cell>
          <cell r="AI202" t="str">
            <v>South East</v>
          </cell>
          <cell r="AJ202" t="str">
            <v>Atlanta</v>
          </cell>
          <cell r="AK202" t="str">
            <v>Ken Mills</v>
          </cell>
          <cell r="AL202" t="str">
            <v>Dick Lisska</v>
          </cell>
          <cell r="AM202" t="b">
            <v>0</v>
          </cell>
          <cell r="AN202" t="str">
            <v>RW:038375@3494</v>
          </cell>
          <cell r="AO202" t="str">
            <v>08296</v>
          </cell>
          <cell r="AP202">
            <v>0</v>
          </cell>
          <cell r="AQ202">
            <v>0</v>
          </cell>
          <cell r="AR202">
            <v>0</v>
          </cell>
          <cell r="AS202">
            <v>756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756</v>
          </cell>
          <cell r="AY202">
            <v>37.799999999999997</v>
          </cell>
        </row>
        <row r="203">
          <cell r="A203" t="str">
            <v>000330</v>
          </cell>
          <cell r="B203" t="str">
            <v>Buccaneer Trace</v>
          </cell>
          <cell r="C203" t="str">
            <v>55 E. Ocerwood Rd.</v>
          </cell>
          <cell r="D203">
            <v>0</v>
          </cell>
          <cell r="E203" t="str">
            <v>Savannah</v>
          </cell>
          <cell r="F203" t="str">
            <v>GA</v>
          </cell>
          <cell r="G203" t="str">
            <v>31410</v>
          </cell>
          <cell r="H203" t="str">
            <v>912-897-4335</v>
          </cell>
          <cell r="I203">
            <v>0</v>
          </cell>
          <cell r="J203">
            <v>208</v>
          </cell>
          <cell r="K203" t="str">
            <v>13051</v>
          </cell>
          <cell r="L203" t="str">
            <v>Chatham</v>
          </cell>
          <cell r="M203" t="str">
            <v>7520</v>
          </cell>
          <cell r="N203" t="str">
            <v>Savannah</v>
          </cell>
          <cell r="O203">
            <v>0</v>
          </cell>
          <cell r="P203">
            <v>0</v>
          </cell>
          <cell r="Q203">
            <v>0</v>
          </cell>
          <cell r="R203" t="str">
            <v>Garden</v>
          </cell>
          <cell r="S203" t="str">
            <v>Insignia</v>
          </cell>
          <cell r="T203">
            <v>0</v>
          </cell>
          <cell r="U203" t="str">
            <v>Conventional</v>
          </cell>
          <cell r="V203" t="str">
            <v>Conventional</v>
          </cell>
          <cell r="W203">
            <v>0</v>
          </cell>
          <cell r="X203" t="str">
            <v>Equity</v>
          </cell>
          <cell r="Y203" t="str">
            <v>12</v>
          </cell>
          <cell r="Z203" t="str">
            <v>2</v>
          </cell>
          <cell r="AA203" t="str">
            <v>7</v>
          </cell>
          <cell r="AB203" t="str">
            <v>206004</v>
          </cell>
          <cell r="AC203">
            <v>0.13983606600000001</v>
          </cell>
          <cell r="AD203" t="str">
            <v>Yes</v>
          </cell>
          <cell r="AE203" t="str">
            <v>Yes</v>
          </cell>
          <cell r="AF203" t="str">
            <v>IFG - AmREAL PORTFOLIO</v>
          </cell>
          <cell r="AG203" t="str">
            <v>Buccaneer Trace Limited Partnership</v>
          </cell>
          <cell r="AH203" t="str">
            <v>1985</v>
          </cell>
          <cell r="AI203" t="str">
            <v>South East</v>
          </cell>
          <cell r="AJ203" t="str">
            <v>Atlanta</v>
          </cell>
          <cell r="AK203" t="str">
            <v>Ken Mills</v>
          </cell>
          <cell r="AL203" t="str">
            <v>Sue Roland</v>
          </cell>
          <cell r="AM203" t="b">
            <v>0</v>
          </cell>
          <cell r="AN203" t="str">
            <v>RW:038631@3494</v>
          </cell>
          <cell r="AO203" t="str">
            <v>10798</v>
          </cell>
          <cell r="AP203">
            <v>0</v>
          </cell>
          <cell r="AQ203">
            <v>2055.04</v>
          </cell>
          <cell r="AR203">
            <v>0</v>
          </cell>
          <cell r="AS203">
            <v>748.8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2803.84</v>
          </cell>
          <cell r="AY203">
            <v>392.07</v>
          </cell>
        </row>
        <row r="204">
          <cell r="A204" t="str">
            <v>000336</v>
          </cell>
          <cell r="B204" t="str">
            <v>Woodwinds</v>
          </cell>
          <cell r="C204" t="str">
            <v>157 Montague Rd</v>
          </cell>
          <cell r="D204">
            <v>0</v>
          </cell>
          <cell r="E204" t="str">
            <v>Greenville</v>
          </cell>
          <cell r="F204" t="str">
            <v>SC</v>
          </cell>
          <cell r="G204" t="str">
            <v>29617</v>
          </cell>
          <cell r="H204" t="str">
            <v>864-246-0531</v>
          </cell>
          <cell r="I204">
            <v>0</v>
          </cell>
          <cell r="J204">
            <v>144</v>
          </cell>
          <cell r="K204" t="str">
            <v>45045</v>
          </cell>
          <cell r="L204" t="str">
            <v>Greenville</v>
          </cell>
          <cell r="M204" t="str">
            <v>3160</v>
          </cell>
          <cell r="N204" t="str">
            <v>Greenville-Spartanburg-Anderson</v>
          </cell>
          <cell r="O204">
            <v>0</v>
          </cell>
          <cell r="P204">
            <v>0</v>
          </cell>
          <cell r="Q204">
            <v>0</v>
          </cell>
          <cell r="R204" t="str">
            <v>Garden</v>
          </cell>
          <cell r="S204" t="str">
            <v>Insignia</v>
          </cell>
          <cell r="T204">
            <v>0</v>
          </cell>
          <cell r="U204" t="str">
            <v>Conventional</v>
          </cell>
          <cell r="V204" t="str">
            <v>Conventional</v>
          </cell>
          <cell r="W204">
            <v>0</v>
          </cell>
          <cell r="X204" t="str">
            <v>Fee</v>
          </cell>
          <cell r="Y204" t="str">
            <v>12</v>
          </cell>
          <cell r="Z204">
            <v>0</v>
          </cell>
          <cell r="AA204">
            <v>0</v>
          </cell>
          <cell r="AB204" t="str">
            <v>0</v>
          </cell>
          <cell r="AC204">
            <v>0</v>
          </cell>
          <cell r="AD204" t="str">
            <v>No</v>
          </cell>
          <cell r="AE204" t="str">
            <v>Yes</v>
          </cell>
          <cell r="AF204" t="str">
            <v>Tuck, Barton/Buck Mickel</v>
          </cell>
          <cell r="AG204" t="str">
            <v>Woodwinds Associates</v>
          </cell>
          <cell r="AH204">
            <v>0</v>
          </cell>
          <cell r="AI204" t="str">
            <v>East</v>
          </cell>
          <cell r="AJ204" t="str">
            <v>Greenville</v>
          </cell>
          <cell r="AK204" t="str">
            <v>Frank Dupree</v>
          </cell>
          <cell r="AL204" t="str">
            <v>Joe Engle</v>
          </cell>
          <cell r="AM204" t="b">
            <v>0</v>
          </cell>
          <cell r="AN204" t="str">
            <v>RW:038760@3494</v>
          </cell>
          <cell r="AO204" t="str">
            <v>06074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</row>
        <row r="205">
          <cell r="A205" t="str">
            <v>000343</v>
          </cell>
          <cell r="B205" t="str">
            <v>Landmark Apts</v>
          </cell>
          <cell r="C205" t="str">
            <v>235 37TH STREET EAST</v>
          </cell>
          <cell r="D205">
            <v>0</v>
          </cell>
          <cell r="E205" t="str">
            <v>Tuscaloosa</v>
          </cell>
          <cell r="F205" t="str">
            <v>AL</v>
          </cell>
          <cell r="G205" t="str">
            <v>35404</v>
          </cell>
          <cell r="H205" t="str">
            <v>205-752-1537</v>
          </cell>
          <cell r="I205">
            <v>0</v>
          </cell>
          <cell r="J205">
            <v>361</v>
          </cell>
          <cell r="K205" t="str">
            <v>01125</v>
          </cell>
          <cell r="L205" t="str">
            <v>Tuscaloosa</v>
          </cell>
          <cell r="M205" t="str">
            <v>8600</v>
          </cell>
          <cell r="N205" t="str">
            <v>Tuscaloosa</v>
          </cell>
          <cell r="O205">
            <v>0</v>
          </cell>
          <cell r="P205">
            <v>0</v>
          </cell>
          <cell r="Q205">
            <v>0</v>
          </cell>
          <cell r="R205" t="str">
            <v>Garden</v>
          </cell>
          <cell r="S205" t="str">
            <v>Insignia</v>
          </cell>
          <cell r="T205">
            <v>0</v>
          </cell>
          <cell r="U205" t="str">
            <v>Conventional</v>
          </cell>
          <cell r="V205" t="str">
            <v>Conventional</v>
          </cell>
          <cell r="W205" t="str">
            <v>yes</v>
          </cell>
          <cell r="X205" t="str">
            <v>Equity</v>
          </cell>
          <cell r="Y205" t="str">
            <v>12</v>
          </cell>
          <cell r="Z205" t="str">
            <v>5</v>
          </cell>
          <cell r="AA205" t="str">
            <v>6</v>
          </cell>
          <cell r="AB205" t="str">
            <v>300140</v>
          </cell>
          <cell r="AC205">
            <v>0.2475</v>
          </cell>
          <cell r="AD205" t="str">
            <v>Yes</v>
          </cell>
          <cell r="AE205" t="str">
            <v>Yes</v>
          </cell>
          <cell r="AF205" t="str">
            <v>Gssw/Blackstone/Insignia</v>
          </cell>
          <cell r="AG205" t="str">
            <v>South Britttany Oaks,LP</v>
          </cell>
          <cell r="AH205">
            <v>0</v>
          </cell>
          <cell r="AI205" t="str">
            <v>South East</v>
          </cell>
          <cell r="AJ205" t="str">
            <v>Mobile</v>
          </cell>
          <cell r="AK205" t="str">
            <v>Jimmy Arnold</v>
          </cell>
          <cell r="AL205" t="str">
            <v>Ann Porter</v>
          </cell>
          <cell r="AM205" t="b">
            <v>1</v>
          </cell>
          <cell r="AN205">
            <v>0</v>
          </cell>
          <cell r="AO205">
            <v>0</v>
          </cell>
          <cell r="AP205">
            <v>0</v>
          </cell>
          <cell r="AQ205">
            <v>3566.68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3566.68</v>
          </cell>
          <cell r="AY205">
            <v>882.75</v>
          </cell>
        </row>
        <row r="206">
          <cell r="A206" t="str">
            <v>000345</v>
          </cell>
          <cell r="B206" t="str">
            <v>Surrey Oaks</v>
          </cell>
          <cell r="C206" t="str">
            <v>525 KING GEORGE DRIVE</v>
          </cell>
          <cell r="D206">
            <v>0</v>
          </cell>
          <cell r="E206" t="str">
            <v>Fort Worth</v>
          </cell>
          <cell r="F206" t="str">
            <v>TX</v>
          </cell>
          <cell r="G206" t="str">
            <v>76112</v>
          </cell>
          <cell r="H206" t="str">
            <v>817-654-3488</v>
          </cell>
          <cell r="I206">
            <v>0</v>
          </cell>
          <cell r="J206">
            <v>154</v>
          </cell>
          <cell r="K206" t="str">
            <v>48439</v>
          </cell>
          <cell r="L206" t="str">
            <v>Tarrant</v>
          </cell>
          <cell r="M206" t="str">
            <v>2800</v>
          </cell>
          <cell r="N206" t="str">
            <v>FortWorth-Arlington</v>
          </cell>
          <cell r="O206" t="str">
            <v>31</v>
          </cell>
          <cell r="P206" t="str">
            <v>Dallas - Fort Worth</v>
          </cell>
          <cell r="Q206">
            <v>0</v>
          </cell>
          <cell r="R206" t="str">
            <v>Garden</v>
          </cell>
          <cell r="S206" t="str">
            <v>Insignia</v>
          </cell>
          <cell r="T206">
            <v>0</v>
          </cell>
          <cell r="U206" t="str">
            <v>Affordable</v>
          </cell>
          <cell r="V206" t="str">
            <v>Conventional</v>
          </cell>
          <cell r="W206" t="str">
            <v>yes</v>
          </cell>
          <cell r="X206" t="str">
            <v>Fee</v>
          </cell>
          <cell r="Y206" t="str">
            <v>05</v>
          </cell>
          <cell r="Z206">
            <v>0</v>
          </cell>
          <cell r="AA206">
            <v>0</v>
          </cell>
          <cell r="AB206" t="str">
            <v>125132</v>
          </cell>
          <cell r="AC206">
            <v>0</v>
          </cell>
          <cell r="AD206" t="str">
            <v>No</v>
          </cell>
          <cell r="AE206" t="str">
            <v>Yes</v>
          </cell>
          <cell r="AF206" t="str">
            <v>Dstar Lasombra Partners</v>
          </cell>
          <cell r="AG206" t="str">
            <v>DStar Surrey Oaks Partnership</v>
          </cell>
          <cell r="AH206">
            <v>0</v>
          </cell>
          <cell r="AI206" t="str">
            <v>West</v>
          </cell>
          <cell r="AJ206" t="str">
            <v>Dallas II</v>
          </cell>
          <cell r="AK206" t="str">
            <v>Larry Lennon</v>
          </cell>
          <cell r="AL206" t="str">
            <v>Cathie Hood</v>
          </cell>
          <cell r="AM206" t="b">
            <v>0</v>
          </cell>
          <cell r="AN206" t="str">
            <v>RW:038902@3494</v>
          </cell>
          <cell r="AO206" t="str">
            <v>10365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</row>
        <row r="207">
          <cell r="A207" t="str">
            <v>000348</v>
          </cell>
          <cell r="B207" t="str">
            <v>Quail Run</v>
          </cell>
          <cell r="C207" t="str">
            <v>3509 Lake Ave.</v>
          </cell>
          <cell r="D207">
            <v>0</v>
          </cell>
          <cell r="E207" t="str">
            <v>Columbia</v>
          </cell>
          <cell r="F207" t="str">
            <v>SC</v>
          </cell>
          <cell r="G207" t="str">
            <v>29206</v>
          </cell>
          <cell r="H207" t="str">
            <v>803-787-2212</v>
          </cell>
          <cell r="I207">
            <v>0</v>
          </cell>
          <cell r="J207">
            <v>332</v>
          </cell>
          <cell r="K207" t="str">
            <v>45079</v>
          </cell>
          <cell r="L207" t="str">
            <v>Richland</v>
          </cell>
          <cell r="M207" t="str">
            <v>1760</v>
          </cell>
          <cell r="N207" t="str">
            <v>Columbia</v>
          </cell>
          <cell r="O207">
            <v>0</v>
          </cell>
          <cell r="P207">
            <v>0</v>
          </cell>
          <cell r="Q207">
            <v>0</v>
          </cell>
          <cell r="R207" t="str">
            <v>Garden</v>
          </cell>
          <cell r="S207" t="str">
            <v>Insignia</v>
          </cell>
          <cell r="T207">
            <v>0</v>
          </cell>
          <cell r="U207" t="str">
            <v>Conventional</v>
          </cell>
          <cell r="V207" t="str">
            <v>Conventional</v>
          </cell>
          <cell r="W207">
            <v>0</v>
          </cell>
          <cell r="X207" t="str">
            <v>Consolidated</v>
          </cell>
          <cell r="Y207" t="str">
            <v>12</v>
          </cell>
          <cell r="Z207" t="str">
            <v>7</v>
          </cell>
          <cell r="AA207" t="str">
            <v>8</v>
          </cell>
          <cell r="AB207" t="str">
            <v>0</v>
          </cell>
          <cell r="AC207">
            <v>0.58562376199999999</v>
          </cell>
          <cell r="AD207" t="str">
            <v>Yes</v>
          </cell>
          <cell r="AE207" t="str">
            <v>Yes</v>
          </cell>
          <cell r="AF207" t="str">
            <v>IFG - AmREAL PORTFOLIO</v>
          </cell>
          <cell r="AG207" t="str">
            <v>Quail Run IV LP</v>
          </cell>
          <cell r="AH207" t="str">
            <v>1970</v>
          </cell>
          <cell r="AI207" t="str">
            <v>East</v>
          </cell>
          <cell r="AJ207" t="str">
            <v>Columbia</v>
          </cell>
          <cell r="AK207" t="str">
            <v>Kim Barkwell</v>
          </cell>
          <cell r="AL207" t="str">
            <v>Hugh Hodge</v>
          </cell>
          <cell r="AM207" t="b">
            <v>0</v>
          </cell>
          <cell r="AN207" t="str">
            <v>RW:038414@3494</v>
          </cell>
          <cell r="AO207" t="str">
            <v>07321</v>
          </cell>
          <cell r="AP207">
            <v>0</v>
          </cell>
          <cell r="AQ207">
            <v>0</v>
          </cell>
          <cell r="AR207">
            <v>0</v>
          </cell>
          <cell r="AS207">
            <v>1195.2</v>
          </cell>
          <cell r="AT207">
            <v>597.89</v>
          </cell>
          <cell r="AU207">
            <v>0</v>
          </cell>
          <cell r="AV207">
            <v>0</v>
          </cell>
          <cell r="AW207">
            <v>0</v>
          </cell>
          <cell r="AX207">
            <v>1793.09</v>
          </cell>
          <cell r="AY207">
            <v>1050.07</v>
          </cell>
        </row>
        <row r="208">
          <cell r="A208" t="str">
            <v>000380</v>
          </cell>
          <cell r="B208" t="str">
            <v>Anton Square</v>
          </cell>
          <cell r="C208" t="str">
            <v>3507 ANTON STREET</v>
          </cell>
          <cell r="D208">
            <v>0</v>
          </cell>
          <cell r="E208" t="str">
            <v>Whistler</v>
          </cell>
          <cell r="F208" t="str">
            <v>AL</v>
          </cell>
          <cell r="G208" t="str">
            <v>36612</v>
          </cell>
          <cell r="H208" t="str">
            <v>334-457-9974</v>
          </cell>
          <cell r="I208">
            <v>0</v>
          </cell>
          <cell r="J208">
            <v>48</v>
          </cell>
          <cell r="K208" t="str">
            <v>01097</v>
          </cell>
          <cell r="L208" t="str">
            <v>Mobile</v>
          </cell>
          <cell r="M208" t="str">
            <v>5160</v>
          </cell>
          <cell r="N208" t="str">
            <v>Mobile</v>
          </cell>
          <cell r="O208">
            <v>0</v>
          </cell>
          <cell r="P208">
            <v>0</v>
          </cell>
          <cell r="Q208">
            <v>0</v>
          </cell>
          <cell r="R208" t="str">
            <v>Garden</v>
          </cell>
          <cell r="S208" t="str">
            <v>Insignia</v>
          </cell>
          <cell r="T208">
            <v>0</v>
          </cell>
          <cell r="U208" t="str">
            <v>Affordable</v>
          </cell>
          <cell r="V208" t="str">
            <v>Affordable</v>
          </cell>
          <cell r="W208" t="str">
            <v>yes</v>
          </cell>
          <cell r="X208" t="str">
            <v>Equity</v>
          </cell>
          <cell r="Y208" t="str">
            <v>12</v>
          </cell>
          <cell r="Z208" t="str">
            <v>3</v>
          </cell>
          <cell r="AA208" t="str">
            <v>3</v>
          </cell>
          <cell r="AB208" t="str">
            <v>37408</v>
          </cell>
          <cell r="AC208">
            <v>6.5000000000000002E-2</v>
          </cell>
          <cell r="AD208" t="str">
            <v>Yes</v>
          </cell>
          <cell r="AE208" t="str">
            <v>Yes</v>
          </cell>
          <cell r="AF208" t="str">
            <v>ANGELES PORTFOLIO - AFFIL (Inc</v>
          </cell>
          <cell r="AG208" t="str">
            <v>Anton Square Ltd.</v>
          </cell>
          <cell r="AH208">
            <v>0</v>
          </cell>
          <cell r="AI208" t="str">
            <v>South East</v>
          </cell>
          <cell r="AJ208" t="str">
            <v>Mobile</v>
          </cell>
          <cell r="AK208" t="str">
            <v>Jimmy Arnold</v>
          </cell>
          <cell r="AL208" t="str">
            <v>Carmen Keeter</v>
          </cell>
          <cell r="AM208" t="b">
            <v>0</v>
          </cell>
          <cell r="AN208" t="str">
            <v>RW:038271@3494</v>
          </cell>
          <cell r="AO208" t="str">
            <v>08139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</row>
        <row r="209">
          <cell r="A209" t="str">
            <v>000381</v>
          </cell>
          <cell r="B209" t="str">
            <v>Decatur Meadows</v>
          </cell>
          <cell r="C209" t="str">
            <v>280 LITTLE ROCK DECATUR ROAD</v>
          </cell>
          <cell r="D209">
            <v>0</v>
          </cell>
          <cell r="E209" t="str">
            <v>Decatur</v>
          </cell>
          <cell r="F209" t="str">
            <v>MS</v>
          </cell>
          <cell r="G209" t="str">
            <v>39327</v>
          </cell>
          <cell r="H209" t="str">
            <v>601-635-3423</v>
          </cell>
          <cell r="I209">
            <v>0</v>
          </cell>
          <cell r="J209">
            <v>44</v>
          </cell>
          <cell r="K209" t="str">
            <v>28101</v>
          </cell>
          <cell r="L209" t="str">
            <v>Newton</v>
          </cell>
          <cell r="M209" t="str">
            <v>028</v>
          </cell>
          <cell r="N209" t="str">
            <v>MS Other</v>
          </cell>
          <cell r="O209">
            <v>0</v>
          </cell>
          <cell r="P209">
            <v>0</v>
          </cell>
          <cell r="Q209">
            <v>0</v>
          </cell>
          <cell r="R209" t="str">
            <v>Garden</v>
          </cell>
          <cell r="S209" t="str">
            <v>Insignia</v>
          </cell>
          <cell r="T209">
            <v>0</v>
          </cell>
          <cell r="U209" t="str">
            <v>Affordable</v>
          </cell>
          <cell r="V209" t="str">
            <v>Affordable</v>
          </cell>
          <cell r="W209" t="str">
            <v>yes</v>
          </cell>
          <cell r="X209" t="str">
            <v>Equity</v>
          </cell>
          <cell r="Y209" t="str">
            <v>12</v>
          </cell>
          <cell r="Z209" t="str">
            <v>7</v>
          </cell>
          <cell r="AA209" t="str">
            <v>7</v>
          </cell>
          <cell r="AB209" t="str">
            <v>42820</v>
          </cell>
          <cell r="AC209">
            <v>6.5000000000000002E-2</v>
          </cell>
          <cell r="AD209" t="str">
            <v>Yes</v>
          </cell>
          <cell r="AE209" t="str">
            <v>Yes</v>
          </cell>
          <cell r="AF209" t="str">
            <v>ANGELES PORTFOLIO - AFFIL (Inc</v>
          </cell>
          <cell r="AG209" t="str">
            <v>Decatur Meadows Housing Partners Ltd</v>
          </cell>
          <cell r="AH209" t="str">
            <v>1982</v>
          </cell>
          <cell r="AI209" t="str">
            <v>South East</v>
          </cell>
          <cell r="AJ209" t="str">
            <v>Mobile</v>
          </cell>
          <cell r="AK209" t="str">
            <v>Jimmy Arnold</v>
          </cell>
          <cell r="AL209" t="str">
            <v>Carmen Keeter</v>
          </cell>
          <cell r="AM209" t="b">
            <v>0</v>
          </cell>
          <cell r="AN209">
            <v>0</v>
          </cell>
          <cell r="AO209" t="str">
            <v>09068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596.71</v>
          </cell>
          <cell r="AV209">
            <v>0</v>
          </cell>
          <cell r="AW209">
            <v>0</v>
          </cell>
          <cell r="AX209">
            <v>596.71</v>
          </cell>
          <cell r="AY209">
            <v>38.78</v>
          </cell>
        </row>
        <row r="210">
          <cell r="A210" t="str">
            <v>000382</v>
          </cell>
          <cell r="B210" t="str">
            <v>Aspen Point</v>
          </cell>
          <cell r="C210" t="str">
            <v>135 RUSSELL DRIVE EXT.</v>
          </cell>
          <cell r="D210">
            <v>0</v>
          </cell>
          <cell r="E210" t="str">
            <v>Waynsboro</v>
          </cell>
          <cell r="F210" t="str">
            <v>MS</v>
          </cell>
          <cell r="G210" t="str">
            <v>39367</v>
          </cell>
          <cell r="H210" t="str">
            <v>601-735-3390</v>
          </cell>
          <cell r="I210">
            <v>0</v>
          </cell>
          <cell r="J210">
            <v>60</v>
          </cell>
          <cell r="K210" t="str">
            <v>28153</v>
          </cell>
          <cell r="L210" t="str">
            <v>Wayne</v>
          </cell>
          <cell r="M210" t="str">
            <v>028</v>
          </cell>
          <cell r="N210" t="str">
            <v>MS Other</v>
          </cell>
          <cell r="O210">
            <v>0</v>
          </cell>
          <cell r="P210">
            <v>0</v>
          </cell>
          <cell r="Q210">
            <v>0</v>
          </cell>
          <cell r="R210" t="str">
            <v>Garden</v>
          </cell>
          <cell r="S210" t="str">
            <v>Insignia</v>
          </cell>
          <cell r="T210">
            <v>0</v>
          </cell>
          <cell r="U210" t="str">
            <v>Affordable</v>
          </cell>
          <cell r="V210" t="str">
            <v>Affordable</v>
          </cell>
          <cell r="W210" t="str">
            <v>yes</v>
          </cell>
          <cell r="X210" t="str">
            <v>Equity</v>
          </cell>
          <cell r="Y210" t="str">
            <v>12</v>
          </cell>
          <cell r="Z210" t="str">
            <v>7</v>
          </cell>
          <cell r="AA210" t="str">
            <v>7</v>
          </cell>
          <cell r="AB210" t="str">
            <v>47867</v>
          </cell>
          <cell r="AC210">
            <v>6.5000000000000002E-2</v>
          </cell>
          <cell r="AD210" t="str">
            <v>Yes</v>
          </cell>
          <cell r="AE210" t="str">
            <v>Yes</v>
          </cell>
          <cell r="AF210" t="str">
            <v>ANGELES PORTFOLIO - AFFIL (Inc</v>
          </cell>
          <cell r="AG210" t="str">
            <v>Waynesboro Apts. Ltd.</v>
          </cell>
          <cell r="AH210">
            <v>0</v>
          </cell>
          <cell r="AI210" t="str">
            <v>South East</v>
          </cell>
          <cell r="AJ210" t="str">
            <v>Mobile</v>
          </cell>
          <cell r="AK210" t="str">
            <v>Jimmy Arnold</v>
          </cell>
          <cell r="AL210" t="str">
            <v>Sandra Bullard</v>
          </cell>
          <cell r="AM210" t="b">
            <v>1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745.88</v>
          </cell>
          <cell r="AV210">
            <v>0</v>
          </cell>
          <cell r="AW210">
            <v>0</v>
          </cell>
          <cell r="AX210">
            <v>745.88</v>
          </cell>
          <cell r="AY210">
            <v>48.48</v>
          </cell>
        </row>
        <row r="211">
          <cell r="A211" t="str">
            <v>000383</v>
          </cell>
          <cell r="B211" t="str">
            <v>Jeffersonian</v>
          </cell>
          <cell r="C211" t="str">
            <v>14T WARING BENNETT JR ROAD</v>
          </cell>
          <cell r="D211">
            <v>0</v>
          </cell>
          <cell r="E211" t="str">
            <v>Natchez</v>
          </cell>
          <cell r="F211" t="str">
            <v>MS</v>
          </cell>
          <cell r="G211" t="str">
            <v>39120</v>
          </cell>
          <cell r="H211" t="str">
            <v>601-446-5341</v>
          </cell>
          <cell r="I211">
            <v>0</v>
          </cell>
          <cell r="J211">
            <v>47</v>
          </cell>
          <cell r="K211" t="str">
            <v>28001</v>
          </cell>
          <cell r="L211" t="str">
            <v>Adams</v>
          </cell>
          <cell r="M211" t="str">
            <v>028</v>
          </cell>
          <cell r="N211" t="str">
            <v>MS Other</v>
          </cell>
          <cell r="O211">
            <v>0</v>
          </cell>
          <cell r="P211">
            <v>0</v>
          </cell>
          <cell r="Q211">
            <v>0</v>
          </cell>
          <cell r="R211" t="str">
            <v>Garden</v>
          </cell>
          <cell r="S211" t="str">
            <v>Insignia</v>
          </cell>
          <cell r="T211">
            <v>0</v>
          </cell>
          <cell r="U211" t="str">
            <v>Affordable</v>
          </cell>
          <cell r="V211" t="str">
            <v>Affordable</v>
          </cell>
          <cell r="W211" t="str">
            <v>yes</v>
          </cell>
          <cell r="X211" t="str">
            <v>Equity</v>
          </cell>
          <cell r="Y211" t="str">
            <v>12</v>
          </cell>
          <cell r="Z211" t="str">
            <v>7</v>
          </cell>
          <cell r="AA211" t="str">
            <v>6</v>
          </cell>
          <cell r="AB211" t="str">
            <v>29805</v>
          </cell>
          <cell r="AC211">
            <v>6.5000000000000002E-2</v>
          </cell>
          <cell r="AD211" t="str">
            <v>Yes</v>
          </cell>
          <cell r="AE211" t="str">
            <v>Yes</v>
          </cell>
          <cell r="AF211" t="str">
            <v>ANGELES PORTFOLIO - AFFIL (Inc</v>
          </cell>
          <cell r="AG211" t="str">
            <v>Natchez Ltd.</v>
          </cell>
          <cell r="AH211" t="str">
            <v>1983</v>
          </cell>
          <cell r="AI211" t="str">
            <v>South East</v>
          </cell>
          <cell r="AJ211" t="str">
            <v>Mobile</v>
          </cell>
          <cell r="AK211" t="str">
            <v>Jimmy Arnold</v>
          </cell>
          <cell r="AL211" t="str">
            <v>Melanie French</v>
          </cell>
          <cell r="AM211" t="b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</row>
        <row r="212">
          <cell r="A212" t="str">
            <v>000384</v>
          </cell>
          <cell r="B212" t="str">
            <v>Mill Run</v>
          </cell>
          <cell r="C212" t="str">
            <v>4536 HALLS MILL ROAD</v>
          </cell>
          <cell r="D212">
            <v>0</v>
          </cell>
          <cell r="E212" t="str">
            <v>Mobile</v>
          </cell>
          <cell r="F212" t="str">
            <v>AL</v>
          </cell>
          <cell r="G212" t="str">
            <v>36693</v>
          </cell>
          <cell r="H212" t="str">
            <v>334-666-9088</v>
          </cell>
          <cell r="I212">
            <v>0</v>
          </cell>
          <cell r="J212">
            <v>50</v>
          </cell>
          <cell r="K212" t="str">
            <v>01097</v>
          </cell>
          <cell r="L212" t="str">
            <v>Mobile</v>
          </cell>
          <cell r="M212" t="str">
            <v>5160</v>
          </cell>
          <cell r="N212" t="str">
            <v>Mobile</v>
          </cell>
          <cell r="O212">
            <v>0</v>
          </cell>
          <cell r="P212">
            <v>0</v>
          </cell>
          <cell r="Q212">
            <v>0</v>
          </cell>
          <cell r="R212" t="str">
            <v>Garden</v>
          </cell>
          <cell r="S212" t="str">
            <v>Insignia</v>
          </cell>
          <cell r="T212">
            <v>0</v>
          </cell>
          <cell r="U212" t="str">
            <v>Affordable</v>
          </cell>
          <cell r="V212" t="str">
            <v>Affordable</v>
          </cell>
          <cell r="W212" t="str">
            <v>yes</v>
          </cell>
          <cell r="X212" t="str">
            <v>Equity</v>
          </cell>
          <cell r="Y212" t="str">
            <v>12</v>
          </cell>
          <cell r="Z212" t="str">
            <v>5</v>
          </cell>
          <cell r="AA212" t="str">
            <v>6</v>
          </cell>
          <cell r="AB212" t="str">
            <v>39620</v>
          </cell>
          <cell r="AC212">
            <v>6.5000000000000002E-2</v>
          </cell>
          <cell r="AD212" t="str">
            <v>Yes</v>
          </cell>
          <cell r="AE212" t="str">
            <v>Yes</v>
          </cell>
          <cell r="AF212" t="str">
            <v>ANGELES PORTFOLIO - AFFIL (Inc</v>
          </cell>
          <cell r="AG212" t="str">
            <v>Halls Mill lll, Ltd.</v>
          </cell>
          <cell r="AH212">
            <v>0</v>
          </cell>
          <cell r="AI212" t="str">
            <v>South East</v>
          </cell>
          <cell r="AJ212" t="str">
            <v>Mobile</v>
          </cell>
          <cell r="AK212" t="str">
            <v>Jimmy Arnold</v>
          </cell>
          <cell r="AL212" t="str">
            <v>Carmen Keeter</v>
          </cell>
          <cell r="AM212" t="b">
            <v>0</v>
          </cell>
          <cell r="AN212" t="str">
            <v>RW:038449@3494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</row>
        <row r="213">
          <cell r="A213" t="str">
            <v>000385</v>
          </cell>
          <cell r="B213" t="str">
            <v>North Hills</v>
          </cell>
          <cell r="C213" t="str">
            <v>6125 BROWN STREET</v>
          </cell>
          <cell r="D213">
            <v>0</v>
          </cell>
          <cell r="E213" t="str">
            <v>Jackson</v>
          </cell>
          <cell r="F213" t="str">
            <v>MS</v>
          </cell>
          <cell r="G213" t="str">
            <v>39213</v>
          </cell>
          <cell r="H213" t="str">
            <v>601-956-9974</v>
          </cell>
          <cell r="I213">
            <v>0</v>
          </cell>
          <cell r="J213">
            <v>96</v>
          </cell>
          <cell r="K213" t="str">
            <v>28049</v>
          </cell>
          <cell r="L213" t="str">
            <v>Hinds</v>
          </cell>
          <cell r="M213" t="str">
            <v>3560</v>
          </cell>
          <cell r="N213" t="str">
            <v>Jackson</v>
          </cell>
          <cell r="O213">
            <v>0</v>
          </cell>
          <cell r="P213">
            <v>0</v>
          </cell>
          <cell r="Q213">
            <v>0</v>
          </cell>
          <cell r="R213" t="str">
            <v>Garden</v>
          </cell>
          <cell r="S213" t="str">
            <v>Insignia</v>
          </cell>
          <cell r="T213">
            <v>0</v>
          </cell>
          <cell r="U213" t="str">
            <v>Affordable</v>
          </cell>
          <cell r="V213" t="str">
            <v>Affordable</v>
          </cell>
          <cell r="W213" t="str">
            <v>Assisted</v>
          </cell>
          <cell r="X213" t="str">
            <v>Equity</v>
          </cell>
          <cell r="Y213" t="str">
            <v>12</v>
          </cell>
          <cell r="Z213" t="str">
            <v>7</v>
          </cell>
          <cell r="AA213" t="str">
            <v>2</v>
          </cell>
          <cell r="AB213" t="str">
            <v>94656</v>
          </cell>
          <cell r="AC213">
            <v>6.5000000000000002E-2</v>
          </cell>
          <cell r="AD213" t="str">
            <v>Yes</v>
          </cell>
          <cell r="AE213" t="str">
            <v>Yes</v>
          </cell>
          <cell r="AF213" t="str">
            <v>ANGELES PORTFOLIO - AFFIL (Inc</v>
          </cell>
          <cell r="AG213" t="str">
            <v>Daniel Lake Apts LTD</v>
          </cell>
          <cell r="AH213" t="str">
            <v>1983</v>
          </cell>
          <cell r="AI213" t="str">
            <v>South East</v>
          </cell>
          <cell r="AJ213" t="str">
            <v>Mobile</v>
          </cell>
          <cell r="AK213" t="str">
            <v>Jimmy Arnold</v>
          </cell>
          <cell r="AL213" t="str">
            <v>Melanie French</v>
          </cell>
          <cell r="AM213" t="b">
            <v>0</v>
          </cell>
          <cell r="AN213" t="str">
            <v>RW:000107@3494</v>
          </cell>
          <cell r="AO213" t="str">
            <v>11714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</row>
        <row r="214">
          <cell r="A214" t="str">
            <v>000387</v>
          </cell>
          <cell r="B214" t="str">
            <v>Woodlands</v>
          </cell>
          <cell r="C214" t="str">
            <v>3507 Wolfridge Road</v>
          </cell>
          <cell r="D214">
            <v>0</v>
          </cell>
          <cell r="E214" t="str">
            <v>Whistler</v>
          </cell>
          <cell r="F214" t="str">
            <v>AL</v>
          </cell>
          <cell r="G214" t="str">
            <v>36612</v>
          </cell>
          <cell r="H214" t="str">
            <v>334-457-9974</v>
          </cell>
          <cell r="I214">
            <v>0</v>
          </cell>
          <cell r="J214">
            <v>50</v>
          </cell>
          <cell r="K214" t="str">
            <v>01097</v>
          </cell>
          <cell r="L214" t="str">
            <v>Mobile</v>
          </cell>
          <cell r="M214" t="str">
            <v>5160</v>
          </cell>
          <cell r="N214" t="str">
            <v>Mobile</v>
          </cell>
          <cell r="O214">
            <v>0</v>
          </cell>
          <cell r="P214">
            <v>0</v>
          </cell>
          <cell r="Q214">
            <v>0</v>
          </cell>
          <cell r="R214" t="str">
            <v>Garden</v>
          </cell>
          <cell r="S214" t="str">
            <v>Insignia</v>
          </cell>
          <cell r="T214">
            <v>0</v>
          </cell>
          <cell r="U214" t="str">
            <v>Affordable</v>
          </cell>
          <cell r="V214" t="str">
            <v>Affordable</v>
          </cell>
          <cell r="W214" t="str">
            <v>yes</v>
          </cell>
          <cell r="X214" t="str">
            <v>Equity</v>
          </cell>
          <cell r="Y214" t="str">
            <v>12</v>
          </cell>
          <cell r="Z214" t="str">
            <v>3</v>
          </cell>
          <cell r="AA214" t="str">
            <v>3</v>
          </cell>
          <cell r="AB214" t="str">
            <v>39620</v>
          </cell>
          <cell r="AC214">
            <v>6.5000000000000002E-2</v>
          </cell>
          <cell r="AD214" t="str">
            <v>Yes</v>
          </cell>
          <cell r="AE214" t="str">
            <v>Yes</v>
          </cell>
          <cell r="AF214" t="str">
            <v>ANGELES PORTFOLIO - AFFIL (Inc</v>
          </cell>
          <cell r="AG214" t="str">
            <v>Wolf Ridge Apts, Ltd.</v>
          </cell>
          <cell r="AH214">
            <v>0</v>
          </cell>
          <cell r="AI214" t="str">
            <v>South East</v>
          </cell>
          <cell r="AJ214" t="str">
            <v>Mobile</v>
          </cell>
          <cell r="AK214" t="str">
            <v>Jimmy Arnold</v>
          </cell>
          <cell r="AL214" t="str">
            <v>Carmen Keeter</v>
          </cell>
          <cell r="AM214" t="b">
            <v>0</v>
          </cell>
          <cell r="AN214" t="str">
            <v>RW:038808@3494</v>
          </cell>
          <cell r="AO214" t="str">
            <v>10567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</row>
        <row r="215">
          <cell r="A215" t="str">
            <v>000402</v>
          </cell>
          <cell r="B215" t="str">
            <v>COLONY HOUSE APTS</v>
          </cell>
          <cell r="C215" t="str">
            <v>1510 Huntington Drive</v>
          </cell>
          <cell r="D215">
            <v>0</v>
          </cell>
          <cell r="E215" t="str">
            <v>MURFREESBORO</v>
          </cell>
          <cell r="F215" t="str">
            <v>TN</v>
          </cell>
          <cell r="G215" t="str">
            <v>37130</v>
          </cell>
          <cell r="H215" t="str">
            <v>615-896-3450</v>
          </cell>
          <cell r="I215">
            <v>0</v>
          </cell>
          <cell r="J215">
            <v>194</v>
          </cell>
          <cell r="K215" t="str">
            <v>47149</v>
          </cell>
          <cell r="L215" t="str">
            <v>Rutherford</v>
          </cell>
          <cell r="M215" t="str">
            <v>5360</v>
          </cell>
          <cell r="N215" t="str">
            <v>Nashville</v>
          </cell>
          <cell r="O215">
            <v>0</v>
          </cell>
          <cell r="P215">
            <v>0</v>
          </cell>
          <cell r="Q215">
            <v>0</v>
          </cell>
          <cell r="R215" t="str">
            <v>Garden</v>
          </cell>
          <cell r="S215" t="str">
            <v>Insignia</v>
          </cell>
          <cell r="T215">
            <v>0</v>
          </cell>
          <cell r="U215" t="str">
            <v>Conventional</v>
          </cell>
          <cell r="V215" t="str">
            <v>Conventional</v>
          </cell>
          <cell r="W215">
            <v>0</v>
          </cell>
          <cell r="X215" t="str">
            <v>Consolidated</v>
          </cell>
          <cell r="Y215" t="str">
            <v>12</v>
          </cell>
          <cell r="Z215" t="str">
            <v>6</v>
          </cell>
          <cell r="AA215" t="str">
            <v>7</v>
          </cell>
          <cell r="AB215" t="str">
            <v>0</v>
          </cell>
          <cell r="AC215">
            <v>0.55608400000000002</v>
          </cell>
          <cell r="AD215" t="str">
            <v>Yes</v>
          </cell>
          <cell r="AE215" t="str">
            <v>Yes</v>
          </cell>
          <cell r="AF215" t="str">
            <v>IFG - AmREAL PORTFOLIO</v>
          </cell>
          <cell r="AG215" t="str">
            <v>Shelter Properties III, LP</v>
          </cell>
          <cell r="AH215" t="str">
            <v>1973</v>
          </cell>
          <cell r="AI215" t="str">
            <v>South East</v>
          </cell>
          <cell r="AJ215" t="str">
            <v>Nashville</v>
          </cell>
          <cell r="AK215" t="str">
            <v>Rod Beverstein</v>
          </cell>
          <cell r="AL215" t="str">
            <v>Valerie Fulke</v>
          </cell>
          <cell r="AM215" t="b">
            <v>1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698.4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698.4</v>
          </cell>
          <cell r="AY215">
            <v>388.36</v>
          </cell>
        </row>
        <row r="216">
          <cell r="A216" t="str">
            <v>000403</v>
          </cell>
          <cell r="B216" t="str">
            <v>Essex Park</v>
          </cell>
          <cell r="C216" t="str">
            <v>1800 Longcreek Drive</v>
          </cell>
          <cell r="D216">
            <v>0</v>
          </cell>
          <cell r="E216" t="str">
            <v>Columbia</v>
          </cell>
          <cell r="F216" t="str">
            <v>SC</v>
          </cell>
          <cell r="G216" t="str">
            <v>29210</v>
          </cell>
          <cell r="H216" t="str">
            <v>803-772-8571</v>
          </cell>
          <cell r="I216">
            <v>0</v>
          </cell>
          <cell r="J216">
            <v>323</v>
          </cell>
          <cell r="K216" t="str">
            <v>45079</v>
          </cell>
          <cell r="L216" t="str">
            <v>Richland</v>
          </cell>
          <cell r="M216" t="str">
            <v>1760</v>
          </cell>
          <cell r="N216" t="str">
            <v>Columbia</v>
          </cell>
          <cell r="O216">
            <v>0</v>
          </cell>
          <cell r="P216">
            <v>0</v>
          </cell>
          <cell r="Q216">
            <v>0</v>
          </cell>
          <cell r="R216" t="str">
            <v>Garden</v>
          </cell>
          <cell r="S216" t="str">
            <v>Insignia</v>
          </cell>
          <cell r="T216">
            <v>0</v>
          </cell>
          <cell r="U216" t="str">
            <v>Conventional</v>
          </cell>
          <cell r="V216" t="str">
            <v>Conventional</v>
          </cell>
          <cell r="W216">
            <v>0</v>
          </cell>
          <cell r="X216" t="str">
            <v>Consolidated</v>
          </cell>
          <cell r="Y216" t="str">
            <v>12</v>
          </cell>
          <cell r="Z216" t="str">
            <v>8</v>
          </cell>
          <cell r="AA216" t="str">
            <v>7</v>
          </cell>
          <cell r="AB216" t="str">
            <v>0</v>
          </cell>
          <cell r="AC216">
            <v>0.55608400000000002</v>
          </cell>
          <cell r="AD216" t="str">
            <v>Yes</v>
          </cell>
          <cell r="AE216" t="str">
            <v>Yes</v>
          </cell>
          <cell r="AF216" t="str">
            <v>IFG - AmREAL PORTFOLIO</v>
          </cell>
          <cell r="AG216" t="str">
            <v>Shelter Properties III, LP</v>
          </cell>
          <cell r="AH216" t="str">
            <v>1971</v>
          </cell>
          <cell r="AI216" t="str">
            <v>East</v>
          </cell>
          <cell r="AJ216" t="str">
            <v>Columbia</v>
          </cell>
          <cell r="AK216" t="str">
            <v>Kim Barkwell</v>
          </cell>
          <cell r="AL216" t="str">
            <v>Hugh Hodge</v>
          </cell>
          <cell r="AM216" t="b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1162.8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1162.8</v>
          </cell>
          <cell r="AY216">
            <v>646.61</v>
          </cell>
        </row>
        <row r="217">
          <cell r="A217" t="str">
            <v>000406</v>
          </cell>
          <cell r="B217" t="str">
            <v>Willowick</v>
          </cell>
          <cell r="C217" t="str">
            <v>25 PELHAM RD</v>
          </cell>
          <cell r="D217">
            <v>0</v>
          </cell>
          <cell r="E217" t="str">
            <v>Greenville</v>
          </cell>
          <cell r="F217" t="str">
            <v>SC</v>
          </cell>
          <cell r="G217" t="str">
            <v>29615</v>
          </cell>
          <cell r="H217" t="str">
            <v>864-244-3612</v>
          </cell>
          <cell r="I217">
            <v>0</v>
          </cell>
          <cell r="J217">
            <v>180</v>
          </cell>
          <cell r="K217" t="str">
            <v>45045</v>
          </cell>
          <cell r="L217" t="str">
            <v>Greenville</v>
          </cell>
          <cell r="M217" t="str">
            <v>3160</v>
          </cell>
          <cell r="N217" t="str">
            <v>Greenville-Spartanburg-Anderson</v>
          </cell>
          <cell r="O217">
            <v>0</v>
          </cell>
          <cell r="P217">
            <v>0</v>
          </cell>
          <cell r="Q217">
            <v>0</v>
          </cell>
          <cell r="R217" t="str">
            <v>Garden</v>
          </cell>
          <cell r="S217" t="str">
            <v>Insignia</v>
          </cell>
          <cell r="T217">
            <v>0</v>
          </cell>
          <cell r="U217" t="str">
            <v>Conventional</v>
          </cell>
          <cell r="V217" t="str">
            <v>Conventional</v>
          </cell>
          <cell r="W217">
            <v>0</v>
          </cell>
          <cell r="X217" t="str">
            <v>Consolidated</v>
          </cell>
          <cell r="Y217" t="str">
            <v>12</v>
          </cell>
          <cell r="Z217" t="str">
            <v>8</v>
          </cell>
          <cell r="AA217" t="str">
            <v>7</v>
          </cell>
          <cell r="AB217" t="str">
            <v>0</v>
          </cell>
          <cell r="AC217">
            <v>0.55608400000000002</v>
          </cell>
          <cell r="AD217" t="str">
            <v>Yes</v>
          </cell>
          <cell r="AE217" t="str">
            <v>Yes</v>
          </cell>
          <cell r="AF217" t="str">
            <v>IFG - AmREAL PORTFOLIO</v>
          </cell>
          <cell r="AG217" t="str">
            <v>Shelter Properties III, LP</v>
          </cell>
          <cell r="AH217" t="str">
            <v>1974</v>
          </cell>
          <cell r="AI217" t="str">
            <v>East</v>
          </cell>
          <cell r="AJ217" t="str">
            <v>Greenville</v>
          </cell>
          <cell r="AK217" t="str">
            <v>Frank Dupree</v>
          </cell>
          <cell r="AL217" t="str">
            <v>Wayne Redding</v>
          </cell>
          <cell r="AM217" t="b">
            <v>0</v>
          </cell>
          <cell r="AN217" t="str">
            <v>RW:038645@3494</v>
          </cell>
          <cell r="AO217" t="str">
            <v>07800</v>
          </cell>
          <cell r="AP217">
            <v>0</v>
          </cell>
          <cell r="AQ217">
            <v>0</v>
          </cell>
          <cell r="AR217">
            <v>0</v>
          </cell>
          <cell r="AS217">
            <v>648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648</v>
          </cell>
          <cell r="AY217">
            <v>360.34</v>
          </cell>
        </row>
        <row r="218">
          <cell r="A218" t="str">
            <v>000435</v>
          </cell>
          <cell r="B218" t="str">
            <v>Sunrise</v>
          </cell>
          <cell r="C218" t="str">
            <v>1251 Meadow View Lane</v>
          </cell>
          <cell r="D218">
            <v>0</v>
          </cell>
          <cell r="E218" t="str">
            <v>Lancaster</v>
          </cell>
          <cell r="F218" t="str">
            <v>CA</v>
          </cell>
          <cell r="G218" t="str">
            <v>93534</v>
          </cell>
          <cell r="H218" t="str">
            <v>805-949-7749</v>
          </cell>
          <cell r="I218">
            <v>0</v>
          </cell>
          <cell r="J218">
            <v>152</v>
          </cell>
          <cell r="K218" t="str">
            <v>06037</v>
          </cell>
          <cell r="L218" t="str">
            <v>Los Angeles</v>
          </cell>
          <cell r="M218" t="str">
            <v>4480</v>
          </cell>
          <cell r="N218" t="str">
            <v>Los Angeles-Long Beach</v>
          </cell>
          <cell r="O218" t="str">
            <v>49</v>
          </cell>
          <cell r="P218" t="str">
            <v>Los Angeles - Riverside - Orange County</v>
          </cell>
          <cell r="Q218">
            <v>0</v>
          </cell>
          <cell r="R218" t="str">
            <v>Midrise</v>
          </cell>
          <cell r="S218" t="str">
            <v>Insignia</v>
          </cell>
          <cell r="T218">
            <v>0</v>
          </cell>
          <cell r="U218" t="str">
            <v>Conventional</v>
          </cell>
          <cell r="V218" t="str">
            <v>Conventional</v>
          </cell>
          <cell r="W218">
            <v>0</v>
          </cell>
          <cell r="X218" t="str">
            <v>Fee</v>
          </cell>
          <cell r="Y218" t="str">
            <v>12</v>
          </cell>
          <cell r="Z218">
            <v>0</v>
          </cell>
          <cell r="AA218">
            <v>0</v>
          </cell>
          <cell r="AB218" t="str">
            <v>117400</v>
          </cell>
          <cell r="AC218">
            <v>0</v>
          </cell>
          <cell r="AD218" t="str">
            <v>No</v>
          </cell>
          <cell r="AE218" t="str">
            <v>Yes</v>
          </cell>
          <cell r="AF218" t="str">
            <v>Calmark Portfolio - Affil</v>
          </cell>
          <cell r="AG218" t="str">
            <v>California  Housing Finance Agency</v>
          </cell>
          <cell r="AH218" t="str">
            <v>1986</v>
          </cell>
          <cell r="AI218" t="str">
            <v>Far West</v>
          </cell>
          <cell r="AJ218" t="str">
            <v>California</v>
          </cell>
          <cell r="AK218" t="str">
            <v>Greg Garmon</v>
          </cell>
          <cell r="AL218" t="str">
            <v>Jim Paulson</v>
          </cell>
          <cell r="AM218" t="b">
            <v>0</v>
          </cell>
          <cell r="AN218" t="str">
            <v>RW:000040@3494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</row>
        <row r="219">
          <cell r="A219" t="str">
            <v>000442</v>
          </cell>
          <cell r="B219" t="str">
            <v>Baymeadows</v>
          </cell>
          <cell r="C219" t="str">
            <v>7915 Baymeadows Cr E</v>
          </cell>
          <cell r="D219">
            <v>0</v>
          </cell>
          <cell r="E219" t="str">
            <v>Jacksonville</v>
          </cell>
          <cell r="F219" t="str">
            <v>FL</v>
          </cell>
          <cell r="G219" t="str">
            <v>32256</v>
          </cell>
          <cell r="H219" t="str">
            <v>904-739-1013</v>
          </cell>
          <cell r="I219">
            <v>0</v>
          </cell>
          <cell r="J219">
            <v>904</v>
          </cell>
          <cell r="K219" t="str">
            <v>12031</v>
          </cell>
          <cell r="L219" t="str">
            <v>Duval</v>
          </cell>
          <cell r="M219" t="str">
            <v>3600</v>
          </cell>
          <cell r="N219" t="str">
            <v>Jacksonville</v>
          </cell>
          <cell r="O219">
            <v>0</v>
          </cell>
          <cell r="P219">
            <v>0</v>
          </cell>
          <cell r="Q219">
            <v>0</v>
          </cell>
          <cell r="R219" t="str">
            <v>Garden</v>
          </cell>
          <cell r="S219" t="str">
            <v>Insignia</v>
          </cell>
          <cell r="T219">
            <v>0</v>
          </cell>
          <cell r="U219" t="str">
            <v>Conventional</v>
          </cell>
          <cell r="V219" t="str">
            <v>Conventional</v>
          </cell>
          <cell r="W219">
            <v>0</v>
          </cell>
          <cell r="X219" t="str">
            <v>Consolidated</v>
          </cell>
          <cell r="Y219" t="str">
            <v>12</v>
          </cell>
          <cell r="Z219" t="str">
            <v>8</v>
          </cell>
          <cell r="AA219" t="str">
            <v>9</v>
          </cell>
          <cell r="AB219" t="str">
            <v>1084096</v>
          </cell>
          <cell r="AC219">
            <v>0.58562376199999999</v>
          </cell>
          <cell r="AD219" t="str">
            <v>Yes</v>
          </cell>
          <cell r="AE219" t="str">
            <v>Yes</v>
          </cell>
          <cell r="AF219" t="str">
            <v>IFG - AmREAL PORTFOLIO</v>
          </cell>
          <cell r="AG219" t="str">
            <v>Shelter Properties IV</v>
          </cell>
          <cell r="AH219" t="str">
            <v>1972</v>
          </cell>
          <cell r="AI219" t="str">
            <v>South East</v>
          </cell>
          <cell r="AJ219" t="str">
            <v>Tampa</v>
          </cell>
          <cell r="AK219" t="str">
            <v>Dan Kistel</v>
          </cell>
          <cell r="AL219" t="str">
            <v>Susan Miller</v>
          </cell>
          <cell r="AM219" t="b">
            <v>0</v>
          </cell>
          <cell r="AN219" t="str">
            <v>RW:007161@3494</v>
          </cell>
          <cell r="AO219" t="str">
            <v>11550</v>
          </cell>
          <cell r="AP219">
            <v>0</v>
          </cell>
          <cell r="AQ219">
            <v>0</v>
          </cell>
          <cell r="AR219">
            <v>0</v>
          </cell>
          <cell r="AS219">
            <v>3254.4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3254.4</v>
          </cell>
          <cell r="AY219">
            <v>1905.85</v>
          </cell>
        </row>
        <row r="220">
          <cell r="A220" t="str">
            <v>000450</v>
          </cell>
          <cell r="B220" t="str">
            <v>Countrywood</v>
          </cell>
          <cell r="C220" t="str">
            <v>4803 New Hope Road</v>
          </cell>
          <cell r="D220">
            <v>0</v>
          </cell>
          <cell r="E220" t="str">
            <v>Raleigh</v>
          </cell>
          <cell r="F220" t="str">
            <v>NC</v>
          </cell>
          <cell r="G220" t="str">
            <v>27604</v>
          </cell>
          <cell r="H220" t="str">
            <v>919-876-4731</v>
          </cell>
          <cell r="I220">
            <v>0</v>
          </cell>
          <cell r="J220">
            <v>384</v>
          </cell>
          <cell r="K220" t="str">
            <v>37183</v>
          </cell>
          <cell r="L220" t="str">
            <v>Wake</v>
          </cell>
          <cell r="M220" t="str">
            <v>6640</v>
          </cell>
          <cell r="N220" t="str">
            <v>Raleigh-Durham-Chapel Hill</v>
          </cell>
          <cell r="O220">
            <v>0</v>
          </cell>
          <cell r="P220">
            <v>0</v>
          </cell>
          <cell r="Q220">
            <v>0</v>
          </cell>
          <cell r="R220" t="str">
            <v>Garden</v>
          </cell>
          <cell r="S220" t="str">
            <v>Insignia</v>
          </cell>
          <cell r="T220">
            <v>0</v>
          </cell>
          <cell r="U220" t="str">
            <v>Conventional</v>
          </cell>
          <cell r="V220" t="str">
            <v>Conventional</v>
          </cell>
          <cell r="W220" t="str">
            <v>yes</v>
          </cell>
          <cell r="X220" t="str">
            <v>Consolidated</v>
          </cell>
          <cell r="Y220" t="str">
            <v>12</v>
          </cell>
          <cell r="Z220" t="str">
            <v>5</v>
          </cell>
          <cell r="AA220" t="str">
            <v>6</v>
          </cell>
          <cell r="AB220" t="str">
            <v>378598</v>
          </cell>
          <cell r="AC220">
            <v>0.58562376199999999</v>
          </cell>
          <cell r="AD220" t="str">
            <v>Yes</v>
          </cell>
          <cell r="AE220" t="str">
            <v>Yes</v>
          </cell>
          <cell r="AF220" t="str">
            <v>IFG - AmREAL PORTFOLIO</v>
          </cell>
          <cell r="AG220" t="str">
            <v>Shelter Properties IV</v>
          </cell>
          <cell r="AH220" t="str">
            <v>1972</v>
          </cell>
          <cell r="AI220" t="str">
            <v>East</v>
          </cell>
          <cell r="AJ220" t="str">
            <v>Columbia</v>
          </cell>
          <cell r="AK220" t="str">
            <v>Kim Barkwell</v>
          </cell>
          <cell r="AL220" t="str">
            <v>Randy Bryant</v>
          </cell>
          <cell r="AM220" t="b">
            <v>0</v>
          </cell>
          <cell r="AN220" t="str">
            <v>RW:039140@3494</v>
          </cell>
          <cell r="AO220" t="str">
            <v>08362</v>
          </cell>
          <cell r="AP220">
            <v>0</v>
          </cell>
          <cell r="AQ220">
            <v>0</v>
          </cell>
          <cell r="AR220">
            <v>0</v>
          </cell>
          <cell r="AS220">
            <v>1382.4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1382.4</v>
          </cell>
          <cell r="AY220">
            <v>809.56</v>
          </cell>
        </row>
        <row r="221">
          <cell r="A221" t="str">
            <v>000453</v>
          </cell>
          <cell r="B221" t="str">
            <v>Lake Johnson Mews</v>
          </cell>
          <cell r="C221">
            <v>0</v>
          </cell>
          <cell r="D221">
            <v>0</v>
          </cell>
          <cell r="E221" t="str">
            <v>Raleigh</v>
          </cell>
          <cell r="F221" t="str">
            <v>NC</v>
          </cell>
          <cell r="G221" t="str">
            <v>27606</v>
          </cell>
          <cell r="H221">
            <v>0</v>
          </cell>
          <cell r="I221">
            <v>0</v>
          </cell>
          <cell r="J221">
            <v>201</v>
          </cell>
          <cell r="K221" t="str">
            <v>37183</v>
          </cell>
          <cell r="L221" t="str">
            <v>Wake</v>
          </cell>
          <cell r="M221" t="str">
            <v>6640</v>
          </cell>
          <cell r="N221" t="str">
            <v>Raleigh-Durham-Chapel Hill</v>
          </cell>
          <cell r="O221">
            <v>0</v>
          </cell>
          <cell r="P221">
            <v>0</v>
          </cell>
          <cell r="Q221">
            <v>0</v>
          </cell>
          <cell r="R221" t="str">
            <v>midrise</v>
          </cell>
          <cell r="S221" t="str">
            <v>Insignia</v>
          </cell>
          <cell r="T221">
            <v>0</v>
          </cell>
          <cell r="U221" t="str">
            <v>Conventional</v>
          </cell>
          <cell r="V221" t="str">
            <v>Conventional</v>
          </cell>
          <cell r="W221">
            <v>0</v>
          </cell>
          <cell r="X221" t="str">
            <v>Consolidated</v>
          </cell>
          <cell r="Y221" t="str">
            <v>12</v>
          </cell>
          <cell r="Z221" t="str">
            <v>7</v>
          </cell>
          <cell r="AA221" t="str">
            <v>8</v>
          </cell>
          <cell r="AB221">
            <v>0</v>
          </cell>
          <cell r="AC221">
            <v>0.64250104699999999</v>
          </cell>
          <cell r="AD221" t="str">
            <v>Yes</v>
          </cell>
          <cell r="AE221" t="str">
            <v>Yes</v>
          </cell>
          <cell r="AF221" t="str">
            <v>IFG - AmREAL PORTFOLIO</v>
          </cell>
          <cell r="AG221">
            <v>0</v>
          </cell>
          <cell r="AH221" t="str">
            <v>1972</v>
          </cell>
          <cell r="AI221" t="str">
            <v>East</v>
          </cell>
          <cell r="AJ221" t="str">
            <v>Columbia</v>
          </cell>
          <cell r="AK221" t="str">
            <v>Kim Barkwell</v>
          </cell>
          <cell r="AL221" t="str">
            <v>Randy Bryant</v>
          </cell>
          <cell r="AM221" t="b">
            <v>0</v>
          </cell>
          <cell r="AN221">
            <v>0</v>
          </cell>
          <cell r="AO221" t="str">
            <v>08265</v>
          </cell>
          <cell r="AP221">
            <v>0</v>
          </cell>
          <cell r="AQ221">
            <v>0</v>
          </cell>
          <cell r="AR221">
            <v>0</v>
          </cell>
          <cell r="AS221">
            <v>723.6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723.6</v>
          </cell>
          <cell r="AY221">
            <v>464.91</v>
          </cell>
        </row>
        <row r="222">
          <cell r="A222" t="str">
            <v>000454</v>
          </cell>
          <cell r="B222" t="str">
            <v>Old Salem</v>
          </cell>
          <cell r="C222" t="str">
            <v>2639 Barracks Rd</v>
          </cell>
          <cell r="D222">
            <v>0</v>
          </cell>
          <cell r="E222" t="str">
            <v>Charlottesville</v>
          </cell>
          <cell r="F222" t="str">
            <v>VA</v>
          </cell>
          <cell r="G222" t="str">
            <v>22901</v>
          </cell>
          <cell r="H222" t="str">
            <v>804-971-5770</v>
          </cell>
          <cell r="I222" t="str">
            <v>804-971-5859</v>
          </cell>
          <cell r="J222">
            <v>364</v>
          </cell>
          <cell r="K222" t="str">
            <v>51003</v>
          </cell>
          <cell r="L222" t="str">
            <v>Albemarle</v>
          </cell>
          <cell r="M222" t="str">
            <v>1540</v>
          </cell>
          <cell r="N222" t="str">
            <v>Charlottesville</v>
          </cell>
          <cell r="O222">
            <v>0</v>
          </cell>
          <cell r="P222">
            <v>0</v>
          </cell>
          <cell r="Q222">
            <v>0</v>
          </cell>
          <cell r="R222" t="str">
            <v>highrise</v>
          </cell>
          <cell r="S222" t="str">
            <v>Insignia</v>
          </cell>
          <cell r="T222">
            <v>0</v>
          </cell>
          <cell r="U222" t="str">
            <v>Conventional</v>
          </cell>
          <cell r="V222" t="str">
            <v>Conventional</v>
          </cell>
          <cell r="W222" t="str">
            <v>yes</v>
          </cell>
          <cell r="X222" t="str">
            <v>Consolidated</v>
          </cell>
          <cell r="Y222" t="str">
            <v>12</v>
          </cell>
          <cell r="Z222" t="str">
            <v>9</v>
          </cell>
          <cell r="AA222" t="str">
            <v>6.5</v>
          </cell>
          <cell r="AB222">
            <v>0</v>
          </cell>
          <cell r="AC222">
            <v>0.64250104699999999</v>
          </cell>
          <cell r="AD222" t="str">
            <v>Yes</v>
          </cell>
          <cell r="AE222" t="str">
            <v>Yes</v>
          </cell>
          <cell r="AF222" t="str">
            <v>IFG - AmREAL PORTFOLIO</v>
          </cell>
          <cell r="AG222">
            <v>0</v>
          </cell>
          <cell r="AH222" t="str">
            <v>1967</v>
          </cell>
          <cell r="AI222" t="str">
            <v>East</v>
          </cell>
          <cell r="AJ222" t="str">
            <v>Greenville</v>
          </cell>
          <cell r="AK222" t="str">
            <v>Frank Dupree</v>
          </cell>
          <cell r="AL222" t="str">
            <v>Tim Shearer</v>
          </cell>
          <cell r="AM222" t="b">
            <v>1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</row>
        <row r="223">
          <cell r="A223" t="str">
            <v>000455</v>
          </cell>
          <cell r="B223" t="str">
            <v>Woodland Village I</v>
          </cell>
          <cell r="C223">
            <v>0</v>
          </cell>
          <cell r="D223">
            <v>0</v>
          </cell>
          <cell r="E223" t="str">
            <v>Columbia</v>
          </cell>
          <cell r="F223" t="str">
            <v>SC</v>
          </cell>
          <cell r="G223" t="str">
            <v>29210</v>
          </cell>
          <cell r="H223">
            <v>0</v>
          </cell>
          <cell r="I223">
            <v>0</v>
          </cell>
          <cell r="J223">
            <v>308</v>
          </cell>
          <cell r="K223" t="str">
            <v>45079</v>
          </cell>
          <cell r="L223" t="str">
            <v>Richland</v>
          </cell>
          <cell r="M223" t="str">
            <v>1760</v>
          </cell>
          <cell r="N223" t="str">
            <v>Columbia</v>
          </cell>
          <cell r="O223">
            <v>0</v>
          </cell>
          <cell r="P223">
            <v>0</v>
          </cell>
          <cell r="Q223">
            <v>0</v>
          </cell>
          <cell r="R223" t="str">
            <v>highrise</v>
          </cell>
          <cell r="S223" t="str">
            <v>Insignia</v>
          </cell>
          <cell r="T223">
            <v>0</v>
          </cell>
          <cell r="U223" t="str">
            <v>Conventional</v>
          </cell>
          <cell r="V223" t="str">
            <v>Conventional</v>
          </cell>
          <cell r="W223">
            <v>0</v>
          </cell>
          <cell r="X223" t="str">
            <v>Consolidated</v>
          </cell>
          <cell r="Y223" t="str">
            <v>12</v>
          </cell>
          <cell r="Z223" t="str">
            <v>9</v>
          </cell>
          <cell r="AA223" t="str">
            <v>7</v>
          </cell>
          <cell r="AB223">
            <v>0</v>
          </cell>
          <cell r="AC223">
            <v>0.64250104699999999</v>
          </cell>
          <cell r="AD223" t="str">
            <v>Yes</v>
          </cell>
          <cell r="AE223" t="str">
            <v>Yes</v>
          </cell>
          <cell r="AF223" t="str">
            <v>IFG - AmREAL PORTFOLIO</v>
          </cell>
          <cell r="AG223">
            <v>0</v>
          </cell>
          <cell r="AH223" t="str">
            <v>1970</v>
          </cell>
          <cell r="AI223" t="str">
            <v>East</v>
          </cell>
          <cell r="AJ223" t="str">
            <v>Columbia</v>
          </cell>
          <cell r="AK223" t="str">
            <v>Kim Barkwell</v>
          </cell>
          <cell r="AL223" t="str">
            <v>Hugh Hodge</v>
          </cell>
          <cell r="AM223" t="b">
            <v>0</v>
          </cell>
          <cell r="AN223" t="str">
            <v>RW:038967@3494</v>
          </cell>
          <cell r="AO223" t="str">
            <v>10479</v>
          </cell>
          <cell r="AP223">
            <v>0</v>
          </cell>
          <cell r="AQ223">
            <v>0</v>
          </cell>
          <cell r="AR223">
            <v>0</v>
          </cell>
          <cell r="AS223">
            <v>1108.8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1108.8</v>
          </cell>
          <cell r="AY223">
            <v>712.4</v>
          </cell>
        </row>
        <row r="224">
          <cell r="A224" t="str">
            <v>000457</v>
          </cell>
          <cell r="B224" t="str">
            <v>Millhopper Village</v>
          </cell>
          <cell r="C224">
            <v>0</v>
          </cell>
          <cell r="D224">
            <v>0</v>
          </cell>
          <cell r="E224" t="str">
            <v>Gainesville</v>
          </cell>
          <cell r="F224" t="str">
            <v>FL</v>
          </cell>
          <cell r="G224" t="str">
            <v>32607</v>
          </cell>
          <cell r="H224">
            <v>0</v>
          </cell>
          <cell r="I224">
            <v>0</v>
          </cell>
          <cell r="J224">
            <v>136</v>
          </cell>
          <cell r="K224" t="str">
            <v>12001</v>
          </cell>
          <cell r="L224" t="str">
            <v>Alachua</v>
          </cell>
          <cell r="M224" t="str">
            <v>2900</v>
          </cell>
          <cell r="N224" t="str">
            <v>Gainesville</v>
          </cell>
          <cell r="O224">
            <v>0</v>
          </cell>
          <cell r="P224">
            <v>0</v>
          </cell>
          <cell r="Q224">
            <v>0</v>
          </cell>
          <cell r="R224" t="str">
            <v>garden</v>
          </cell>
          <cell r="S224" t="str">
            <v>Insignia</v>
          </cell>
          <cell r="T224" t="str">
            <v>FH-NHP</v>
          </cell>
          <cell r="U224" t="str">
            <v>Conventional</v>
          </cell>
          <cell r="V224">
            <v>0</v>
          </cell>
          <cell r="W224">
            <v>0</v>
          </cell>
          <cell r="X224" t="str">
            <v>Consolidated</v>
          </cell>
          <cell r="Y224" t="str">
            <v>12</v>
          </cell>
          <cell r="Z224" t="str">
            <v>7</v>
          </cell>
          <cell r="AA224" t="str">
            <v>7</v>
          </cell>
          <cell r="AB224">
            <v>0</v>
          </cell>
          <cell r="AC224">
            <v>0.64250104699999999</v>
          </cell>
          <cell r="AD224" t="str">
            <v>Yes</v>
          </cell>
          <cell r="AE224" t="str">
            <v>Yes</v>
          </cell>
          <cell r="AF224" t="str">
            <v>IFG - AmREAL PORTFOLIO</v>
          </cell>
          <cell r="AG224">
            <v>0</v>
          </cell>
          <cell r="AH224" t="str">
            <v>1969</v>
          </cell>
          <cell r="AI224" t="str">
            <v>South East</v>
          </cell>
          <cell r="AJ224" t="str">
            <v>Orlando</v>
          </cell>
          <cell r="AK224" t="str">
            <v>Chuck Turner</v>
          </cell>
          <cell r="AL224" t="str">
            <v>Henry Lobdell</v>
          </cell>
          <cell r="AM224" t="b">
            <v>0</v>
          </cell>
          <cell r="AN224" t="str">
            <v>RW:039049@3494</v>
          </cell>
          <cell r="AO224" t="str">
            <v>07930</v>
          </cell>
          <cell r="AP224">
            <v>0</v>
          </cell>
          <cell r="AQ224">
            <v>0</v>
          </cell>
          <cell r="AR224">
            <v>0</v>
          </cell>
          <cell r="AS224">
            <v>489.6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489.6</v>
          </cell>
          <cell r="AY224">
            <v>314.56</v>
          </cell>
        </row>
        <row r="225">
          <cell r="A225" t="str">
            <v>000468</v>
          </cell>
          <cell r="B225" t="str">
            <v>SEQUOYAH VILLAGE APTS.</v>
          </cell>
          <cell r="C225" t="str">
            <v>3708A Keowee Avenue</v>
          </cell>
          <cell r="D225">
            <v>0</v>
          </cell>
          <cell r="E225" t="str">
            <v>KN0XVILLE</v>
          </cell>
          <cell r="F225" t="str">
            <v>TN</v>
          </cell>
          <cell r="G225" t="str">
            <v>37919</v>
          </cell>
          <cell r="H225" t="str">
            <v>423-523-1617</v>
          </cell>
          <cell r="I225">
            <v>0</v>
          </cell>
          <cell r="J225">
            <v>136</v>
          </cell>
          <cell r="K225" t="str">
            <v>47093</v>
          </cell>
          <cell r="L225" t="str">
            <v>Knox</v>
          </cell>
          <cell r="M225" t="str">
            <v>3840</v>
          </cell>
          <cell r="N225" t="str">
            <v>Knoxville</v>
          </cell>
          <cell r="O225">
            <v>0</v>
          </cell>
          <cell r="P225">
            <v>0</v>
          </cell>
          <cell r="Q225">
            <v>0</v>
          </cell>
          <cell r="R225" t="str">
            <v>Garden</v>
          </cell>
          <cell r="S225" t="str">
            <v>Insignia</v>
          </cell>
          <cell r="T225">
            <v>0</v>
          </cell>
          <cell r="U225" t="str">
            <v>Conventional</v>
          </cell>
          <cell r="V225" t="str">
            <v>Conventional</v>
          </cell>
          <cell r="W225">
            <v>0</v>
          </cell>
          <cell r="X225" t="str">
            <v>Fee</v>
          </cell>
          <cell r="Y225" t="str">
            <v>12</v>
          </cell>
          <cell r="Z225">
            <v>0</v>
          </cell>
          <cell r="AA225">
            <v>0</v>
          </cell>
          <cell r="AB225" t="str">
            <v>129808</v>
          </cell>
          <cell r="AC225">
            <v>0</v>
          </cell>
          <cell r="AD225" t="str">
            <v>No</v>
          </cell>
          <cell r="AE225" t="str">
            <v>Yes</v>
          </cell>
          <cell r="AF225" t="str">
            <v>Monday, R W</v>
          </cell>
          <cell r="AG225" t="str">
            <v>Monday Brothers Co.</v>
          </cell>
          <cell r="AH225">
            <v>0</v>
          </cell>
          <cell r="AI225" t="str">
            <v>South East</v>
          </cell>
          <cell r="AJ225" t="str">
            <v>Nashville</v>
          </cell>
          <cell r="AK225" t="str">
            <v>Rod Beverstein</v>
          </cell>
          <cell r="AL225" t="str">
            <v>Hank Dotson</v>
          </cell>
          <cell r="AM225" t="b">
            <v>0</v>
          </cell>
          <cell r="AN225" t="str">
            <v>RW:008743@3494</v>
          </cell>
          <cell r="AO225" t="str">
            <v>11798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</row>
        <row r="226">
          <cell r="A226" t="str">
            <v>000473</v>
          </cell>
          <cell r="B226" t="str">
            <v>Rocky Creek</v>
          </cell>
          <cell r="C226" t="str">
            <v>950 STEVENS CREEK RD.</v>
          </cell>
          <cell r="D226">
            <v>0</v>
          </cell>
          <cell r="E226" t="str">
            <v>Augusta</v>
          </cell>
          <cell r="F226" t="str">
            <v>GA</v>
          </cell>
          <cell r="G226" t="str">
            <v>30907</v>
          </cell>
          <cell r="H226" t="str">
            <v>7068602801</v>
          </cell>
          <cell r="I226">
            <v>0</v>
          </cell>
          <cell r="J226">
            <v>120</v>
          </cell>
          <cell r="K226" t="str">
            <v>13073</v>
          </cell>
          <cell r="L226" t="str">
            <v>Columbia</v>
          </cell>
          <cell r="M226" t="str">
            <v>0600</v>
          </cell>
          <cell r="N226" t="str">
            <v>Augusta-Aiken</v>
          </cell>
          <cell r="O226">
            <v>0</v>
          </cell>
          <cell r="P226">
            <v>0</v>
          </cell>
          <cell r="Q226">
            <v>0</v>
          </cell>
          <cell r="R226" t="str">
            <v>Garden</v>
          </cell>
          <cell r="S226" t="str">
            <v>Insignia</v>
          </cell>
          <cell r="T226">
            <v>0</v>
          </cell>
          <cell r="U226" t="str">
            <v>Conventional</v>
          </cell>
          <cell r="V226" t="str">
            <v>Conventional</v>
          </cell>
          <cell r="W226">
            <v>0</v>
          </cell>
          <cell r="X226" t="str">
            <v>Consolidated</v>
          </cell>
          <cell r="Y226" t="str">
            <v>12</v>
          </cell>
          <cell r="Z226" t="str">
            <v>5</v>
          </cell>
          <cell r="AA226" t="str">
            <v>5</v>
          </cell>
          <cell r="AB226" t="str">
            <v>0</v>
          </cell>
          <cell r="AC226">
            <v>0.57851184</v>
          </cell>
          <cell r="AD226" t="str">
            <v>Yes</v>
          </cell>
          <cell r="AE226" t="str">
            <v>Yes</v>
          </cell>
          <cell r="AF226" t="str">
            <v>IFG - AmREAL PORTFOLIO</v>
          </cell>
          <cell r="AG226" t="str">
            <v>Shelter VI Limited Partnership</v>
          </cell>
          <cell r="AH226" t="str">
            <v>1979</v>
          </cell>
          <cell r="AI226" t="str">
            <v>South East</v>
          </cell>
          <cell r="AJ226" t="str">
            <v>Atlanta</v>
          </cell>
          <cell r="AK226" t="str">
            <v>Ken Mills</v>
          </cell>
          <cell r="AL226" t="str">
            <v>Dick Lisska</v>
          </cell>
          <cell r="AM226" t="b">
            <v>0</v>
          </cell>
          <cell r="AN226" t="str">
            <v>RW:038931@3494</v>
          </cell>
          <cell r="AO226" t="str">
            <v>10417</v>
          </cell>
          <cell r="AP226">
            <v>0</v>
          </cell>
          <cell r="AQ226">
            <v>1185.5999999999999</v>
          </cell>
          <cell r="AR226">
            <v>0</v>
          </cell>
          <cell r="AS226">
            <v>432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1617.6</v>
          </cell>
          <cell r="AY226">
            <v>935.8</v>
          </cell>
        </row>
        <row r="227">
          <cell r="A227" t="str">
            <v>000474</v>
          </cell>
          <cell r="B227" t="str">
            <v>Carriage House</v>
          </cell>
          <cell r="C227" t="str">
            <v>1220 Carriage House Lane</v>
          </cell>
          <cell r="D227">
            <v>0</v>
          </cell>
          <cell r="E227" t="str">
            <v>Gastonia</v>
          </cell>
          <cell r="F227" t="str">
            <v>NC</v>
          </cell>
          <cell r="G227" t="str">
            <v>28054</v>
          </cell>
          <cell r="H227" t="str">
            <v>704-864-9068</v>
          </cell>
          <cell r="I227">
            <v>0</v>
          </cell>
          <cell r="J227">
            <v>102</v>
          </cell>
          <cell r="K227" t="str">
            <v>37071</v>
          </cell>
          <cell r="L227" t="str">
            <v>Gaston</v>
          </cell>
          <cell r="M227" t="str">
            <v>1520</v>
          </cell>
          <cell r="N227" t="str">
            <v>Charlotte-Gastonia-Rock Hill</v>
          </cell>
          <cell r="O227">
            <v>0</v>
          </cell>
          <cell r="P227">
            <v>0</v>
          </cell>
          <cell r="Q227">
            <v>0</v>
          </cell>
          <cell r="R227" t="str">
            <v>Garden</v>
          </cell>
          <cell r="S227" t="str">
            <v>Insignia</v>
          </cell>
          <cell r="T227">
            <v>0</v>
          </cell>
          <cell r="U227" t="str">
            <v>Conventional</v>
          </cell>
          <cell r="V227" t="str">
            <v>Conventional</v>
          </cell>
          <cell r="W227">
            <v>0</v>
          </cell>
          <cell r="X227" t="str">
            <v>Consolidated</v>
          </cell>
          <cell r="Y227" t="str">
            <v>12</v>
          </cell>
          <cell r="Z227" t="str">
            <v>7</v>
          </cell>
          <cell r="AA227" t="str">
            <v>6</v>
          </cell>
          <cell r="AB227" t="str">
            <v>123650</v>
          </cell>
          <cell r="AC227">
            <v>0.57851184</v>
          </cell>
          <cell r="AD227" t="str">
            <v>Yes</v>
          </cell>
          <cell r="AE227" t="str">
            <v>Yes</v>
          </cell>
          <cell r="AF227" t="str">
            <v>IFG - AmREAL PORTFOLIO</v>
          </cell>
          <cell r="AG227" t="str">
            <v>Shelter VI Limited Partnership</v>
          </cell>
          <cell r="AH227" t="str">
            <v>1970</v>
          </cell>
          <cell r="AI227" t="str">
            <v>East</v>
          </cell>
          <cell r="AJ227" t="str">
            <v>Greenville</v>
          </cell>
          <cell r="AK227" t="str">
            <v>Frank Dupree</v>
          </cell>
          <cell r="AL227" t="str">
            <v>Mary Ediger</v>
          </cell>
          <cell r="AM227" t="b">
            <v>0</v>
          </cell>
          <cell r="AN227" t="str">
            <v>RW:007105@3494</v>
          </cell>
          <cell r="AO227" t="str">
            <v>11625</v>
          </cell>
          <cell r="AP227">
            <v>0</v>
          </cell>
          <cell r="AQ227">
            <v>0</v>
          </cell>
          <cell r="AR227">
            <v>0</v>
          </cell>
          <cell r="AS227">
            <v>367.2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367.2</v>
          </cell>
          <cell r="AY227">
            <v>212.42</v>
          </cell>
        </row>
        <row r="228">
          <cell r="A228" t="str">
            <v>000475</v>
          </cell>
          <cell r="B228" t="str">
            <v>Nottingham Square</v>
          </cell>
          <cell r="C228" t="str">
            <v>2510 Canterbury Road</v>
          </cell>
          <cell r="D228">
            <v>0</v>
          </cell>
          <cell r="E228" t="str">
            <v>Urbandale</v>
          </cell>
          <cell r="F228" t="str">
            <v>IA</v>
          </cell>
          <cell r="G228" t="str">
            <v>50322</v>
          </cell>
          <cell r="H228" t="str">
            <v>515-276-4993</v>
          </cell>
          <cell r="I228">
            <v>0</v>
          </cell>
          <cell r="J228">
            <v>442</v>
          </cell>
          <cell r="K228" t="str">
            <v>19153</v>
          </cell>
          <cell r="L228" t="str">
            <v>Polk</v>
          </cell>
          <cell r="M228" t="str">
            <v>2120</v>
          </cell>
          <cell r="N228" t="str">
            <v>Des Moines</v>
          </cell>
          <cell r="O228">
            <v>0</v>
          </cell>
          <cell r="P228">
            <v>0</v>
          </cell>
          <cell r="Q228">
            <v>0</v>
          </cell>
          <cell r="R228" t="str">
            <v>Garden</v>
          </cell>
          <cell r="S228" t="str">
            <v>Insignia</v>
          </cell>
          <cell r="T228">
            <v>0</v>
          </cell>
          <cell r="U228" t="str">
            <v>Conventional</v>
          </cell>
          <cell r="V228" t="str">
            <v>Conventional</v>
          </cell>
          <cell r="W228">
            <v>0</v>
          </cell>
          <cell r="X228" t="str">
            <v>Consolidated</v>
          </cell>
          <cell r="Y228" t="str">
            <v>12</v>
          </cell>
          <cell r="Z228" t="str">
            <v>6</v>
          </cell>
          <cell r="AA228" t="str">
            <v>3</v>
          </cell>
          <cell r="AB228" t="str">
            <v>387350</v>
          </cell>
          <cell r="AC228">
            <v>0.57851184</v>
          </cell>
          <cell r="AD228" t="str">
            <v>Yes</v>
          </cell>
          <cell r="AE228" t="str">
            <v>Yes</v>
          </cell>
          <cell r="AF228" t="str">
            <v>IFG - AmREAL PORTFOLIO</v>
          </cell>
          <cell r="AG228" t="str">
            <v>Shelter VI Limited Partnership</v>
          </cell>
          <cell r="AH228" t="str">
            <v>1974</v>
          </cell>
          <cell r="AI228" t="str">
            <v>Far West</v>
          </cell>
          <cell r="AJ228" t="str">
            <v>Kansas City</v>
          </cell>
          <cell r="AK228" t="str">
            <v>Rusty Fleming</v>
          </cell>
          <cell r="AL228" t="str">
            <v>Dan Fletcher</v>
          </cell>
          <cell r="AM228" t="b">
            <v>0</v>
          </cell>
          <cell r="AN228" t="str">
            <v>RW:008594@3494</v>
          </cell>
          <cell r="AO228" t="str">
            <v>11669</v>
          </cell>
          <cell r="AP228">
            <v>3930.26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1624.35</v>
          </cell>
          <cell r="AW228">
            <v>0</v>
          </cell>
          <cell r="AX228">
            <v>5554.61</v>
          </cell>
          <cell r="AY228">
            <v>3213.4</v>
          </cell>
        </row>
        <row r="229">
          <cell r="A229" t="str">
            <v>000476</v>
          </cell>
          <cell r="B229" t="str">
            <v>Foxfire-Barcelona\Durham</v>
          </cell>
          <cell r="C229" t="str">
            <v>1400 Wyldewood Rd.</v>
          </cell>
          <cell r="D229">
            <v>0</v>
          </cell>
          <cell r="E229" t="str">
            <v>Durham</v>
          </cell>
          <cell r="F229" t="str">
            <v>NC</v>
          </cell>
          <cell r="G229" t="str">
            <v>27704</v>
          </cell>
          <cell r="H229" t="str">
            <v>919-477-0277</v>
          </cell>
          <cell r="I229">
            <v>0</v>
          </cell>
          <cell r="J229">
            <v>354</v>
          </cell>
          <cell r="K229" t="str">
            <v>37063</v>
          </cell>
          <cell r="L229" t="str">
            <v>Durham</v>
          </cell>
          <cell r="M229" t="str">
            <v>6640</v>
          </cell>
          <cell r="N229" t="str">
            <v>Raleigh-Durham-Chapel Hill</v>
          </cell>
          <cell r="O229">
            <v>0</v>
          </cell>
          <cell r="P229">
            <v>0</v>
          </cell>
          <cell r="Q229">
            <v>0</v>
          </cell>
          <cell r="R229" t="str">
            <v>Garden</v>
          </cell>
          <cell r="S229" t="str">
            <v>Insignia</v>
          </cell>
          <cell r="T229">
            <v>0</v>
          </cell>
          <cell r="U229" t="str">
            <v>Conventional</v>
          </cell>
          <cell r="V229" t="str">
            <v>Conventional</v>
          </cell>
          <cell r="W229" t="str">
            <v>yes</v>
          </cell>
          <cell r="X229" t="str">
            <v>Consolidated</v>
          </cell>
          <cell r="Y229" t="str">
            <v>12</v>
          </cell>
          <cell r="Z229" t="str">
            <v>5</v>
          </cell>
          <cell r="AA229" t="str">
            <v>6</v>
          </cell>
          <cell r="AB229" t="str">
            <v>318480</v>
          </cell>
          <cell r="AC229">
            <v>0.57851184</v>
          </cell>
          <cell r="AD229" t="str">
            <v>Yes</v>
          </cell>
          <cell r="AE229" t="str">
            <v>Yes</v>
          </cell>
          <cell r="AF229" t="str">
            <v>IFG - AmREAL PORTFOLIO</v>
          </cell>
          <cell r="AG229" t="str">
            <v>Shelter VI Limited Partnership</v>
          </cell>
          <cell r="AH229" t="str">
            <v>1972</v>
          </cell>
          <cell r="AI229" t="str">
            <v>East</v>
          </cell>
          <cell r="AJ229" t="str">
            <v>Columbia</v>
          </cell>
          <cell r="AK229" t="str">
            <v>Kim Barkwell</v>
          </cell>
          <cell r="AL229" t="str">
            <v>Randy Bryant</v>
          </cell>
          <cell r="AM229" t="b">
            <v>0</v>
          </cell>
          <cell r="AN229">
            <v>0</v>
          </cell>
          <cell r="AO229" t="str">
            <v>08131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955.8</v>
          </cell>
          <cell r="AX229">
            <v>955.8</v>
          </cell>
          <cell r="AY229">
            <v>552.94000000000005</v>
          </cell>
        </row>
        <row r="230">
          <cell r="A230" t="str">
            <v>000477</v>
          </cell>
          <cell r="B230" t="str">
            <v>River Reach</v>
          </cell>
          <cell r="C230" t="str">
            <v>5000 San Jose Blvd</v>
          </cell>
          <cell r="D230">
            <v>0</v>
          </cell>
          <cell r="E230" t="str">
            <v>Jacksonville</v>
          </cell>
          <cell r="F230" t="str">
            <v>FL</v>
          </cell>
          <cell r="G230" t="str">
            <v>32207</v>
          </cell>
          <cell r="H230" t="str">
            <v>904-737-0573</v>
          </cell>
          <cell r="I230">
            <v>0</v>
          </cell>
          <cell r="J230">
            <v>298</v>
          </cell>
          <cell r="K230" t="str">
            <v>12031</v>
          </cell>
          <cell r="L230" t="str">
            <v>Duval</v>
          </cell>
          <cell r="M230" t="str">
            <v>3600</v>
          </cell>
          <cell r="N230" t="str">
            <v>Jacksonville</v>
          </cell>
          <cell r="O230">
            <v>0</v>
          </cell>
          <cell r="P230">
            <v>0</v>
          </cell>
          <cell r="Q230">
            <v>0</v>
          </cell>
          <cell r="R230" t="str">
            <v>Garden</v>
          </cell>
          <cell r="S230" t="str">
            <v>Insignia</v>
          </cell>
          <cell r="T230">
            <v>0</v>
          </cell>
          <cell r="U230" t="str">
            <v>Conventional</v>
          </cell>
          <cell r="V230" t="str">
            <v>Conventional</v>
          </cell>
          <cell r="W230">
            <v>0</v>
          </cell>
          <cell r="X230" t="str">
            <v>Consolidated</v>
          </cell>
          <cell r="Y230" t="str">
            <v>12</v>
          </cell>
          <cell r="Z230" t="str">
            <v>8</v>
          </cell>
          <cell r="AA230" t="str">
            <v>7</v>
          </cell>
          <cell r="AB230" t="str">
            <v>373750</v>
          </cell>
          <cell r="AC230">
            <v>0.57851184</v>
          </cell>
          <cell r="AD230" t="str">
            <v>Yes</v>
          </cell>
          <cell r="AE230" t="str">
            <v>Yes</v>
          </cell>
          <cell r="AF230" t="str">
            <v>IFG - AmREAL PORTFOLIO</v>
          </cell>
          <cell r="AG230" t="str">
            <v>Shelter VI Limited Partnership</v>
          </cell>
          <cell r="AH230" t="str">
            <v>1972</v>
          </cell>
          <cell r="AI230" t="str">
            <v>South East</v>
          </cell>
          <cell r="AJ230" t="str">
            <v>Tampa</v>
          </cell>
          <cell r="AK230" t="str">
            <v>Dan Kistel</v>
          </cell>
          <cell r="AL230" t="str">
            <v>Susan Miller</v>
          </cell>
          <cell r="AM230" t="b">
            <v>0</v>
          </cell>
          <cell r="AN230" t="str">
            <v>RW:038636@3494</v>
          </cell>
          <cell r="AO230" t="str">
            <v>11015</v>
          </cell>
          <cell r="AP230">
            <v>0</v>
          </cell>
          <cell r="AQ230">
            <v>0</v>
          </cell>
          <cell r="AR230">
            <v>0</v>
          </cell>
          <cell r="AS230">
            <v>1072.8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1072.8</v>
          </cell>
          <cell r="AY230">
            <v>620.62</v>
          </cell>
        </row>
        <row r="231">
          <cell r="A231" t="str">
            <v>000478</v>
          </cell>
          <cell r="B231" t="str">
            <v>Village Gardens</v>
          </cell>
          <cell r="C231" t="str">
            <v>1025 Oxford</v>
          </cell>
          <cell r="D231">
            <v>0</v>
          </cell>
          <cell r="E231" t="str">
            <v>Fort Collins</v>
          </cell>
          <cell r="F231" t="str">
            <v>CO</v>
          </cell>
          <cell r="G231" t="str">
            <v>80525</v>
          </cell>
          <cell r="H231" t="str">
            <v>970-223-1086</v>
          </cell>
          <cell r="I231">
            <v>0</v>
          </cell>
          <cell r="J231">
            <v>141</v>
          </cell>
          <cell r="K231" t="str">
            <v>08069</v>
          </cell>
          <cell r="L231" t="str">
            <v>Larimer</v>
          </cell>
          <cell r="M231" t="str">
            <v>2670</v>
          </cell>
          <cell r="N231" t="str">
            <v>Fort Collins-Loveland</v>
          </cell>
          <cell r="O231">
            <v>0</v>
          </cell>
          <cell r="P231">
            <v>0</v>
          </cell>
          <cell r="Q231">
            <v>0</v>
          </cell>
          <cell r="R231" t="str">
            <v>Garden</v>
          </cell>
          <cell r="S231" t="str">
            <v>Insignia</v>
          </cell>
          <cell r="T231">
            <v>0</v>
          </cell>
          <cell r="U231" t="str">
            <v>Conventional</v>
          </cell>
          <cell r="V231" t="str">
            <v>Conventional</v>
          </cell>
          <cell r="W231" t="str">
            <v>yes</v>
          </cell>
          <cell r="X231" t="str">
            <v>Consolidated</v>
          </cell>
          <cell r="Y231" t="str">
            <v>12</v>
          </cell>
          <cell r="Z231" t="str">
            <v>7</v>
          </cell>
          <cell r="AA231" t="str">
            <v>7</v>
          </cell>
          <cell r="AB231" t="str">
            <v>3787</v>
          </cell>
          <cell r="AC231">
            <v>0.57851184</v>
          </cell>
          <cell r="AD231" t="str">
            <v>Yes</v>
          </cell>
          <cell r="AE231" t="str">
            <v>Yes</v>
          </cell>
          <cell r="AF231" t="str">
            <v>IFG - AmREAL PORTFOLIO</v>
          </cell>
          <cell r="AG231" t="str">
            <v>Shelter VI Limited Partnership</v>
          </cell>
          <cell r="AH231" t="str">
            <v>1973</v>
          </cell>
          <cell r="AI231" t="str">
            <v>Far West</v>
          </cell>
          <cell r="AJ231" t="str">
            <v>Denver</v>
          </cell>
          <cell r="AK231" t="str">
            <v>Steve Peters</v>
          </cell>
          <cell r="AL231" t="str">
            <v>Marcia Thomasson</v>
          </cell>
          <cell r="AM231" t="b">
            <v>0</v>
          </cell>
          <cell r="AN231" t="str">
            <v>RW:005340@3494</v>
          </cell>
          <cell r="AO231">
            <v>0</v>
          </cell>
          <cell r="AP231">
            <v>1253.77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518.16999999999996</v>
          </cell>
          <cell r="AW231">
            <v>0</v>
          </cell>
          <cell r="AX231">
            <v>1771.94</v>
          </cell>
          <cell r="AY231">
            <v>1025.08</v>
          </cell>
        </row>
        <row r="232">
          <cell r="A232" t="str">
            <v>000479</v>
          </cell>
          <cell r="B232" t="str">
            <v>Windrush Apts</v>
          </cell>
          <cell r="C232" t="str">
            <v>2447 Lockhill-Selma</v>
          </cell>
          <cell r="D232">
            <v>0</v>
          </cell>
          <cell r="E232" t="str">
            <v>San Antonio</v>
          </cell>
          <cell r="F232" t="str">
            <v>TX</v>
          </cell>
          <cell r="G232" t="str">
            <v>78230</v>
          </cell>
          <cell r="H232" t="str">
            <v>210-342-3209</v>
          </cell>
          <cell r="I232">
            <v>0</v>
          </cell>
          <cell r="J232">
            <v>89</v>
          </cell>
          <cell r="K232" t="str">
            <v>48029</v>
          </cell>
          <cell r="L232" t="str">
            <v>Bexar</v>
          </cell>
          <cell r="M232" t="str">
            <v>7240</v>
          </cell>
          <cell r="N232" t="str">
            <v>San Antonio</v>
          </cell>
          <cell r="O232">
            <v>0</v>
          </cell>
          <cell r="P232">
            <v>0</v>
          </cell>
          <cell r="Q232">
            <v>0</v>
          </cell>
          <cell r="R232" t="str">
            <v>Garden</v>
          </cell>
          <cell r="S232" t="str">
            <v>Insignia</v>
          </cell>
          <cell r="T232">
            <v>0</v>
          </cell>
          <cell r="U232" t="str">
            <v>Conventional</v>
          </cell>
          <cell r="V232" t="str">
            <v>Conventional</v>
          </cell>
          <cell r="W232" t="str">
            <v>yes</v>
          </cell>
          <cell r="X232" t="str">
            <v>Equity</v>
          </cell>
          <cell r="Y232" t="str">
            <v>12</v>
          </cell>
          <cell r="Z232" t="str">
            <v>7</v>
          </cell>
          <cell r="AA232" t="str">
            <v>6</v>
          </cell>
          <cell r="AB232" t="str">
            <v>90696</v>
          </cell>
          <cell r="AC232">
            <v>0.2475</v>
          </cell>
          <cell r="AD232" t="str">
            <v>Yes</v>
          </cell>
          <cell r="AE232" t="str">
            <v>Yes</v>
          </cell>
          <cell r="AF232" t="str">
            <v>Gssw/Blackstone/Insignia</v>
          </cell>
          <cell r="AG232" t="str">
            <v>GSSW/Blackstone/Insignia</v>
          </cell>
          <cell r="AH232" t="str">
            <v>1973</v>
          </cell>
          <cell r="AI232" t="str">
            <v>West</v>
          </cell>
          <cell r="AJ232" t="str">
            <v>Austin</v>
          </cell>
          <cell r="AK232" t="str">
            <v>Frances Nolan</v>
          </cell>
          <cell r="AL232" t="str">
            <v>Frances Nolan</v>
          </cell>
          <cell r="AM232" t="b">
            <v>0</v>
          </cell>
          <cell r="AN232" t="str">
            <v>RW:025029@3494</v>
          </cell>
          <cell r="AO232" t="str">
            <v>11244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</row>
        <row r="233">
          <cell r="A233" t="str">
            <v>000486</v>
          </cell>
          <cell r="B233" t="str">
            <v>Lake Camelot</v>
          </cell>
          <cell r="C233" t="str">
            <v>6475 EXCALIBUR</v>
          </cell>
          <cell r="D233">
            <v>0</v>
          </cell>
          <cell r="E233" t="str">
            <v>Indianapolis</v>
          </cell>
          <cell r="F233" t="str">
            <v>IN</v>
          </cell>
          <cell r="G233" t="str">
            <v>46268</v>
          </cell>
          <cell r="H233" t="str">
            <v>317-291-0676</v>
          </cell>
          <cell r="I233">
            <v>0</v>
          </cell>
          <cell r="J233">
            <v>200</v>
          </cell>
          <cell r="K233" t="str">
            <v>18097</v>
          </cell>
          <cell r="L233" t="str">
            <v>Marion</v>
          </cell>
          <cell r="M233" t="str">
            <v>3480</v>
          </cell>
          <cell r="N233" t="str">
            <v>Indianapolis</v>
          </cell>
          <cell r="O233">
            <v>0</v>
          </cell>
          <cell r="P233">
            <v>0</v>
          </cell>
          <cell r="Q233">
            <v>0</v>
          </cell>
          <cell r="R233" t="str">
            <v>Garden</v>
          </cell>
          <cell r="S233" t="str">
            <v>Insignia</v>
          </cell>
          <cell r="T233">
            <v>0</v>
          </cell>
          <cell r="U233" t="str">
            <v>Conventional</v>
          </cell>
          <cell r="V233" t="str">
            <v>Conventional</v>
          </cell>
          <cell r="W233">
            <v>0</v>
          </cell>
          <cell r="X233" t="str">
            <v>Fee</v>
          </cell>
          <cell r="Y233" t="str">
            <v>12</v>
          </cell>
          <cell r="Z233">
            <v>0</v>
          </cell>
          <cell r="AA233">
            <v>0</v>
          </cell>
          <cell r="AB233" t="str">
            <v>183240</v>
          </cell>
          <cell r="AC233">
            <v>0</v>
          </cell>
          <cell r="AD233" t="str">
            <v>No</v>
          </cell>
          <cell r="AE233" t="str">
            <v>Yes</v>
          </cell>
          <cell r="AF233" t="str">
            <v>Ing Barings</v>
          </cell>
          <cell r="AG233" t="str">
            <v>Royal River Partners, LP a Delaware LP</v>
          </cell>
          <cell r="AH233">
            <v>0</v>
          </cell>
          <cell r="AI233" t="str">
            <v>West</v>
          </cell>
          <cell r="AJ233" t="str">
            <v>Indianapolis</v>
          </cell>
          <cell r="AK233" t="str">
            <v>Rick Arbore</v>
          </cell>
          <cell r="AL233" t="str">
            <v>Rick Raffanti</v>
          </cell>
          <cell r="AM233" t="b">
            <v>0</v>
          </cell>
          <cell r="AN233" t="str">
            <v>RW:025052@3494</v>
          </cell>
          <cell r="AO233" t="str">
            <v>11532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670.21</v>
          </cell>
          <cell r="AU233">
            <v>0</v>
          </cell>
          <cell r="AV233">
            <v>0</v>
          </cell>
          <cell r="AW233">
            <v>0</v>
          </cell>
          <cell r="AX233">
            <v>670.21</v>
          </cell>
          <cell r="AY233">
            <v>0</v>
          </cell>
        </row>
        <row r="234">
          <cell r="A234" t="str">
            <v>000487</v>
          </cell>
          <cell r="B234" t="str">
            <v>THE LANDINGS APTS</v>
          </cell>
          <cell r="C234" t="str">
            <v>2414 Richmond Road</v>
          </cell>
          <cell r="D234">
            <v>0</v>
          </cell>
          <cell r="E234" t="str">
            <v>LEXINGTON</v>
          </cell>
          <cell r="F234" t="str">
            <v>KY</v>
          </cell>
          <cell r="G234" t="str">
            <v>40502</v>
          </cell>
          <cell r="H234" t="str">
            <v>606-268-4334</v>
          </cell>
          <cell r="I234">
            <v>0</v>
          </cell>
          <cell r="J234">
            <v>102</v>
          </cell>
          <cell r="K234" t="str">
            <v>21067</v>
          </cell>
          <cell r="L234" t="str">
            <v>Fayette</v>
          </cell>
          <cell r="M234" t="str">
            <v>4280</v>
          </cell>
          <cell r="N234" t="str">
            <v>Lexington</v>
          </cell>
          <cell r="O234">
            <v>0</v>
          </cell>
          <cell r="P234">
            <v>0</v>
          </cell>
          <cell r="Q234">
            <v>0</v>
          </cell>
          <cell r="R234" t="str">
            <v>Garden</v>
          </cell>
          <cell r="S234" t="str">
            <v>Insignia</v>
          </cell>
          <cell r="T234">
            <v>0</v>
          </cell>
          <cell r="U234" t="str">
            <v>Conventional</v>
          </cell>
          <cell r="V234" t="str">
            <v>Conventional</v>
          </cell>
          <cell r="W234">
            <v>0</v>
          </cell>
          <cell r="X234" t="str">
            <v>Fee</v>
          </cell>
          <cell r="Y234" t="str">
            <v>12</v>
          </cell>
          <cell r="Z234">
            <v>0</v>
          </cell>
          <cell r="AA234">
            <v>0</v>
          </cell>
          <cell r="AB234" t="str">
            <v>114540</v>
          </cell>
          <cell r="AC234">
            <v>0</v>
          </cell>
          <cell r="AD234" t="str">
            <v>No</v>
          </cell>
          <cell r="AE234" t="str">
            <v>Yes</v>
          </cell>
          <cell r="AF234" t="str">
            <v>Ing Barings</v>
          </cell>
          <cell r="AG234" t="str">
            <v>Royal River Partners LP</v>
          </cell>
          <cell r="AH234">
            <v>0</v>
          </cell>
          <cell r="AI234" t="str">
            <v>South East</v>
          </cell>
          <cell r="AJ234" t="str">
            <v>Nashville</v>
          </cell>
          <cell r="AK234" t="str">
            <v>Rod Beverstein</v>
          </cell>
          <cell r="AL234" t="str">
            <v>Ann Felknor</v>
          </cell>
          <cell r="AM234" t="b">
            <v>0</v>
          </cell>
          <cell r="AN234">
            <v>0</v>
          </cell>
          <cell r="AO234" t="str">
            <v>09061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</row>
        <row r="235">
          <cell r="A235" t="str">
            <v>000488</v>
          </cell>
          <cell r="B235" t="str">
            <v>Prince Manor</v>
          </cell>
          <cell r="C235" t="str">
            <v>3000 Coronet Lane</v>
          </cell>
          <cell r="D235">
            <v>0</v>
          </cell>
          <cell r="E235" t="str">
            <v>Jacksonville</v>
          </cell>
          <cell r="F235" t="str">
            <v>FL</v>
          </cell>
          <cell r="G235" t="str">
            <v>32207</v>
          </cell>
          <cell r="H235" t="str">
            <v>904-724-7442</v>
          </cell>
          <cell r="I235">
            <v>0</v>
          </cell>
          <cell r="J235">
            <v>160</v>
          </cell>
          <cell r="K235" t="str">
            <v>12031</v>
          </cell>
          <cell r="L235" t="str">
            <v>Duval</v>
          </cell>
          <cell r="M235" t="str">
            <v>3600</v>
          </cell>
          <cell r="N235" t="str">
            <v>Jacksonville</v>
          </cell>
          <cell r="O235">
            <v>0</v>
          </cell>
          <cell r="P235">
            <v>0</v>
          </cell>
          <cell r="Q235">
            <v>0</v>
          </cell>
          <cell r="R235" t="str">
            <v>Garden</v>
          </cell>
          <cell r="S235" t="str">
            <v>Insignia</v>
          </cell>
          <cell r="T235">
            <v>0</v>
          </cell>
          <cell r="U235" t="str">
            <v>Conventional</v>
          </cell>
          <cell r="V235" t="str">
            <v>Conventional</v>
          </cell>
          <cell r="W235">
            <v>0</v>
          </cell>
          <cell r="X235" t="str">
            <v>Fee</v>
          </cell>
          <cell r="Y235" t="str">
            <v>12</v>
          </cell>
          <cell r="Z235">
            <v>0</v>
          </cell>
          <cell r="AA235">
            <v>0</v>
          </cell>
          <cell r="AB235" t="str">
            <v>151612</v>
          </cell>
          <cell r="AC235">
            <v>0</v>
          </cell>
          <cell r="AD235" t="str">
            <v>No</v>
          </cell>
          <cell r="AE235" t="str">
            <v>Yes</v>
          </cell>
          <cell r="AF235" t="str">
            <v>Ing Barings</v>
          </cell>
          <cell r="AG235" t="str">
            <v>Royal River Partners LP</v>
          </cell>
          <cell r="AH235">
            <v>0</v>
          </cell>
          <cell r="AI235" t="str">
            <v>South East</v>
          </cell>
          <cell r="AJ235" t="str">
            <v>Tampa</v>
          </cell>
          <cell r="AK235" t="str">
            <v>Dan Kistel</v>
          </cell>
          <cell r="AL235" t="str">
            <v>Karen Estep</v>
          </cell>
          <cell r="AM235" t="b">
            <v>1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</row>
        <row r="236">
          <cell r="A236" t="str">
            <v>000500</v>
          </cell>
          <cell r="B236" t="str">
            <v>Presidential House</v>
          </cell>
          <cell r="C236" t="str">
            <v>1560 NW 191ST STREET</v>
          </cell>
          <cell r="D236">
            <v>0</v>
          </cell>
          <cell r="E236" t="str">
            <v>N. Miami Beach</v>
          </cell>
          <cell r="F236" t="str">
            <v>FL</v>
          </cell>
          <cell r="G236" t="str">
            <v>33179</v>
          </cell>
          <cell r="H236" t="str">
            <v>305-949-7272</v>
          </cell>
          <cell r="I236">
            <v>0</v>
          </cell>
          <cell r="J236">
            <v>203</v>
          </cell>
          <cell r="K236" t="str">
            <v>12025</v>
          </cell>
          <cell r="L236" t="str">
            <v>Dade</v>
          </cell>
          <cell r="M236" t="str">
            <v>5000</v>
          </cell>
          <cell r="N236" t="str">
            <v>Miami</v>
          </cell>
          <cell r="O236" t="str">
            <v>56</v>
          </cell>
          <cell r="P236" t="str">
            <v>Miami - Fort Lauderdale</v>
          </cell>
          <cell r="Q236">
            <v>0</v>
          </cell>
          <cell r="R236" t="str">
            <v>Midrise</v>
          </cell>
          <cell r="S236" t="str">
            <v>Insignia</v>
          </cell>
          <cell r="T236">
            <v>0</v>
          </cell>
          <cell r="U236" t="str">
            <v>Conventional</v>
          </cell>
          <cell r="V236" t="str">
            <v>Conventional</v>
          </cell>
          <cell r="W236">
            <v>0</v>
          </cell>
          <cell r="X236" t="str">
            <v>Equity</v>
          </cell>
          <cell r="Y236" t="str">
            <v>12</v>
          </cell>
          <cell r="Z236" t="str">
            <v>7</v>
          </cell>
          <cell r="AA236" t="str">
            <v>7</v>
          </cell>
          <cell r="AB236" t="str">
            <v>183150</v>
          </cell>
          <cell r="AC236">
            <v>0.19326943399999999</v>
          </cell>
          <cell r="AD236" t="str">
            <v>Yes</v>
          </cell>
          <cell r="AE236" t="str">
            <v>Yes</v>
          </cell>
          <cell r="AF236" t="str">
            <v>Drexel, Burnham &amp; Lambert Ii</v>
          </cell>
          <cell r="AG236" t="str">
            <v>FUCLEAN LAMBERT</v>
          </cell>
          <cell r="AH236" t="str">
            <v>1960</v>
          </cell>
          <cell r="AI236" t="str">
            <v>South East</v>
          </cell>
          <cell r="AJ236" t="str">
            <v>Boca</v>
          </cell>
          <cell r="AK236" t="str">
            <v>Charlie Vanover</v>
          </cell>
          <cell r="AL236" t="str">
            <v>Maria Garcia</v>
          </cell>
          <cell r="AM236" t="b">
            <v>0</v>
          </cell>
          <cell r="AN236" t="str">
            <v>RW:038193@3494</v>
          </cell>
          <cell r="AO236" t="str">
            <v>08062</v>
          </cell>
          <cell r="AP236">
            <v>1805.07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1805.07</v>
          </cell>
          <cell r="AY236">
            <v>348.86</v>
          </cell>
        </row>
        <row r="237">
          <cell r="A237" t="str">
            <v>000505</v>
          </cell>
          <cell r="B237" t="str">
            <v>Orchard Park</v>
          </cell>
          <cell r="C237" t="str">
            <v>49 Orchard Park Dr.</v>
          </cell>
          <cell r="D237">
            <v>0</v>
          </cell>
          <cell r="E237" t="str">
            <v>Greenville</v>
          </cell>
          <cell r="F237" t="str">
            <v>SC</v>
          </cell>
          <cell r="G237" t="str">
            <v>29615</v>
          </cell>
          <cell r="H237" t="str">
            <v>864-239-6903</v>
          </cell>
          <cell r="I237">
            <v>0</v>
          </cell>
          <cell r="J237">
            <v>172</v>
          </cell>
          <cell r="K237" t="str">
            <v>45045</v>
          </cell>
          <cell r="L237" t="str">
            <v>Greenville</v>
          </cell>
          <cell r="M237" t="str">
            <v>3160</v>
          </cell>
          <cell r="N237" t="str">
            <v>Greenville-Spartanburg-Anderson</v>
          </cell>
          <cell r="O237">
            <v>0</v>
          </cell>
          <cell r="P237">
            <v>0</v>
          </cell>
          <cell r="Q237">
            <v>0</v>
          </cell>
          <cell r="R237" t="str">
            <v>Garden</v>
          </cell>
          <cell r="S237" t="str">
            <v>Insignia</v>
          </cell>
          <cell r="T237">
            <v>0</v>
          </cell>
          <cell r="U237" t="str">
            <v>Conventional</v>
          </cell>
          <cell r="V237" t="str">
            <v>Conventional</v>
          </cell>
          <cell r="W237">
            <v>0</v>
          </cell>
          <cell r="X237" t="str">
            <v>Equity</v>
          </cell>
          <cell r="Y237" t="str">
            <v>12</v>
          </cell>
          <cell r="Z237">
            <v>0</v>
          </cell>
          <cell r="AA237">
            <v>0</v>
          </cell>
          <cell r="AB237" t="str">
            <v>0</v>
          </cell>
          <cell r="AC237">
            <v>8.8507000000000002E-2</v>
          </cell>
          <cell r="AD237" t="str">
            <v>Yes</v>
          </cell>
          <cell r="AE237" t="str">
            <v>Yes</v>
          </cell>
          <cell r="AF237" t="str">
            <v>IFG - AmREAL PORTFOLIO</v>
          </cell>
          <cell r="AG237" t="str">
            <v>Orchard Park Joint Venture</v>
          </cell>
          <cell r="AH237" t="str">
            <v>1983</v>
          </cell>
          <cell r="AI237" t="str">
            <v>East</v>
          </cell>
          <cell r="AJ237" t="str">
            <v>Greenville</v>
          </cell>
          <cell r="AK237" t="str">
            <v>Frank Dupree</v>
          </cell>
          <cell r="AL237" t="str">
            <v>Wayne Redding</v>
          </cell>
          <cell r="AM237" t="b">
            <v>0</v>
          </cell>
          <cell r="AN237">
            <v>0</v>
          </cell>
          <cell r="AO237" t="str">
            <v>09081</v>
          </cell>
          <cell r="AP237">
            <v>0</v>
          </cell>
          <cell r="AQ237">
            <v>0</v>
          </cell>
          <cell r="AR237">
            <v>0</v>
          </cell>
          <cell r="AS237">
            <v>619.20000000000005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619.20000000000005</v>
          </cell>
          <cell r="AY237">
            <v>54.8</v>
          </cell>
        </row>
        <row r="238">
          <cell r="A238" t="str">
            <v>000507</v>
          </cell>
          <cell r="B238" t="str">
            <v>North River Village</v>
          </cell>
          <cell r="C238">
            <v>0</v>
          </cell>
          <cell r="D238">
            <v>0</v>
          </cell>
          <cell r="E238" t="str">
            <v>Atlanta</v>
          </cell>
          <cell r="F238" t="str">
            <v>GA</v>
          </cell>
          <cell r="G238" t="str">
            <v>30350</v>
          </cell>
          <cell r="H238">
            <v>0</v>
          </cell>
          <cell r="I238">
            <v>0</v>
          </cell>
          <cell r="J238">
            <v>133</v>
          </cell>
          <cell r="K238" t="str">
            <v>13121</v>
          </cell>
          <cell r="L238" t="str">
            <v>Fulton</v>
          </cell>
          <cell r="M238" t="str">
            <v>0520</v>
          </cell>
          <cell r="N238" t="str">
            <v>Atlanta</v>
          </cell>
          <cell r="O238">
            <v>0</v>
          </cell>
          <cell r="P238">
            <v>0</v>
          </cell>
          <cell r="Q238">
            <v>0</v>
          </cell>
          <cell r="R238" t="str">
            <v>garden</v>
          </cell>
          <cell r="S238" t="str">
            <v>Insignia</v>
          </cell>
          <cell r="T238">
            <v>0</v>
          </cell>
          <cell r="U238" t="str">
            <v>Conventional</v>
          </cell>
          <cell r="V238">
            <v>0</v>
          </cell>
          <cell r="W238">
            <v>0</v>
          </cell>
          <cell r="X238" t="str">
            <v>Consolidated</v>
          </cell>
          <cell r="Y238" t="str">
            <v>12</v>
          </cell>
          <cell r="Z238" t="str">
            <v>10</v>
          </cell>
          <cell r="AA238" t="str">
            <v>5</v>
          </cell>
          <cell r="AB238">
            <v>0</v>
          </cell>
          <cell r="AC238">
            <v>0.55608400000000002</v>
          </cell>
          <cell r="AD238" t="str">
            <v>Yes</v>
          </cell>
          <cell r="AE238" t="str">
            <v>Yes</v>
          </cell>
          <cell r="AF238" t="str">
            <v>IFG - AmREAL PORTFOLIO</v>
          </cell>
          <cell r="AG238">
            <v>0</v>
          </cell>
          <cell r="AH238" t="str">
            <v>1970</v>
          </cell>
          <cell r="AI238" t="str">
            <v>South East</v>
          </cell>
          <cell r="AJ238" t="str">
            <v>Atlanta</v>
          </cell>
          <cell r="AK238" t="str">
            <v>Ken Mills</v>
          </cell>
          <cell r="AL238" t="str">
            <v>Ken Mills</v>
          </cell>
          <cell r="AM238" t="b">
            <v>0</v>
          </cell>
          <cell r="AN238" t="str">
            <v>RW:008636@3494</v>
          </cell>
          <cell r="AO238" t="str">
            <v>11538</v>
          </cell>
          <cell r="AP238">
            <v>0</v>
          </cell>
          <cell r="AQ238">
            <v>0</v>
          </cell>
          <cell r="AR238">
            <v>0</v>
          </cell>
          <cell r="AS238">
            <v>478.8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478.8</v>
          </cell>
          <cell r="AY238">
            <v>266.25</v>
          </cell>
        </row>
        <row r="239">
          <cell r="A239" t="str">
            <v>000509</v>
          </cell>
          <cell r="B239" t="str">
            <v>Foxfire</v>
          </cell>
          <cell r="C239">
            <v>0</v>
          </cell>
          <cell r="D239">
            <v>0</v>
          </cell>
          <cell r="E239" t="str">
            <v>Doraville</v>
          </cell>
          <cell r="F239" t="str">
            <v>GA</v>
          </cell>
          <cell r="G239" t="str">
            <v>30360</v>
          </cell>
          <cell r="H239">
            <v>0</v>
          </cell>
          <cell r="I239">
            <v>0</v>
          </cell>
          <cell r="J239">
            <v>266</v>
          </cell>
          <cell r="K239" t="str">
            <v>13089</v>
          </cell>
          <cell r="L239" t="str">
            <v>De Kalb</v>
          </cell>
          <cell r="M239" t="str">
            <v>0520</v>
          </cell>
          <cell r="N239" t="str">
            <v>Atlanta</v>
          </cell>
          <cell r="O239">
            <v>0</v>
          </cell>
          <cell r="P239">
            <v>0</v>
          </cell>
          <cell r="Q239">
            <v>0</v>
          </cell>
          <cell r="R239" t="str">
            <v>highrise</v>
          </cell>
          <cell r="S239" t="str">
            <v>Insignia</v>
          </cell>
          <cell r="T239">
            <v>0</v>
          </cell>
          <cell r="U239" t="str">
            <v>Conventional</v>
          </cell>
          <cell r="V239">
            <v>0</v>
          </cell>
          <cell r="W239">
            <v>0</v>
          </cell>
          <cell r="X239" t="str">
            <v>Consolidated</v>
          </cell>
          <cell r="Y239" t="str">
            <v>12</v>
          </cell>
          <cell r="Z239" t="str">
            <v>7</v>
          </cell>
          <cell r="AA239" t="str">
            <v>7</v>
          </cell>
          <cell r="AB239">
            <v>0</v>
          </cell>
          <cell r="AC239">
            <v>0.64250104699999999</v>
          </cell>
          <cell r="AD239" t="str">
            <v>Yes</v>
          </cell>
          <cell r="AE239" t="str">
            <v>Yes</v>
          </cell>
          <cell r="AF239" t="str">
            <v>IFG - AmREAL PORTFOLIO</v>
          </cell>
          <cell r="AG239">
            <v>0</v>
          </cell>
          <cell r="AH239" t="str">
            <v>1971</v>
          </cell>
          <cell r="AI239" t="str">
            <v>South East</v>
          </cell>
          <cell r="AJ239" t="str">
            <v>Atlanta</v>
          </cell>
          <cell r="AK239" t="str">
            <v>Ken Mills</v>
          </cell>
          <cell r="AL239" t="str">
            <v>Robert Bridges</v>
          </cell>
          <cell r="AM239" t="b">
            <v>0</v>
          </cell>
          <cell r="AN239" t="str">
            <v>RW:038316@3494</v>
          </cell>
          <cell r="AO239" t="str">
            <v>08196</v>
          </cell>
          <cell r="AP239">
            <v>0</v>
          </cell>
          <cell r="AQ239">
            <v>0</v>
          </cell>
          <cell r="AR239">
            <v>0</v>
          </cell>
          <cell r="AS239">
            <v>957.6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957.6</v>
          </cell>
          <cell r="AY239">
            <v>615.25</v>
          </cell>
        </row>
        <row r="240">
          <cell r="A240" t="str">
            <v>000517</v>
          </cell>
          <cell r="B240" t="str">
            <v>Hunters Glen IV</v>
          </cell>
          <cell r="C240" t="str">
            <v>1109 Hunters Glen Drive</v>
          </cell>
          <cell r="D240">
            <v>0</v>
          </cell>
          <cell r="E240" t="str">
            <v>Plainsboro</v>
          </cell>
          <cell r="F240" t="str">
            <v>NJ</v>
          </cell>
          <cell r="G240" t="str">
            <v>08536</v>
          </cell>
          <cell r="H240" t="str">
            <v>609-799-1611</v>
          </cell>
          <cell r="I240">
            <v>0</v>
          </cell>
          <cell r="J240">
            <v>264</v>
          </cell>
          <cell r="K240" t="str">
            <v>34023</v>
          </cell>
          <cell r="L240" t="str">
            <v>Middlesex</v>
          </cell>
          <cell r="M240" t="str">
            <v>5015</v>
          </cell>
          <cell r="N240" t="str">
            <v>Middlesex-Somerset-Hunterdon</v>
          </cell>
          <cell r="O240" t="str">
            <v>70</v>
          </cell>
          <cell r="P240" t="str">
            <v>New York - Northern New Jersey - Long Island</v>
          </cell>
          <cell r="Q240">
            <v>0</v>
          </cell>
          <cell r="R240" t="str">
            <v>Garden</v>
          </cell>
          <cell r="S240" t="str">
            <v>Insignia</v>
          </cell>
          <cell r="T240">
            <v>0</v>
          </cell>
          <cell r="U240" t="str">
            <v>Conventional</v>
          </cell>
          <cell r="V240" t="str">
            <v>Conventional</v>
          </cell>
          <cell r="W240">
            <v>0</v>
          </cell>
          <cell r="X240" t="str">
            <v>Consolidated</v>
          </cell>
          <cell r="Y240" t="str">
            <v>12</v>
          </cell>
          <cell r="Z240" t="str">
            <v>9</v>
          </cell>
          <cell r="AA240" t="str">
            <v>8</v>
          </cell>
          <cell r="AB240" t="str">
            <v>161008</v>
          </cell>
          <cell r="AC240">
            <v>0.59524084300000002</v>
          </cell>
          <cell r="AD240" t="str">
            <v>Yes</v>
          </cell>
          <cell r="AE240" t="str">
            <v>Yes</v>
          </cell>
          <cell r="AF240" t="str">
            <v>ANGELES PORTFOLIO - AFFIL (Inc</v>
          </cell>
          <cell r="AG240" t="str">
            <v>Angeles Partners XII</v>
          </cell>
          <cell r="AH240" t="str">
            <v>1976</v>
          </cell>
          <cell r="AI240" t="str">
            <v>East</v>
          </cell>
          <cell r="AJ240" t="str">
            <v>Philadelphia I</v>
          </cell>
          <cell r="AK240" t="str">
            <v>Carl Ruff</v>
          </cell>
          <cell r="AL240" t="str">
            <v>Sharon Reseter</v>
          </cell>
          <cell r="AM240" t="b">
            <v>0</v>
          </cell>
          <cell r="AN240" t="str">
            <v>RW:038952@3494</v>
          </cell>
          <cell r="AO240" t="str">
            <v>10458</v>
          </cell>
          <cell r="AP240">
            <v>0</v>
          </cell>
          <cell r="AQ240">
            <v>2608.3200000000002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2608.3200000000002</v>
          </cell>
          <cell r="AY240">
            <v>1552.57</v>
          </cell>
        </row>
        <row r="241">
          <cell r="A241" t="str">
            <v>000518</v>
          </cell>
          <cell r="B241" t="str">
            <v>Hunters Glen V</v>
          </cell>
          <cell r="C241" t="str">
            <v>1109 Hunters Glen Dr.</v>
          </cell>
          <cell r="D241">
            <v>0</v>
          </cell>
          <cell r="E241" t="str">
            <v>Plainsboro</v>
          </cell>
          <cell r="F241" t="str">
            <v>NJ</v>
          </cell>
          <cell r="G241" t="str">
            <v>08536</v>
          </cell>
          <cell r="H241" t="str">
            <v>609-799-1611</v>
          </cell>
          <cell r="I241">
            <v>0</v>
          </cell>
          <cell r="J241">
            <v>304</v>
          </cell>
          <cell r="K241" t="str">
            <v>34023</v>
          </cell>
          <cell r="L241" t="str">
            <v>Middlesex</v>
          </cell>
          <cell r="M241" t="str">
            <v>5015</v>
          </cell>
          <cell r="N241" t="str">
            <v>Middlesex-Somerset-Hunterdon</v>
          </cell>
          <cell r="O241" t="str">
            <v>70</v>
          </cell>
          <cell r="P241" t="str">
            <v>New York - Northern New Jersey - Long Island</v>
          </cell>
          <cell r="Q241">
            <v>0</v>
          </cell>
          <cell r="R241" t="str">
            <v>Garden</v>
          </cell>
          <cell r="S241" t="str">
            <v>Insignia</v>
          </cell>
          <cell r="T241">
            <v>0</v>
          </cell>
          <cell r="U241" t="str">
            <v>Conventional</v>
          </cell>
          <cell r="V241" t="str">
            <v>Conventional</v>
          </cell>
          <cell r="W241" t="str">
            <v>yes</v>
          </cell>
          <cell r="X241" t="str">
            <v>Consolidated</v>
          </cell>
          <cell r="Y241" t="str">
            <v>12</v>
          </cell>
          <cell r="Z241" t="str">
            <v>9</v>
          </cell>
          <cell r="AA241" t="str">
            <v>8</v>
          </cell>
          <cell r="AB241" t="str">
            <v>213344</v>
          </cell>
          <cell r="AC241">
            <v>0.59524084300000002</v>
          </cell>
          <cell r="AD241" t="str">
            <v>Yes</v>
          </cell>
          <cell r="AE241" t="str">
            <v>Yes</v>
          </cell>
          <cell r="AF241" t="str">
            <v>ANGELES PORTFOLIO - AFFIL (Inc</v>
          </cell>
          <cell r="AG241" t="str">
            <v>Angeles Partners XII</v>
          </cell>
          <cell r="AH241" t="str">
            <v>1977</v>
          </cell>
          <cell r="AI241" t="str">
            <v>East</v>
          </cell>
          <cell r="AJ241" t="str">
            <v>Philadelphia I</v>
          </cell>
          <cell r="AK241" t="str">
            <v>Carl Ruff</v>
          </cell>
          <cell r="AL241" t="str">
            <v>Sharon Reseter</v>
          </cell>
          <cell r="AM241" t="b">
            <v>0</v>
          </cell>
          <cell r="AN241" t="str">
            <v>RW:025036@3494</v>
          </cell>
          <cell r="AO241" t="str">
            <v>11518</v>
          </cell>
          <cell r="AP241">
            <v>0</v>
          </cell>
          <cell r="AQ241">
            <v>3003.52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3003.52</v>
          </cell>
          <cell r="AY241">
            <v>1787.81</v>
          </cell>
        </row>
        <row r="242">
          <cell r="A242" t="str">
            <v>000519</v>
          </cell>
          <cell r="B242" t="str">
            <v>Hunters Glen VI</v>
          </cell>
          <cell r="C242" t="str">
            <v>1109 Hunters Glen Dr.</v>
          </cell>
          <cell r="D242">
            <v>0</v>
          </cell>
          <cell r="E242" t="str">
            <v>Plainsboro</v>
          </cell>
          <cell r="F242" t="str">
            <v>NJ</v>
          </cell>
          <cell r="G242" t="str">
            <v>08536</v>
          </cell>
          <cell r="H242" t="str">
            <v>609-799-1611</v>
          </cell>
          <cell r="I242">
            <v>0</v>
          </cell>
          <cell r="J242">
            <v>328</v>
          </cell>
          <cell r="K242" t="str">
            <v>34023</v>
          </cell>
          <cell r="L242" t="str">
            <v>Middlesex</v>
          </cell>
          <cell r="M242" t="str">
            <v>5015</v>
          </cell>
          <cell r="N242" t="str">
            <v>Middlesex-Somerset-Hunterdon</v>
          </cell>
          <cell r="O242" t="str">
            <v>70</v>
          </cell>
          <cell r="P242" t="str">
            <v>New York - Northern New Jersey - Long Island</v>
          </cell>
          <cell r="Q242">
            <v>0</v>
          </cell>
          <cell r="R242" t="str">
            <v>Garden</v>
          </cell>
          <cell r="S242" t="str">
            <v>Insignia</v>
          </cell>
          <cell r="T242">
            <v>0</v>
          </cell>
          <cell r="U242" t="str">
            <v>Conventional</v>
          </cell>
          <cell r="V242" t="str">
            <v>Conventional</v>
          </cell>
          <cell r="W242">
            <v>0</v>
          </cell>
          <cell r="X242" t="str">
            <v>Consolidated</v>
          </cell>
          <cell r="Y242" t="str">
            <v>12</v>
          </cell>
          <cell r="Z242" t="str">
            <v>9</v>
          </cell>
          <cell r="AA242" t="str">
            <v>8</v>
          </cell>
          <cell r="AB242" t="str">
            <v>195656</v>
          </cell>
          <cell r="AC242">
            <v>0.59524084300000002</v>
          </cell>
          <cell r="AD242" t="str">
            <v>Yes</v>
          </cell>
          <cell r="AE242" t="str">
            <v>Yes</v>
          </cell>
          <cell r="AF242" t="str">
            <v>ANGELES PORTFOLIO - AFFIL (Inc</v>
          </cell>
          <cell r="AG242" t="str">
            <v>Angeles Partners XII</v>
          </cell>
          <cell r="AH242" t="str">
            <v>1977</v>
          </cell>
          <cell r="AI242" t="str">
            <v>East</v>
          </cell>
          <cell r="AJ242" t="str">
            <v>Philadelphia I</v>
          </cell>
          <cell r="AK242" t="str">
            <v>Carl Ruff</v>
          </cell>
          <cell r="AL242" t="str">
            <v>Sharon Reseter</v>
          </cell>
          <cell r="AM242" t="b">
            <v>0</v>
          </cell>
          <cell r="AN242" t="str">
            <v>RW:000038@3494</v>
          </cell>
          <cell r="AO242" t="str">
            <v>11337</v>
          </cell>
          <cell r="AP242">
            <v>0</v>
          </cell>
          <cell r="AQ242">
            <v>3240.64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3240.64</v>
          </cell>
          <cell r="AY242">
            <v>1928.96</v>
          </cell>
        </row>
        <row r="243">
          <cell r="A243" t="str">
            <v>000538</v>
          </cell>
          <cell r="B243" t="str">
            <v>Lincoln</v>
          </cell>
          <cell r="C243" t="str">
            <v>404 WHITSELL STREET</v>
          </cell>
          <cell r="D243">
            <v>0</v>
          </cell>
          <cell r="E243" t="str">
            <v>Walterboro</v>
          </cell>
          <cell r="F243" t="str">
            <v>SC</v>
          </cell>
          <cell r="G243" t="str">
            <v>29488</v>
          </cell>
          <cell r="H243" t="str">
            <v>8035491022</v>
          </cell>
          <cell r="I243">
            <v>0</v>
          </cell>
          <cell r="J243">
            <v>64</v>
          </cell>
          <cell r="K243" t="str">
            <v>45029</v>
          </cell>
          <cell r="L243" t="str">
            <v>Colleton</v>
          </cell>
          <cell r="M243" t="str">
            <v>045</v>
          </cell>
          <cell r="N243" t="str">
            <v>SC Other</v>
          </cell>
          <cell r="O243">
            <v>0</v>
          </cell>
          <cell r="P243">
            <v>0</v>
          </cell>
          <cell r="Q243">
            <v>0</v>
          </cell>
          <cell r="R243" t="str">
            <v>Garden</v>
          </cell>
          <cell r="S243" t="str">
            <v>Insignia</v>
          </cell>
          <cell r="T243">
            <v>0</v>
          </cell>
          <cell r="U243" t="str">
            <v>Affordable</v>
          </cell>
          <cell r="V243" t="str">
            <v>Affordable</v>
          </cell>
          <cell r="W243" t="str">
            <v>Assisted</v>
          </cell>
          <cell r="X243" t="str">
            <v>Fee</v>
          </cell>
          <cell r="Y243" t="str">
            <v>12</v>
          </cell>
          <cell r="Z243">
            <v>0</v>
          </cell>
          <cell r="AA243">
            <v>0</v>
          </cell>
          <cell r="AB243" t="str">
            <v>54600</v>
          </cell>
          <cell r="AC243">
            <v>0</v>
          </cell>
          <cell r="AD243" t="str">
            <v>No</v>
          </cell>
          <cell r="AE243" t="str">
            <v>Yes</v>
          </cell>
          <cell r="AF243" t="str">
            <v>Afc Portfolio - Pl Equities, I</v>
          </cell>
          <cell r="AG243" t="str">
            <v>Lincoln Housing Limited Partnership</v>
          </cell>
          <cell r="AH243" t="str">
            <v>1969</v>
          </cell>
          <cell r="AI243" t="str">
            <v>East</v>
          </cell>
          <cell r="AJ243" t="str">
            <v>Columbia</v>
          </cell>
          <cell r="AK243" t="str">
            <v>Kim Barkwell</v>
          </cell>
          <cell r="AL243" t="str">
            <v>Clifford Smalls</v>
          </cell>
          <cell r="AM243" t="b">
            <v>0</v>
          </cell>
          <cell r="AN243">
            <v>0</v>
          </cell>
          <cell r="AO243" t="str">
            <v>09009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</row>
        <row r="244">
          <cell r="A244" t="str">
            <v>000539</v>
          </cell>
          <cell r="B244" t="str">
            <v>Pinewood Park</v>
          </cell>
          <cell r="C244" t="str">
            <v>BARTON ROAD, BOX 45</v>
          </cell>
          <cell r="D244">
            <v>0</v>
          </cell>
          <cell r="E244" t="str">
            <v>Allendale</v>
          </cell>
          <cell r="F244" t="str">
            <v>SC</v>
          </cell>
          <cell r="G244" t="str">
            <v>29810</v>
          </cell>
          <cell r="H244" t="str">
            <v>8035842637</v>
          </cell>
          <cell r="I244">
            <v>0</v>
          </cell>
          <cell r="J244">
            <v>44</v>
          </cell>
          <cell r="K244" t="str">
            <v>45005</v>
          </cell>
          <cell r="L244" t="str">
            <v>Allendale</v>
          </cell>
          <cell r="M244" t="str">
            <v>045</v>
          </cell>
          <cell r="N244" t="str">
            <v>SC Other</v>
          </cell>
          <cell r="O244">
            <v>0</v>
          </cell>
          <cell r="P244">
            <v>0</v>
          </cell>
          <cell r="Q244">
            <v>0</v>
          </cell>
          <cell r="R244" t="str">
            <v>Garden</v>
          </cell>
          <cell r="S244" t="str">
            <v>Insignia</v>
          </cell>
          <cell r="T244">
            <v>0</v>
          </cell>
          <cell r="U244" t="str">
            <v>Affordable</v>
          </cell>
          <cell r="V244" t="str">
            <v>Affordable</v>
          </cell>
          <cell r="W244" t="str">
            <v>Assisted</v>
          </cell>
          <cell r="X244" t="str">
            <v>Fee</v>
          </cell>
          <cell r="Y244" t="str">
            <v>12</v>
          </cell>
          <cell r="Z244">
            <v>0</v>
          </cell>
          <cell r="AA244">
            <v>0</v>
          </cell>
          <cell r="AB244" t="str">
            <v>34516</v>
          </cell>
          <cell r="AC244">
            <v>0</v>
          </cell>
          <cell r="AD244" t="str">
            <v>No</v>
          </cell>
          <cell r="AE244" t="str">
            <v>Yes</v>
          </cell>
          <cell r="AF244" t="str">
            <v>Afc Portfolio - Pl Equities, I</v>
          </cell>
          <cell r="AG244" t="str">
            <v>Pinewood Housing, LP</v>
          </cell>
          <cell r="AH244" t="str">
            <v>1971</v>
          </cell>
          <cell r="AI244" t="str">
            <v>East</v>
          </cell>
          <cell r="AJ244" t="str">
            <v>Columbia</v>
          </cell>
          <cell r="AK244" t="str">
            <v>Kim Barkwell</v>
          </cell>
          <cell r="AL244" t="str">
            <v>Clifford Smalls</v>
          </cell>
          <cell r="AM244" t="b">
            <v>0</v>
          </cell>
          <cell r="AN244" t="str">
            <v>RW:038561@3494</v>
          </cell>
          <cell r="AO244" t="str">
            <v>03031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</row>
        <row r="245">
          <cell r="A245" t="str">
            <v>000540</v>
          </cell>
          <cell r="B245" t="str">
            <v>Westwood</v>
          </cell>
          <cell r="C245" t="str">
            <v>PAXVILLE ROAD</v>
          </cell>
          <cell r="D245">
            <v>0</v>
          </cell>
          <cell r="E245" t="str">
            <v>Manning</v>
          </cell>
          <cell r="F245" t="str">
            <v>SC</v>
          </cell>
          <cell r="G245" t="str">
            <v>29102</v>
          </cell>
          <cell r="H245" t="str">
            <v>8034358592</v>
          </cell>
          <cell r="I245">
            <v>0</v>
          </cell>
          <cell r="J245">
            <v>48</v>
          </cell>
          <cell r="K245" t="str">
            <v>45027</v>
          </cell>
          <cell r="L245" t="str">
            <v>Clarendon</v>
          </cell>
          <cell r="M245" t="str">
            <v>045</v>
          </cell>
          <cell r="N245" t="str">
            <v>SC Other</v>
          </cell>
          <cell r="O245">
            <v>0</v>
          </cell>
          <cell r="P245">
            <v>0</v>
          </cell>
          <cell r="Q245">
            <v>0</v>
          </cell>
          <cell r="R245" t="str">
            <v>Garden</v>
          </cell>
          <cell r="S245" t="str">
            <v>Insignia</v>
          </cell>
          <cell r="T245">
            <v>0</v>
          </cell>
          <cell r="U245" t="str">
            <v>Affordable</v>
          </cell>
          <cell r="V245" t="str">
            <v>Affordable</v>
          </cell>
          <cell r="W245" t="str">
            <v>Assisted</v>
          </cell>
          <cell r="X245" t="str">
            <v>Fee</v>
          </cell>
          <cell r="Y245" t="str">
            <v>12</v>
          </cell>
          <cell r="Z245">
            <v>0</v>
          </cell>
          <cell r="AA245">
            <v>0</v>
          </cell>
          <cell r="AB245" t="str">
            <v>41404</v>
          </cell>
          <cell r="AC245">
            <v>0</v>
          </cell>
          <cell r="AD245" t="str">
            <v>No</v>
          </cell>
          <cell r="AE245" t="str">
            <v>Yes</v>
          </cell>
          <cell r="AF245" t="str">
            <v>Afc Portfolio - Pl Equities, I</v>
          </cell>
          <cell r="AG245" t="str">
            <v>Westwood Housing, Ltd.</v>
          </cell>
          <cell r="AH245" t="str">
            <v>1974</v>
          </cell>
          <cell r="AI245" t="str">
            <v>East</v>
          </cell>
          <cell r="AJ245" t="str">
            <v>Columbia</v>
          </cell>
          <cell r="AK245" t="str">
            <v>Kim Barkwell</v>
          </cell>
          <cell r="AL245" t="str">
            <v>Clifford Smalls</v>
          </cell>
          <cell r="AM245" t="b">
            <v>0</v>
          </cell>
          <cell r="AN245">
            <v>0</v>
          </cell>
          <cell r="AO245" t="str">
            <v>13145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</row>
        <row r="246">
          <cell r="A246" t="str">
            <v>000541</v>
          </cell>
          <cell r="B246" t="str">
            <v>Raymonia</v>
          </cell>
          <cell r="C246" t="str">
            <v>BOX 81, 1208 EASTER DRIVE</v>
          </cell>
          <cell r="D246">
            <v>0</v>
          </cell>
          <cell r="E246" t="str">
            <v>Vidalia</v>
          </cell>
          <cell r="F246" t="str">
            <v>GA</v>
          </cell>
          <cell r="G246" t="str">
            <v>30474</v>
          </cell>
          <cell r="H246" t="str">
            <v>9125379238</v>
          </cell>
          <cell r="I246">
            <v>0</v>
          </cell>
          <cell r="J246">
            <v>80</v>
          </cell>
          <cell r="K246" t="str">
            <v>13279</v>
          </cell>
          <cell r="L246" t="str">
            <v>Toombs</v>
          </cell>
          <cell r="M246" t="str">
            <v>013</v>
          </cell>
          <cell r="N246" t="str">
            <v>GA Other</v>
          </cell>
          <cell r="O246">
            <v>0</v>
          </cell>
          <cell r="P246">
            <v>0</v>
          </cell>
          <cell r="Q246">
            <v>0</v>
          </cell>
          <cell r="R246" t="str">
            <v>Garden</v>
          </cell>
          <cell r="S246" t="str">
            <v>Insignia</v>
          </cell>
          <cell r="T246">
            <v>0</v>
          </cell>
          <cell r="U246" t="str">
            <v>Affordable</v>
          </cell>
          <cell r="V246" t="str">
            <v>Affordable</v>
          </cell>
          <cell r="W246" t="str">
            <v>Assisted</v>
          </cell>
          <cell r="X246" t="str">
            <v>Fee</v>
          </cell>
          <cell r="Y246" t="str">
            <v>12</v>
          </cell>
          <cell r="Z246">
            <v>0</v>
          </cell>
          <cell r="AA246">
            <v>0</v>
          </cell>
          <cell r="AB246" t="str">
            <v>67536</v>
          </cell>
          <cell r="AC246">
            <v>0</v>
          </cell>
          <cell r="AD246" t="str">
            <v>No</v>
          </cell>
          <cell r="AE246" t="str">
            <v>Yes</v>
          </cell>
          <cell r="AF246" t="str">
            <v>Afc Portfolio - Pl Equities, I</v>
          </cell>
          <cell r="AG246" t="str">
            <v>Raymonia Housing LP</v>
          </cell>
          <cell r="AH246" t="str">
            <v>1974</v>
          </cell>
          <cell r="AI246" t="str">
            <v>South East</v>
          </cell>
          <cell r="AJ246" t="str">
            <v>Atlanta</v>
          </cell>
          <cell r="AK246" t="str">
            <v>Ken Mills</v>
          </cell>
          <cell r="AL246" t="str">
            <v>Tom Cowdrey</v>
          </cell>
          <cell r="AM246" t="b">
            <v>0</v>
          </cell>
          <cell r="AN246" t="str">
            <v>RW:038446@3494</v>
          </cell>
          <cell r="AO246" t="str">
            <v>08349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</row>
        <row r="247">
          <cell r="A247" t="str">
            <v>000542</v>
          </cell>
          <cell r="B247" t="str">
            <v>Westlake</v>
          </cell>
          <cell r="C247" t="str">
            <v>1900 WESTLAKE AVE.</v>
          </cell>
          <cell r="D247">
            <v>0</v>
          </cell>
          <cell r="E247" t="str">
            <v>Savannah</v>
          </cell>
          <cell r="F247" t="str">
            <v>GA</v>
          </cell>
          <cell r="G247" t="str">
            <v>31405</v>
          </cell>
          <cell r="H247" t="str">
            <v>9122339709</v>
          </cell>
          <cell r="I247">
            <v>0</v>
          </cell>
          <cell r="J247">
            <v>100</v>
          </cell>
          <cell r="K247" t="str">
            <v>13051</v>
          </cell>
          <cell r="L247" t="str">
            <v>Chatham</v>
          </cell>
          <cell r="M247" t="str">
            <v>7520</v>
          </cell>
          <cell r="N247" t="str">
            <v>Savannah</v>
          </cell>
          <cell r="O247">
            <v>0</v>
          </cell>
          <cell r="P247">
            <v>0</v>
          </cell>
          <cell r="Q247">
            <v>0</v>
          </cell>
          <cell r="R247" t="str">
            <v>Garden</v>
          </cell>
          <cell r="S247" t="str">
            <v>Insignia</v>
          </cell>
          <cell r="T247">
            <v>0</v>
          </cell>
          <cell r="U247" t="str">
            <v>Affordable</v>
          </cell>
          <cell r="V247" t="str">
            <v>Affordable</v>
          </cell>
          <cell r="W247" t="str">
            <v>Assisted</v>
          </cell>
          <cell r="X247" t="str">
            <v>Fee</v>
          </cell>
          <cell r="Y247" t="str">
            <v>12</v>
          </cell>
          <cell r="Z247">
            <v>0</v>
          </cell>
          <cell r="AA247">
            <v>0</v>
          </cell>
          <cell r="AB247" t="str">
            <v>87876</v>
          </cell>
          <cell r="AC247">
            <v>0</v>
          </cell>
          <cell r="AD247" t="str">
            <v>No</v>
          </cell>
          <cell r="AE247" t="str">
            <v>Yes</v>
          </cell>
          <cell r="AF247" t="str">
            <v>Afc Portfolio - Pl Equities, I</v>
          </cell>
          <cell r="AG247" t="str">
            <v>Prudential Real Investors,Inc.</v>
          </cell>
          <cell r="AH247">
            <v>0</v>
          </cell>
          <cell r="AI247" t="str">
            <v>South East</v>
          </cell>
          <cell r="AJ247" t="str">
            <v>Atlanta</v>
          </cell>
          <cell r="AK247" t="str">
            <v>Ken Mills</v>
          </cell>
          <cell r="AL247" t="str">
            <v>Tom Cowdrey</v>
          </cell>
          <cell r="AM247" t="b">
            <v>0</v>
          </cell>
          <cell r="AN247" t="str">
            <v>RW:039623@3494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</row>
        <row r="248">
          <cell r="A248" t="str">
            <v>000545</v>
          </cell>
          <cell r="B248" t="str">
            <v>Oakland</v>
          </cell>
          <cell r="C248" t="str">
            <v>1108 Cambridge Street</v>
          </cell>
          <cell r="D248">
            <v>0</v>
          </cell>
          <cell r="E248" t="str">
            <v>Abbeville</v>
          </cell>
          <cell r="F248" t="str">
            <v>SC</v>
          </cell>
          <cell r="G248" t="str">
            <v>29620</v>
          </cell>
          <cell r="H248" t="str">
            <v>864-459-2986</v>
          </cell>
          <cell r="I248">
            <v>0</v>
          </cell>
          <cell r="J248">
            <v>32</v>
          </cell>
          <cell r="K248" t="str">
            <v>45001</v>
          </cell>
          <cell r="L248" t="str">
            <v>Abbeville</v>
          </cell>
          <cell r="M248" t="str">
            <v>045</v>
          </cell>
          <cell r="N248" t="str">
            <v>SC Other</v>
          </cell>
          <cell r="O248">
            <v>0</v>
          </cell>
          <cell r="P248">
            <v>0</v>
          </cell>
          <cell r="Q248">
            <v>0</v>
          </cell>
          <cell r="R248" t="str">
            <v>Garden</v>
          </cell>
          <cell r="S248" t="str">
            <v>Insignia</v>
          </cell>
          <cell r="T248">
            <v>0</v>
          </cell>
          <cell r="U248" t="str">
            <v>Affordable</v>
          </cell>
          <cell r="V248" t="str">
            <v>Affordable</v>
          </cell>
          <cell r="W248" t="str">
            <v>Assisted</v>
          </cell>
          <cell r="X248" t="str">
            <v>Fee</v>
          </cell>
          <cell r="Y248" t="str">
            <v>12</v>
          </cell>
          <cell r="Z248">
            <v>0</v>
          </cell>
          <cell r="AA248">
            <v>0</v>
          </cell>
          <cell r="AB248" t="str">
            <v>27048</v>
          </cell>
          <cell r="AC248">
            <v>0</v>
          </cell>
          <cell r="AD248" t="str">
            <v>No</v>
          </cell>
          <cell r="AE248" t="str">
            <v>Yes</v>
          </cell>
          <cell r="AF248" t="str">
            <v>Afc Portfolio - Pl Equities, I</v>
          </cell>
          <cell r="AG248" t="str">
            <v>Oakland Housing Apartments, Ltd I</v>
          </cell>
          <cell r="AH248" t="str">
            <v>1973</v>
          </cell>
          <cell r="AI248" t="str">
            <v>East</v>
          </cell>
          <cell r="AJ248" t="str">
            <v>Columbia</v>
          </cell>
          <cell r="AK248" t="str">
            <v>Kim Barkwell</v>
          </cell>
          <cell r="AL248" t="str">
            <v>Phil Crocker</v>
          </cell>
          <cell r="AM248" t="b">
            <v>1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</row>
        <row r="249">
          <cell r="A249" t="str">
            <v>000551</v>
          </cell>
          <cell r="B249" t="str">
            <v>Bethel Bishop Chappelle</v>
          </cell>
          <cell r="C249" t="str">
            <v>100 RIPPLEMEYER AVE.</v>
          </cell>
          <cell r="D249">
            <v>0</v>
          </cell>
          <cell r="E249" t="str">
            <v>Columbia</v>
          </cell>
          <cell r="F249" t="str">
            <v>SC</v>
          </cell>
          <cell r="G249" t="str">
            <v>29203</v>
          </cell>
          <cell r="H249" t="str">
            <v>8037548498</v>
          </cell>
          <cell r="I249">
            <v>0</v>
          </cell>
          <cell r="J249">
            <v>200</v>
          </cell>
          <cell r="K249" t="str">
            <v>45079</v>
          </cell>
          <cell r="L249" t="str">
            <v>Richland</v>
          </cell>
          <cell r="M249" t="str">
            <v>1760</v>
          </cell>
          <cell r="N249" t="str">
            <v>Columbia</v>
          </cell>
          <cell r="O249">
            <v>0</v>
          </cell>
          <cell r="P249">
            <v>0</v>
          </cell>
          <cell r="Q249">
            <v>0</v>
          </cell>
          <cell r="R249" t="str">
            <v>Garden</v>
          </cell>
          <cell r="S249" t="str">
            <v>Insignia</v>
          </cell>
          <cell r="T249">
            <v>0</v>
          </cell>
          <cell r="U249" t="str">
            <v>Affordable</v>
          </cell>
          <cell r="V249" t="str">
            <v>Affordable</v>
          </cell>
          <cell r="W249" t="str">
            <v>Assisted</v>
          </cell>
          <cell r="X249" t="str">
            <v>Fee</v>
          </cell>
          <cell r="Y249" t="str">
            <v>12</v>
          </cell>
          <cell r="Z249">
            <v>0</v>
          </cell>
          <cell r="AA249">
            <v>0</v>
          </cell>
          <cell r="AB249" t="str">
            <v>170304</v>
          </cell>
          <cell r="AC249">
            <v>0</v>
          </cell>
          <cell r="AD249" t="str">
            <v>No</v>
          </cell>
          <cell r="AE249" t="str">
            <v>Yes</v>
          </cell>
          <cell r="AF249" t="str">
            <v>NELSON, REV. WM. J. (Willie)</v>
          </cell>
          <cell r="AG249" t="str">
            <v>Bethel Bishop Chapelle Memorial Apts.</v>
          </cell>
          <cell r="AH249">
            <v>0</v>
          </cell>
          <cell r="AI249" t="str">
            <v>East</v>
          </cell>
          <cell r="AJ249" t="str">
            <v>Columbia</v>
          </cell>
          <cell r="AK249" t="str">
            <v>Kim Barkwell</v>
          </cell>
          <cell r="AL249" t="str">
            <v>Clifford Smalls</v>
          </cell>
          <cell r="AM249" t="b">
            <v>0</v>
          </cell>
          <cell r="AN249" t="str">
            <v>RW:005756@3494</v>
          </cell>
          <cell r="AO249" t="str">
            <v>11501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</row>
        <row r="250">
          <cell r="A250" t="str">
            <v>000593</v>
          </cell>
          <cell r="B250" t="str">
            <v>J.B. Milam Apts</v>
          </cell>
          <cell r="C250" t="str">
            <v>1302 N WILLOW DRIVE</v>
          </cell>
          <cell r="D250">
            <v>0</v>
          </cell>
          <cell r="E250" t="str">
            <v>Claremore</v>
          </cell>
          <cell r="F250" t="str">
            <v>OK</v>
          </cell>
          <cell r="G250" t="str">
            <v>74017</v>
          </cell>
          <cell r="H250" t="str">
            <v>918-341-3780</v>
          </cell>
          <cell r="I250">
            <v>0</v>
          </cell>
          <cell r="J250">
            <v>101</v>
          </cell>
          <cell r="K250" t="str">
            <v>40131</v>
          </cell>
          <cell r="L250" t="str">
            <v>Rogers</v>
          </cell>
          <cell r="M250" t="str">
            <v>8560</v>
          </cell>
          <cell r="N250" t="str">
            <v>Tulsa</v>
          </cell>
          <cell r="O250">
            <v>0</v>
          </cell>
          <cell r="P250">
            <v>0</v>
          </cell>
          <cell r="Q250">
            <v>0</v>
          </cell>
          <cell r="R250" t="str">
            <v>Midrise</v>
          </cell>
          <cell r="S250" t="str">
            <v>Insignia</v>
          </cell>
          <cell r="T250">
            <v>0</v>
          </cell>
          <cell r="U250" t="str">
            <v>Affordable</v>
          </cell>
          <cell r="V250" t="str">
            <v>Conventional</v>
          </cell>
          <cell r="W250" t="str">
            <v>Assisted</v>
          </cell>
          <cell r="X250" t="str">
            <v>Fee</v>
          </cell>
          <cell r="Y250" t="str">
            <v>12</v>
          </cell>
          <cell r="Z250">
            <v>0</v>
          </cell>
          <cell r="AA250">
            <v>0</v>
          </cell>
          <cell r="AB250" t="str">
            <v>58176</v>
          </cell>
          <cell r="AC250">
            <v>0</v>
          </cell>
          <cell r="AD250" t="str">
            <v>No</v>
          </cell>
          <cell r="AE250" t="str">
            <v>Yes</v>
          </cell>
          <cell r="AF250" t="str">
            <v>Cowen Iii, Earnest Allen</v>
          </cell>
          <cell r="AG250" t="str">
            <v>Claremore Housing Associates, Ltd</v>
          </cell>
          <cell r="AH250">
            <v>0</v>
          </cell>
          <cell r="AI250" t="str">
            <v>Far West</v>
          </cell>
          <cell r="AJ250" t="str">
            <v>Kansas City</v>
          </cell>
          <cell r="AK250" t="str">
            <v>Rusty Fleming</v>
          </cell>
          <cell r="AL250" t="str">
            <v>Debbie Ferguson</v>
          </cell>
          <cell r="AM250" t="b">
            <v>0</v>
          </cell>
          <cell r="AN250" t="str">
            <v>RW:000277@3494</v>
          </cell>
          <cell r="AO250" t="str">
            <v>11302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</row>
        <row r="251">
          <cell r="A251" t="str">
            <v>000596</v>
          </cell>
          <cell r="B251" t="str">
            <v>Town Oaks</v>
          </cell>
          <cell r="C251">
            <v>0</v>
          </cell>
          <cell r="D251">
            <v>0</v>
          </cell>
          <cell r="E251" t="str">
            <v>Rockdale</v>
          </cell>
          <cell r="F251" t="str">
            <v>TX</v>
          </cell>
          <cell r="G251" t="str">
            <v>76567</v>
          </cell>
          <cell r="H251">
            <v>0</v>
          </cell>
          <cell r="I251">
            <v>0</v>
          </cell>
          <cell r="J251">
            <v>14</v>
          </cell>
          <cell r="K251" t="str">
            <v>48331</v>
          </cell>
          <cell r="L251" t="str">
            <v>Milam</v>
          </cell>
          <cell r="M251" t="str">
            <v>048</v>
          </cell>
          <cell r="N251" t="str">
            <v>TX Other</v>
          </cell>
          <cell r="O251">
            <v>0</v>
          </cell>
          <cell r="P251">
            <v>0</v>
          </cell>
          <cell r="Q251">
            <v>0</v>
          </cell>
          <cell r="R251" t="str">
            <v>garden</v>
          </cell>
          <cell r="S251" t="str">
            <v>Insignia</v>
          </cell>
          <cell r="T251">
            <v>0</v>
          </cell>
          <cell r="U251" t="str">
            <v>Conventional</v>
          </cell>
          <cell r="V251" t="str">
            <v>Conventional</v>
          </cell>
          <cell r="W251">
            <v>0</v>
          </cell>
          <cell r="X251" t="str">
            <v>Fee</v>
          </cell>
          <cell r="Y251" t="str">
            <v>12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 t="str">
            <v>No</v>
          </cell>
          <cell r="AE251" t="str">
            <v>Yes</v>
          </cell>
          <cell r="AF251" t="str">
            <v>Texas State Affordable Housing</v>
          </cell>
          <cell r="AG251">
            <v>0</v>
          </cell>
          <cell r="AH251">
            <v>0</v>
          </cell>
          <cell r="AI251" t="str">
            <v>West</v>
          </cell>
          <cell r="AJ251" t="str">
            <v>Houston II</v>
          </cell>
          <cell r="AK251" t="str">
            <v>Dave Hannan</v>
          </cell>
          <cell r="AL251" t="str">
            <v>Becky White (Rebecca)</v>
          </cell>
          <cell r="AM251" t="b">
            <v>0</v>
          </cell>
          <cell r="AN251" t="str">
            <v>RW:008680@3494</v>
          </cell>
          <cell r="AO251" t="str">
            <v>11249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</row>
        <row r="252">
          <cell r="A252" t="str">
            <v>000601</v>
          </cell>
          <cell r="B252" t="str">
            <v>Bradfield Place</v>
          </cell>
          <cell r="C252" t="str">
            <v>1233 CASTLE DR</v>
          </cell>
          <cell r="D252">
            <v>0</v>
          </cell>
          <cell r="E252" t="str">
            <v>Garland</v>
          </cell>
          <cell r="F252" t="str">
            <v>TX</v>
          </cell>
          <cell r="G252" t="str">
            <v>75040</v>
          </cell>
          <cell r="H252" t="str">
            <v>972-276-8331</v>
          </cell>
          <cell r="I252">
            <v>0</v>
          </cell>
          <cell r="J252">
            <v>96</v>
          </cell>
          <cell r="K252" t="str">
            <v>48113</v>
          </cell>
          <cell r="L252" t="str">
            <v>Dallas</v>
          </cell>
          <cell r="M252" t="str">
            <v>1920</v>
          </cell>
          <cell r="N252" t="str">
            <v>Dallas</v>
          </cell>
          <cell r="O252" t="str">
            <v>31</v>
          </cell>
          <cell r="P252" t="str">
            <v>Dallas - Fort Worth</v>
          </cell>
          <cell r="Q252">
            <v>0</v>
          </cell>
          <cell r="R252" t="str">
            <v>Garden</v>
          </cell>
          <cell r="S252" t="str">
            <v>Insignia</v>
          </cell>
          <cell r="T252">
            <v>0</v>
          </cell>
          <cell r="U252" t="str">
            <v>Conventional</v>
          </cell>
          <cell r="V252" t="str">
            <v>Conventional</v>
          </cell>
          <cell r="W252">
            <v>0</v>
          </cell>
          <cell r="X252" t="str">
            <v>Fee</v>
          </cell>
          <cell r="Y252" t="str">
            <v>12</v>
          </cell>
          <cell r="Z252">
            <v>0</v>
          </cell>
          <cell r="AA252">
            <v>0</v>
          </cell>
          <cell r="AB252" t="str">
            <v>84632</v>
          </cell>
          <cell r="AC252">
            <v>0</v>
          </cell>
          <cell r="AD252" t="str">
            <v>No</v>
          </cell>
          <cell r="AE252" t="str">
            <v>Yes</v>
          </cell>
          <cell r="AF252" t="str">
            <v>Green Valley Corp/Lee Ann Wood</v>
          </cell>
          <cell r="AG252" t="str">
            <v>Tiffany Associates</v>
          </cell>
          <cell r="AH252">
            <v>0</v>
          </cell>
          <cell r="AI252" t="str">
            <v>West</v>
          </cell>
          <cell r="AJ252" t="str">
            <v>Dallas II</v>
          </cell>
          <cell r="AK252" t="str">
            <v>Larry Lennon</v>
          </cell>
          <cell r="AL252" t="str">
            <v>Donna Brown</v>
          </cell>
          <cell r="AM252" t="b">
            <v>0</v>
          </cell>
          <cell r="AN252">
            <v>0</v>
          </cell>
          <cell r="AO252" t="str">
            <v>09159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</row>
        <row r="253">
          <cell r="A253" t="str">
            <v>000602</v>
          </cell>
          <cell r="B253" t="str">
            <v>Fernwood Apts. of KY</v>
          </cell>
          <cell r="C253" t="str">
            <v>710 Lone Oak Road</v>
          </cell>
          <cell r="D253" t="str">
            <v>PO Box 7354</v>
          </cell>
          <cell r="E253" t="str">
            <v>Paducah</v>
          </cell>
          <cell r="F253" t="str">
            <v>KY</v>
          </cell>
          <cell r="G253" t="str">
            <v>42003</v>
          </cell>
          <cell r="H253" t="str">
            <v>502-443-3992</v>
          </cell>
          <cell r="I253">
            <v>0</v>
          </cell>
          <cell r="J253">
            <v>127</v>
          </cell>
          <cell r="K253" t="str">
            <v>21145</v>
          </cell>
          <cell r="L253" t="str">
            <v>Mccracken</v>
          </cell>
          <cell r="M253" t="str">
            <v>021</v>
          </cell>
          <cell r="N253" t="str">
            <v>KY Other</v>
          </cell>
          <cell r="O253">
            <v>0</v>
          </cell>
          <cell r="P253">
            <v>0</v>
          </cell>
          <cell r="Q253">
            <v>0</v>
          </cell>
          <cell r="R253" t="str">
            <v>Midrise</v>
          </cell>
          <cell r="S253" t="str">
            <v>Insignia</v>
          </cell>
          <cell r="T253">
            <v>0</v>
          </cell>
          <cell r="U253" t="str">
            <v>Conventional</v>
          </cell>
          <cell r="V253" t="str">
            <v>Conventional</v>
          </cell>
          <cell r="W253">
            <v>0</v>
          </cell>
          <cell r="X253" t="str">
            <v>Fee</v>
          </cell>
          <cell r="Y253" t="str">
            <v>12</v>
          </cell>
          <cell r="Z253">
            <v>0</v>
          </cell>
          <cell r="AA253">
            <v>0</v>
          </cell>
          <cell r="AB253" t="str">
            <v>79232</v>
          </cell>
          <cell r="AC253">
            <v>0</v>
          </cell>
          <cell r="AD253" t="str">
            <v>No</v>
          </cell>
          <cell r="AE253" t="str">
            <v>Yes</v>
          </cell>
          <cell r="AF253" t="str">
            <v>PUGATCH, Green Hills Propertie</v>
          </cell>
          <cell r="AG253" t="str">
            <v>Fernwood Homes Limited Partnership</v>
          </cell>
          <cell r="AH253">
            <v>0</v>
          </cell>
          <cell r="AI253" t="str">
            <v>South East</v>
          </cell>
          <cell r="AJ253" t="str">
            <v>Nashville</v>
          </cell>
          <cell r="AK253" t="str">
            <v>Rod Beverstein</v>
          </cell>
          <cell r="AL253" t="str">
            <v>Valerie Fulke</v>
          </cell>
          <cell r="AM253" t="b">
            <v>1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</row>
        <row r="254">
          <cell r="A254" t="str">
            <v>000603</v>
          </cell>
          <cell r="B254" t="str">
            <v>North Park</v>
          </cell>
          <cell r="C254" t="str">
            <v>1125 WELLINGTON DRIVE</v>
          </cell>
          <cell r="D254">
            <v>0</v>
          </cell>
          <cell r="E254" t="str">
            <v>Evansville</v>
          </cell>
          <cell r="F254" t="str">
            <v>IN</v>
          </cell>
          <cell r="G254" t="str">
            <v>47710</v>
          </cell>
          <cell r="H254" t="str">
            <v>812-424-1811</v>
          </cell>
          <cell r="I254">
            <v>0</v>
          </cell>
          <cell r="J254">
            <v>284</v>
          </cell>
          <cell r="K254" t="str">
            <v>18163</v>
          </cell>
          <cell r="L254" t="str">
            <v>Vanderburgh</v>
          </cell>
          <cell r="M254" t="str">
            <v>2440</v>
          </cell>
          <cell r="N254" t="str">
            <v>Evansville-Henderson</v>
          </cell>
          <cell r="O254">
            <v>0</v>
          </cell>
          <cell r="P254">
            <v>0</v>
          </cell>
          <cell r="Q254">
            <v>0</v>
          </cell>
          <cell r="R254" t="str">
            <v>Garden</v>
          </cell>
          <cell r="S254" t="str">
            <v>Insignia</v>
          </cell>
          <cell r="T254">
            <v>0</v>
          </cell>
          <cell r="U254" t="str">
            <v>Conventional</v>
          </cell>
          <cell r="V254" t="str">
            <v>Conventional</v>
          </cell>
          <cell r="W254">
            <v>0</v>
          </cell>
          <cell r="X254" t="str">
            <v>Equity</v>
          </cell>
          <cell r="Y254" t="str">
            <v>12</v>
          </cell>
          <cell r="Z254" t="str">
            <v>7</v>
          </cell>
          <cell r="AA254" t="str">
            <v>8</v>
          </cell>
          <cell r="AB254" t="str">
            <v>257600</v>
          </cell>
          <cell r="AC254">
            <v>7.6562458999999999E-2</v>
          </cell>
          <cell r="AD254" t="str">
            <v>Yes</v>
          </cell>
          <cell r="AE254" t="str">
            <v>Yes</v>
          </cell>
          <cell r="AF254" t="str">
            <v>Vms Properties</v>
          </cell>
          <cell r="AG254" t="str">
            <v>VMS National Prop.,</v>
          </cell>
          <cell r="AH254" t="str">
            <v>1970</v>
          </cell>
          <cell r="AI254" t="str">
            <v>West</v>
          </cell>
          <cell r="AJ254" t="str">
            <v>Indianapolis</v>
          </cell>
          <cell r="AK254" t="str">
            <v>Rick Arbore</v>
          </cell>
          <cell r="AL254" t="str">
            <v>Rick Raffanti</v>
          </cell>
          <cell r="AM254" t="b">
            <v>0</v>
          </cell>
          <cell r="AN254" t="str">
            <v>RW:038180@3494</v>
          </cell>
          <cell r="AO254" t="str">
            <v>08054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1055.69</v>
          </cell>
          <cell r="AU254">
            <v>0</v>
          </cell>
          <cell r="AV254">
            <v>0</v>
          </cell>
          <cell r="AW254">
            <v>0</v>
          </cell>
          <cell r="AX254">
            <v>1055.69</v>
          </cell>
          <cell r="AY254">
            <v>80.819999999999993</v>
          </cell>
        </row>
        <row r="255">
          <cell r="A255" t="str">
            <v>000604</v>
          </cell>
          <cell r="B255" t="str">
            <v>Cedar Tree</v>
          </cell>
          <cell r="C255" t="str">
            <v>11128 W 76TH TERRACE</v>
          </cell>
          <cell r="D255">
            <v>0</v>
          </cell>
          <cell r="E255" t="str">
            <v>Shawnee</v>
          </cell>
          <cell r="F255" t="str">
            <v>KS</v>
          </cell>
          <cell r="G255" t="str">
            <v>66214</v>
          </cell>
          <cell r="H255" t="str">
            <v>913-268-9400</v>
          </cell>
          <cell r="I255">
            <v>0</v>
          </cell>
          <cell r="J255">
            <v>343</v>
          </cell>
          <cell r="K255" t="str">
            <v>20091</v>
          </cell>
          <cell r="L255" t="str">
            <v>Johnson</v>
          </cell>
          <cell r="M255" t="str">
            <v>3760</v>
          </cell>
          <cell r="N255" t="str">
            <v>Kansas City</v>
          </cell>
          <cell r="O255">
            <v>0</v>
          </cell>
          <cell r="P255">
            <v>0</v>
          </cell>
          <cell r="Q255">
            <v>0</v>
          </cell>
          <cell r="R255" t="str">
            <v>Garden</v>
          </cell>
          <cell r="S255" t="str">
            <v>Insignia</v>
          </cell>
          <cell r="T255">
            <v>0</v>
          </cell>
          <cell r="U255" t="str">
            <v>Conventional</v>
          </cell>
          <cell r="V255" t="str">
            <v>Conventional</v>
          </cell>
          <cell r="W255">
            <v>0</v>
          </cell>
          <cell r="X255" t="str">
            <v>Equity</v>
          </cell>
          <cell r="Y255" t="str">
            <v>12</v>
          </cell>
          <cell r="Z255" t="str">
            <v>8</v>
          </cell>
          <cell r="AA255" t="str">
            <v>8</v>
          </cell>
          <cell r="AB255" t="str">
            <v>231040</v>
          </cell>
          <cell r="AC255">
            <v>0.28720000000000001</v>
          </cell>
          <cell r="AD255" t="str">
            <v>Yes</v>
          </cell>
          <cell r="AE255" t="str">
            <v>Yes</v>
          </cell>
          <cell r="AF255" t="str">
            <v>United Investors Portfolio - A</v>
          </cell>
          <cell r="AG255" t="str">
            <v>CEDAR TREE INVESTORS</v>
          </cell>
          <cell r="AH255" t="str">
            <v>1984</v>
          </cell>
          <cell r="AI255" t="str">
            <v>Far West</v>
          </cell>
          <cell r="AJ255" t="str">
            <v>Kansas City</v>
          </cell>
          <cell r="AK255" t="str">
            <v>Rusty Fleming</v>
          </cell>
          <cell r="AL255" t="str">
            <v>Dan Fletcher</v>
          </cell>
          <cell r="AM255" t="b">
            <v>0</v>
          </cell>
          <cell r="AN255" t="str">
            <v>RW:005716@3494</v>
          </cell>
          <cell r="AO255" t="str">
            <v>11393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</row>
        <row r="256">
          <cell r="A256" t="str">
            <v>000606</v>
          </cell>
          <cell r="B256" t="str">
            <v>Chapelle Le Grande</v>
          </cell>
          <cell r="C256" t="str">
            <v>200 W.75th Place</v>
          </cell>
          <cell r="D256">
            <v>0</v>
          </cell>
          <cell r="E256" t="str">
            <v>Merrillville</v>
          </cell>
          <cell r="F256" t="str">
            <v>IN</v>
          </cell>
          <cell r="G256" t="str">
            <v>46410</v>
          </cell>
          <cell r="H256" t="str">
            <v>219-769-7650</v>
          </cell>
          <cell r="I256">
            <v>0</v>
          </cell>
          <cell r="J256">
            <v>105</v>
          </cell>
          <cell r="K256" t="str">
            <v>18089</v>
          </cell>
          <cell r="L256" t="str">
            <v>Lake</v>
          </cell>
          <cell r="M256" t="str">
            <v>2960</v>
          </cell>
          <cell r="N256" t="str">
            <v>Gary</v>
          </cell>
          <cell r="O256" t="str">
            <v>14</v>
          </cell>
          <cell r="P256" t="str">
            <v>Chicago - Gary - Kenosha</v>
          </cell>
          <cell r="Q256">
            <v>0</v>
          </cell>
          <cell r="R256" t="str">
            <v>Garden</v>
          </cell>
          <cell r="S256" t="str">
            <v>Insignia</v>
          </cell>
          <cell r="T256">
            <v>0</v>
          </cell>
          <cell r="U256" t="str">
            <v>Conventional</v>
          </cell>
          <cell r="V256" t="str">
            <v>Conventional</v>
          </cell>
          <cell r="W256">
            <v>0</v>
          </cell>
          <cell r="X256" t="str">
            <v>Equity</v>
          </cell>
          <cell r="Y256" t="str">
            <v>12</v>
          </cell>
          <cell r="Z256" t="str">
            <v>5</v>
          </cell>
          <cell r="AA256" t="str">
            <v>6</v>
          </cell>
          <cell r="AB256" t="str">
            <v>87598</v>
          </cell>
          <cell r="AC256">
            <v>7.6562458999999999E-2</v>
          </cell>
          <cell r="AD256" t="str">
            <v>Yes</v>
          </cell>
          <cell r="AE256" t="str">
            <v>Yes</v>
          </cell>
          <cell r="AF256" t="str">
            <v>Vms Properties</v>
          </cell>
          <cell r="AG256" t="str">
            <v>VMS National Prop.,</v>
          </cell>
          <cell r="AH256" t="str">
            <v>1971</v>
          </cell>
          <cell r="AI256" t="str">
            <v>West</v>
          </cell>
          <cell r="AJ256" t="str">
            <v>Indianapolis</v>
          </cell>
          <cell r="AK256" t="str">
            <v>Rick Arbore</v>
          </cell>
          <cell r="AL256" t="str">
            <v>Vickie Johnson</v>
          </cell>
          <cell r="AM256" t="b">
            <v>0</v>
          </cell>
          <cell r="AN256" t="str">
            <v>RW:008406@3494</v>
          </cell>
          <cell r="AO256">
            <v>0</v>
          </cell>
          <cell r="AP256">
            <v>933.66</v>
          </cell>
          <cell r="AQ256">
            <v>0</v>
          </cell>
          <cell r="AR256">
            <v>0</v>
          </cell>
          <cell r="AS256">
            <v>0</v>
          </cell>
          <cell r="AT256">
            <v>350.73</v>
          </cell>
          <cell r="AU256">
            <v>0</v>
          </cell>
          <cell r="AV256">
            <v>0</v>
          </cell>
          <cell r="AW256">
            <v>0</v>
          </cell>
          <cell r="AX256">
            <v>1284.3900000000001</v>
          </cell>
          <cell r="AY256">
            <v>98.33</v>
          </cell>
        </row>
        <row r="257">
          <cell r="A257" t="str">
            <v>000607</v>
          </cell>
          <cell r="B257" t="str">
            <v>Terrace Garden Townhouses</v>
          </cell>
          <cell r="C257" t="str">
            <v>10100 GRAND PLAZA</v>
          </cell>
          <cell r="D257">
            <v>0</v>
          </cell>
          <cell r="E257" t="str">
            <v>Omaha</v>
          </cell>
          <cell r="F257" t="str">
            <v>NE</v>
          </cell>
          <cell r="G257" t="str">
            <v>68134</v>
          </cell>
          <cell r="H257" t="str">
            <v>402-571-6995</v>
          </cell>
          <cell r="I257">
            <v>0</v>
          </cell>
          <cell r="J257">
            <v>126</v>
          </cell>
          <cell r="K257" t="str">
            <v>31055</v>
          </cell>
          <cell r="L257" t="str">
            <v>Douglas</v>
          </cell>
          <cell r="M257" t="str">
            <v>5920</v>
          </cell>
          <cell r="N257" t="str">
            <v>Omaha</v>
          </cell>
          <cell r="O257">
            <v>0</v>
          </cell>
          <cell r="P257">
            <v>0</v>
          </cell>
          <cell r="Q257">
            <v>0</v>
          </cell>
          <cell r="R257" t="str">
            <v>Garden</v>
          </cell>
          <cell r="S257" t="str">
            <v>Insignia</v>
          </cell>
          <cell r="T257">
            <v>0</v>
          </cell>
          <cell r="U257" t="str">
            <v>Conventional</v>
          </cell>
          <cell r="V257" t="str">
            <v>Conventional</v>
          </cell>
          <cell r="W257">
            <v>0</v>
          </cell>
          <cell r="X257" t="str">
            <v>Equity</v>
          </cell>
          <cell r="Y257" t="str">
            <v>12</v>
          </cell>
          <cell r="Z257" t="str">
            <v>6</v>
          </cell>
          <cell r="AA257" t="str">
            <v>6</v>
          </cell>
          <cell r="AB257" t="str">
            <v>145482</v>
          </cell>
          <cell r="AC257">
            <v>7.6562458999999999E-2</v>
          </cell>
          <cell r="AD257" t="str">
            <v>Yes</v>
          </cell>
          <cell r="AE257" t="str">
            <v>Yes</v>
          </cell>
          <cell r="AF257" t="str">
            <v>Vms Properties</v>
          </cell>
          <cell r="AG257" t="str">
            <v>VMS National Prop.,</v>
          </cell>
          <cell r="AH257" t="str">
            <v>1975</v>
          </cell>
          <cell r="AI257" t="str">
            <v>Far West</v>
          </cell>
          <cell r="AJ257" t="str">
            <v>Kansas City</v>
          </cell>
          <cell r="AK257" t="str">
            <v>Rusty Fleming</v>
          </cell>
          <cell r="AL257" t="str">
            <v>Dennis Watts</v>
          </cell>
          <cell r="AM257" t="b">
            <v>1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463.05</v>
          </cell>
          <cell r="AW257">
            <v>0</v>
          </cell>
          <cell r="AX257">
            <v>463.05</v>
          </cell>
          <cell r="AY257">
            <v>35.450000000000003</v>
          </cell>
        </row>
        <row r="258">
          <cell r="A258" t="str">
            <v>000608</v>
          </cell>
          <cell r="B258" t="str">
            <v>Forest Ridge</v>
          </cell>
          <cell r="C258" t="str">
            <v>3720 S Yaqui Drive</v>
          </cell>
          <cell r="D258">
            <v>0</v>
          </cell>
          <cell r="E258" t="str">
            <v>Flagstaff</v>
          </cell>
          <cell r="F258" t="str">
            <v>AZ</v>
          </cell>
          <cell r="G258" t="str">
            <v>86001</v>
          </cell>
          <cell r="H258" t="str">
            <v>502-774-1431</v>
          </cell>
          <cell r="I258">
            <v>0</v>
          </cell>
          <cell r="J258">
            <v>278</v>
          </cell>
          <cell r="K258" t="str">
            <v>04005</v>
          </cell>
          <cell r="L258" t="str">
            <v>Coconino</v>
          </cell>
          <cell r="M258" t="str">
            <v>2620</v>
          </cell>
          <cell r="N258" t="str">
            <v>Flagstaff</v>
          </cell>
          <cell r="O258">
            <v>0</v>
          </cell>
          <cell r="P258">
            <v>0</v>
          </cell>
          <cell r="Q258">
            <v>0</v>
          </cell>
          <cell r="R258" t="str">
            <v>Garden</v>
          </cell>
          <cell r="S258" t="str">
            <v>Insignia</v>
          </cell>
          <cell r="T258">
            <v>0</v>
          </cell>
          <cell r="U258" t="str">
            <v>Conventional</v>
          </cell>
          <cell r="V258" t="str">
            <v>Conventional</v>
          </cell>
          <cell r="W258">
            <v>0</v>
          </cell>
          <cell r="X258" t="str">
            <v>Equity</v>
          </cell>
          <cell r="Y258" t="str">
            <v>12</v>
          </cell>
          <cell r="Z258" t="str">
            <v>2</v>
          </cell>
          <cell r="AA258" t="str">
            <v>3</v>
          </cell>
          <cell r="AB258" t="str">
            <v>189528</v>
          </cell>
          <cell r="AC258">
            <v>7.6562458999999999E-2</v>
          </cell>
          <cell r="AD258" t="str">
            <v>Yes</v>
          </cell>
          <cell r="AE258" t="str">
            <v>Yes</v>
          </cell>
          <cell r="AF258" t="str">
            <v>Vms Properties</v>
          </cell>
          <cell r="AG258" t="str">
            <v>VMS National Prop.,</v>
          </cell>
          <cell r="AH258" t="str">
            <v>1972</v>
          </cell>
          <cell r="AI258" t="str">
            <v>Far West</v>
          </cell>
          <cell r="AJ258" t="str">
            <v>Phoenix</v>
          </cell>
          <cell r="AK258" t="str">
            <v>Kris Bloom</v>
          </cell>
          <cell r="AL258" t="str">
            <v>Jennifer Barker</v>
          </cell>
          <cell r="AM258" t="b">
            <v>1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1021.65</v>
          </cell>
          <cell r="AW258">
            <v>0</v>
          </cell>
          <cell r="AX258">
            <v>1021.65</v>
          </cell>
          <cell r="AY258">
            <v>78.22</v>
          </cell>
        </row>
        <row r="259">
          <cell r="A259" t="str">
            <v>000610</v>
          </cell>
          <cell r="B259" t="str">
            <v>Scotch Hollow</v>
          </cell>
          <cell r="C259" t="str">
            <v>203 Laurie Meadows Dr.</v>
          </cell>
          <cell r="D259">
            <v>0</v>
          </cell>
          <cell r="E259" t="str">
            <v>San Mateo</v>
          </cell>
          <cell r="F259" t="str">
            <v>CA</v>
          </cell>
          <cell r="G259" t="str">
            <v>94403</v>
          </cell>
          <cell r="H259" t="str">
            <v>650-574-2300</v>
          </cell>
          <cell r="I259">
            <v>0</v>
          </cell>
          <cell r="J259">
            <v>418</v>
          </cell>
          <cell r="K259" t="str">
            <v>06081</v>
          </cell>
          <cell r="L259" t="str">
            <v>San Mateo</v>
          </cell>
          <cell r="M259" t="str">
            <v>7360</v>
          </cell>
          <cell r="N259" t="str">
            <v>San Francisco</v>
          </cell>
          <cell r="O259" t="str">
            <v>84</v>
          </cell>
          <cell r="P259" t="str">
            <v>San Francisco - Oakland - San Jose</v>
          </cell>
          <cell r="Q259">
            <v>0</v>
          </cell>
          <cell r="R259" t="str">
            <v>Garden</v>
          </cell>
          <cell r="S259" t="str">
            <v>Insignia</v>
          </cell>
          <cell r="T259">
            <v>0</v>
          </cell>
          <cell r="U259" t="str">
            <v>Conventional</v>
          </cell>
          <cell r="V259" t="str">
            <v>Conventional</v>
          </cell>
          <cell r="W259">
            <v>0</v>
          </cell>
          <cell r="X259" t="str">
            <v>Equity</v>
          </cell>
          <cell r="Y259" t="str">
            <v>12</v>
          </cell>
          <cell r="Z259" t="str">
            <v>8</v>
          </cell>
          <cell r="AA259" t="str">
            <v>5</v>
          </cell>
          <cell r="AB259" t="str">
            <v>324480</v>
          </cell>
          <cell r="AC259">
            <v>7.6562458999999999E-2</v>
          </cell>
          <cell r="AD259" t="str">
            <v>Yes</v>
          </cell>
          <cell r="AE259" t="str">
            <v>Yes</v>
          </cell>
          <cell r="AF259" t="str">
            <v>Vms Properties</v>
          </cell>
          <cell r="AG259" t="str">
            <v>National Residential Portfolio</v>
          </cell>
          <cell r="AH259" t="str">
            <v>1971</v>
          </cell>
          <cell r="AI259" t="str">
            <v>Far West</v>
          </cell>
          <cell r="AJ259" t="str">
            <v>California</v>
          </cell>
          <cell r="AK259" t="str">
            <v>Greg Garmon</v>
          </cell>
          <cell r="AL259" t="str">
            <v>Tammy Manning</v>
          </cell>
          <cell r="AM259" t="b">
            <v>0</v>
          </cell>
          <cell r="AN259" t="str">
            <v>RW:000104@3494</v>
          </cell>
          <cell r="AO259" t="str">
            <v>11704</v>
          </cell>
          <cell r="AP259">
            <v>3716.85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3716.85</v>
          </cell>
          <cell r="AY259">
            <v>284.57</v>
          </cell>
        </row>
        <row r="260">
          <cell r="A260" t="str">
            <v>000613</v>
          </cell>
          <cell r="B260" t="str">
            <v>Ashton Square</v>
          </cell>
          <cell r="C260" t="str">
            <v>634 ASHTON PLACE NE #103</v>
          </cell>
          <cell r="D260" t="str">
            <v>#205</v>
          </cell>
          <cell r="E260" t="str">
            <v>Cedar Rapids</v>
          </cell>
          <cell r="F260" t="str">
            <v>IA</v>
          </cell>
          <cell r="G260" t="str">
            <v>52402</v>
          </cell>
          <cell r="H260" t="str">
            <v>319-393-7614</v>
          </cell>
          <cell r="I260">
            <v>0</v>
          </cell>
          <cell r="J260">
            <v>96</v>
          </cell>
          <cell r="K260" t="str">
            <v>19113</v>
          </cell>
          <cell r="L260" t="str">
            <v>Linn</v>
          </cell>
          <cell r="M260" t="str">
            <v>1360</v>
          </cell>
          <cell r="N260" t="str">
            <v>Cedar Rapids</v>
          </cell>
          <cell r="O260">
            <v>0</v>
          </cell>
          <cell r="P260">
            <v>0</v>
          </cell>
          <cell r="Q260">
            <v>0</v>
          </cell>
          <cell r="R260" t="str">
            <v>Garden</v>
          </cell>
          <cell r="S260" t="str">
            <v>Insignia</v>
          </cell>
          <cell r="T260">
            <v>0</v>
          </cell>
          <cell r="U260" t="str">
            <v>Conventional</v>
          </cell>
          <cell r="V260" t="str">
            <v>Conventional</v>
          </cell>
          <cell r="W260">
            <v>0</v>
          </cell>
          <cell r="X260" t="str">
            <v>Fee</v>
          </cell>
          <cell r="Y260" t="str">
            <v>12</v>
          </cell>
          <cell r="Z260">
            <v>0</v>
          </cell>
          <cell r="AA260">
            <v>0</v>
          </cell>
          <cell r="AB260" t="str">
            <v>78464</v>
          </cell>
          <cell r="AC260">
            <v>0</v>
          </cell>
          <cell r="AD260" t="str">
            <v>No</v>
          </cell>
          <cell r="AE260" t="str">
            <v>Yes</v>
          </cell>
          <cell r="AF260" t="str">
            <v>Huntoon Hasings Caital Corp.</v>
          </cell>
          <cell r="AG260" t="str">
            <v>Ashton Square Acq. Corp</v>
          </cell>
          <cell r="AH260">
            <v>0</v>
          </cell>
          <cell r="AI260" t="str">
            <v>Far West</v>
          </cell>
          <cell r="AJ260" t="str">
            <v>Kansas City</v>
          </cell>
          <cell r="AK260" t="str">
            <v>Rusty Fleming</v>
          </cell>
          <cell r="AL260" t="str">
            <v>Dan Fletcher</v>
          </cell>
          <cell r="AM260" t="b">
            <v>0</v>
          </cell>
          <cell r="AN260" t="str">
            <v>RW:006544@3494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</row>
        <row r="261">
          <cell r="A261" t="str">
            <v>000614</v>
          </cell>
          <cell r="B261" t="str">
            <v>MODEL CITY APTS. I</v>
          </cell>
          <cell r="C261" t="str">
            <v>1000 STONEGATE ROAD</v>
          </cell>
          <cell r="D261">
            <v>0</v>
          </cell>
          <cell r="E261" t="str">
            <v>KINGSPORT</v>
          </cell>
          <cell r="F261" t="str">
            <v>TN</v>
          </cell>
          <cell r="G261" t="str">
            <v>37660</v>
          </cell>
          <cell r="H261" t="str">
            <v>423-246-6401</v>
          </cell>
          <cell r="I261">
            <v>0</v>
          </cell>
          <cell r="J261">
            <v>128</v>
          </cell>
          <cell r="K261" t="str">
            <v>47163</v>
          </cell>
          <cell r="L261" t="str">
            <v>Sullivan</v>
          </cell>
          <cell r="M261" t="str">
            <v>3660</v>
          </cell>
          <cell r="N261" t="str">
            <v>JohnsonCity-Kingsport-Bristol</v>
          </cell>
          <cell r="O261">
            <v>0</v>
          </cell>
          <cell r="P261">
            <v>0</v>
          </cell>
          <cell r="Q261">
            <v>0</v>
          </cell>
          <cell r="R261" t="str">
            <v>Garden</v>
          </cell>
          <cell r="S261" t="str">
            <v>Insignia</v>
          </cell>
          <cell r="T261">
            <v>0</v>
          </cell>
          <cell r="U261" t="str">
            <v>Affordable</v>
          </cell>
          <cell r="V261" t="str">
            <v>Affordable</v>
          </cell>
          <cell r="W261" t="str">
            <v>Assisted</v>
          </cell>
          <cell r="X261" t="str">
            <v>Fee</v>
          </cell>
          <cell r="Y261" t="str">
            <v>12</v>
          </cell>
          <cell r="Z261">
            <v>0</v>
          </cell>
          <cell r="AA261">
            <v>0</v>
          </cell>
          <cell r="AB261" t="str">
            <v>113504</v>
          </cell>
          <cell r="AC261">
            <v>0</v>
          </cell>
          <cell r="AD261" t="str">
            <v>No</v>
          </cell>
          <cell r="AE261" t="str">
            <v>Yes</v>
          </cell>
          <cell r="AF261" t="str">
            <v>Alley, Wallace D.</v>
          </cell>
          <cell r="AG261" t="str">
            <v>Model City Associates</v>
          </cell>
          <cell r="AH261">
            <v>0</v>
          </cell>
          <cell r="AI261" t="str">
            <v>South East</v>
          </cell>
          <cell r="AJ261" t="str">
            <v>Nashville</v>
          </cell>
          <cell r="AK261" t="str">
            <v>Rod Beverstein</v>
          </cell>
          <cell r="AL261" t="str">
            <v>Hank Dotson</v>
          </cell>
          <cell r="AM261" t="b">
            <v>1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</row>
        <row r="262">
          <cell r="A262" t="str">
            <v>000615</v>
          </cell>
          <cell r="B262" t="str">
            <v>MODEL CITY II</v>
          </cell>
          <cell r="C262" t="str">
            <v>1000 Stonegate Road</v>
          </cell>
          <cell r="D262">
            <v>0</v>
          </cell>
          <cell r="E262" t="str">
            <v>KINGSPORT</v>
          </cell>
          <cell r="F262" t="str">
            <v>TN</v>
          </cell>
          <cell r="G262" t="str">
            <v>37660</v>
          </cell>
          <cell r="H262" t="str">
            <v>423-246-6401</v>
          </cell>
          <cell r="I262">
            <v>0</v>
          </cell>
          <cell r="J262">
            <v>128</v>
          </cell>
          <cell r="K262" t="str">
            <v>47163</v>
          </cell>
          <cell r="L262" t="str">
            <v>Sullivan</v>
          </cell>
          <cell r="M262" t="str">
            <v>3660</v>
          </cell>
          <cell r="N262" t="str">
            <v>JohnsonCity-Kingsport-Bristol</v>
          </cell>
          <cell r="O262">
            <v>0</v>
          </cell>
          <cell r="P262">
            <v>0</v>
          </cell>
          <cell r="Q262">
            <v>0</v>
          </cell>
          <cell r="R262" t="str">
            <v>Garden</v>
          </cell>
          <cell r="S262" t="str">
            <v>Insignia</v>
          </cell>
          <cell r="T262">
            <v>0</v>
          </cell>
          <cell r="U262" t="str">
            <v>Affordable</v>
          </cell>
          <cell r="V262" t="str">
            <v>Affordable</v>
          </cell>
          <cell r="W262" t="str">
            <v>Assisted</v>
          </cell>
          <cell r="X262" t="str">
            <v>Fee</v>
          </cell>
          <cell r="Y262" t="str">
            <v>12</v>
          </cell>
          <cell r="Z262">
            <v>0</v>
          </cell>
          <cell r="AA262">
            <v>0</v>
          </cell>
          <cell r="AB262" t="str">
            <v>113054</v>
          </cell>
          <cell r="AC262">
            <v>0</v>
          </cell>
          <cell r="AD262" t="str">
            <v>No</v>
          </cell>
          <cell r="AE262" t="str">
            <v>Yes</v>
          </cell>
          <cell r="AF262" t="str">
            <v>Alley, Wallace D.</v>
          </cell>
          <cell r="AG262" t="str">
            <v>Model City Associates</v>
          </cell>
          <cell r="AH262">
            <v>0</v>
          </cell>
          <cell r="AI262" t="str">
            <v>South East</v>
          </cell>
          <cell r="AJ262" t="str">
            <v>Nashville</v>
          </cell>
          <cell r="AK262" t="str">
            <v>Rod Beverstein</v>
          </cell>
          <cell r="AL262" t="str">
            <v>Hank Dotson</v>
          </cell>
          <cell r="AM262" t="b">
            <v>0</v>
          </cell>
          <cell r="AN262" t="str">
            <v>RW:038610@3494</v>
          </cell>
          <cell r="AO262" t="str">
            <v>11044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</row>
        <row r="263">
          <cell r="A263" t="str">
            <v>000616</v>
          </cell>
          <cell r="B263" t="str">
            <v>Pathfinder Village</v>
          </cell>
          <cell r="C263" t="str">
            <v>39800 Fremont Boulevard</v>
          </cell>
          <cell r="D263">
            <v>0</v>
          </cell>
          <cell r="E263" t="str">
            <v>Fremont</v>
          </cell>
          <cell r="F263" t="str">
            <v>CA</v>
          </cell>
          <cell r="G263" t="str">
            <v>94538</v>
          </cell>
          <cell r="H263">
            <v>0</v>
          </cell>
          <cell r="I263">
            <v>0</v>
          </cell>
          <cell r="J263">
            <v>246</v>
          </cell>
          <cell r="K263" t="str">
            <v>06001</v>
          </cell>
          <cell r="L263" t="str">
            <v>Alameda</v>
          </cell>
          <cell r="M263" t="str">
            <v>5775</v>
          </cell>
          <cell r="N263" t="str">
            <v>Oakland</v>
          </cell>
          <cell r="O263" t="str">
            <v>84</v>
          </cell>
          <cell r="P263" t="str">
            <v>San Francisco - Oakland - San Jose</v>
          </cell>
          <cell r="Q263">
            <v>0</v>
          </cell>
          <cell r="R263" t="str">
            <v>midrise</v>
          </cell>
          <cell r="S263" t="str">
            <v>Insignia</v>
          </cell>
          <cell r="T263">
            <v>0</v>
          </cell>
          <cell r="U263" t="str">
            <v>Conventional</v>
          </cell>
          <cell r="V263">
            <v>0</v>
          </cell>
          <cell r="W263">
            <v>0</v>
          </cell>
          <cell r="X263" t="str">
            <v>Equity</v>
          </cell>
          <cell r="Y263" t="str">
            <v>12</v>
          </cell>
          <cell r="Z263" t="str">
            <v>7</v>
          </cell>
          <cell r="AA263" t="str">
            <v>4</v>
          </cell>
          <cell r="AB263">
            <v>0</v>
          </cell>
          <cell r="AC263">
            <v>7.6562458999999999E-2</v>
          </cell>
          <cell r="AD263" t="str">
            <v>Yes</v>
          </cell>
          <cell r="AE263" t="str">
            <v>Yes</v>
          </cell>
          <cell r="AF263" t="str">
            <v>Vms Properties</v>
          </cell>
          <cell r="AG263">
            <v>0</v>
          </cell>
          <cell r="AH263" t="str">
            <v>1973</v>
          </cell>
          <cell r="AI263" t="str">
            <v>Far West</v>
          </cell>
          <cell r="AJ263" t="str">
            <v>California</v>
          </cell>
          <cell r="AK263" t="str">
            <v>Greg Garmon</v>
          </cell>
          <cell r="AL263" t="str">
            <v>Tammy Manning</v>
          </cell>
          <cell r="AM263" t="b">
            <v>0</v>
          </cell>
          <cell r="AN263" t="str">
            <v>RW:038348@3494</v>
          </cell>
          <cell r="AO263" t="str">
            <v>08173</v>
          </cell>
          <cell r="AP263">
            <v>2187.4299999999998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2187.4299999999998</v>
          </cell>
          <cell r="AY263">
            <v>167.47</v>
          </cell>
        </row>
        <row r="264">
          <cell r="A264" t="str">
            <v>000617</v>
          </cell>
          <cell r="B264" t="str">
            <v>Buena Vista</v>
          </cell>
          <cell r="C264" t="str">
            <v>300 E. Bellvue Drive</v>
          </cell>
          <cell r="D264">
            <v>0</v>
          </cell>
          <cell r="E264" t="str">
            <v>Pasadena</v>
          </cell>
          <cell r="F264" t="str">
            <v>CA</v>
          </cell>
          <cell r="G264" t="str">
            <v>91101</v>
          </cell>
          <cell r="H264" t="str">
            <v>626-304-0880</v>
          </cell>
          <cell r="I264">
            <v>0</v>
          </cell>
          <cell r="J264">
            <v>92</v>
          </cell>
          <cell r="K264" t="str">
            <v>06037</v>
          </cell>
          <cell r="L264" t="str">
            <v>Los Angeles</v>
          </cell>
          <cell r="M264" t="str">
            <v>4480</v>
          </cell>
          <cell r="N264" t="str">
            <v>Los Angeles-Long Beach</v>
          </cell>
          <cell r="O264" t="str">
            <v>49</v>
          </cell>
          <cell r="P264" t="str">
            <v>Los Angeles - Riverside - Orange County</v>
          </cell>
          <cell r="Q264">
            <v>0</v>
          </cell>
          <cell r="R264" t="str">
            <v>Midrise</v>
          </cell>
          <cell r="S264" t="str">
            <v>Insignia</v>
          </cell>
          <cell r="T264">
            <v>0</v>
          </cell>
          <cell r="U264" t="str">
            <v>Conventional</v>
          </cell>
          <cell r="V264" t="str">
            <v>Conventional</v>
          </cell>
          <cell r="W264" t="str">
            <v>yes</v>
          </cell>
          <cell r="X264" t="str">
            <v>Equity</v>
          </cell>
          <cell r="Y264" t="str">
            <v>12</v>
          </cell>
          <cell r="Z264" t="str">
            <v>9</v>
          </cell>
          <cell r="AA264" t="str">
            <v>6</v>
          </cell>
          <cell r="AB264" t="str">
            <v>77858</v>
          </cell>
          <cell r="AC264">
            <v>7.6562458999999999E-2</v>
          </cell>
          <cell r="AD264" t="str">
            <v>Yes</v>
          </cell>
          <cell r="AE264" t="str">
            <v>Yes</v>
          </cell>
          <cell r="AF264" t="str">
            <v>Vms Properties</v>
          </cell>
          <cell r="AG264" t="str">
            <v>VMS National Prop.,</v>
          </cell>
          <cell r="AH264" t="str">
            <v>1973</v>
          </cell>
          <cell r="AI264" t="str">
            <v>Far West</v>
          </cell>
          <cell r="AJ264" t="str">
            <v>California</v>
          </cell>
          <cell r="AK264" t="str">
            <v>Greg Garmon</v>
          </cell>
          <cell r="AL264" t="str">
            <v>Jim Paulson</v>
          </cell>
          <cell r="AM264" t="b">
            <v>0</v>
          </cell>
          <cell r="AN264" t="str">
            <v>RW:038883@3494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</row>
        <row r="265">
          <cell r="A265" t="str">
            <v>000623</v>
          </cell>
          <cell r="B265" t="str">
            <v>Mountain View</v>
          </cell>
          <cell r="C265" t="str">
            <v>650 E Bonita</v>
          </cell>
          <cell r="D265">
            <v>0</v>
          </cell>
          <cell r="E265" t="str">
            <v>San Dimas</v>
          </cell>
          <cell r="F265" t="str">
            <v>CA</v>
          </cell>
          <cell r="G265" t="str">
            <v>91773</v>
          </cell>
          <cell r="H265" t="str">
            <v>909-599-0929</v>
          </cell>
          <cell r="I265">
            <v>0</v>
          </cell>
          <cell r="J265">
            <v>168</v>
          </cell>
          <cell r="K265" t="str">
            <v>06037</v>
          </cell>
          <cell r="L265" t="str">
            <v>Los Angeles</v>
          </cell>
          <cell r="M265" t="str">
            <v>4480</v>
          </cell>
          <cell r="N265" t="str">
            <v>Los Angeles-Long Beach</v>
          </cell>
          <cell r="O265" t="str">
            <v>49</v>
          </cell>
          <cell r="P265" t="str">
            <v>Los Angeles - Riverside - Orange County</v>
          </cell>
          <cell r="Q265">
            <v>0</v>
          </cell>
          <cell r="R265" t="str">
            <v>Garden</v>
          </cell>
          <cell r="S265" t="str">
            <v>Insignia</v>
          </cell>
          <cell r="T265">
            <v>0</v>
          </cell>
          <cell r="U265" t="str">
            <v>Conventional</v>
          </cell>
          <cell r="V265" t="str">
            <v>Conventional</v>
          </cell>
          <cell r="W265">
            <v>0</v>
          </cell>
          <cell r="X265" t="str">
            <v>Equity</v>
          </cell>
          <cell r="Y265" t="str">
            <v>12</v>
          </cell>
          <cell r="Z265" t="str">
            <v>8</v>
          </cell>
          <cell r="AA265" t="str">
            <v>7</v>
          </cell>
          <cell r="AB265" t="str">
            <v>161448</v>
          </cell>
          <cell r="AC265">
            <v>7.6562458999999999E-2</v>
          </cell>
          <cell r="AD265" t="str">
            <v>Yes</v>
          </cell>
          <cell r="AE265" t="str">
            <v>Yes</v>
          </cell>
          <cell r="AF265" t="str">
            <v>Vms Properties</v>
          </cell>
          <cell r="AG265" t="str">
            <v>VMS National Prop.,</v>
          </cell>
          <cell r="AH265" t="str">
            <v>1978</v>
          </cell>
          <cell r="AI265" t="str">
            <v>Far West</v>
          </cell>
          <cell r="AJ265" t="str">
            <v>California</v>
          </cell>
          <cell r="AK265" t="str">
            <v>Greg Garmon</v>
          </cell>
          <cell r="AL265" t="str">
            <v>Lisa Moore</v>
          </cell>
          <cell r="AM265" t="b">
            <v>0</v>
          </cell>
          <cell r="AN265" t="str">
            <v>RW:039607@3494</v>
          </cell>
          <cell r="AO265" t="str">
            <v>12183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453.6</v>
          </cell>
          <cell r="AX265">
            <v>453.6</v>
          </cell>
          <cell r="AY265">
            <v>34.72</v>
          </cell>
        </row>
        <row r="266">
          <cell r="A266" t="str">
            <v>000624</v>
          </cell>
          <cell r="B266" t="str">
            <v>Crosswood</v>
          </cell>
          <cell r="C266" t="str">
            <v>6801 SAN TOMAS DRIVE</v>
          </cell>
          <cell r="D266">
            <v>0</v>
          </cell>
          <cell r="E266" t="str">
            <v>Citrus Heights</v>
          </cell>
          <cell r="F266" t="str">
            <v>CA</v>
          </cell>
          <cell r="G266" t="str">
            <v>95621</v>
          </cell>
          <cell r="H266" t="str">
            <v>916-729-7275</v>
          </cell>
          <cell r="I266">
            <v>0</v>
          </cell>
          <cell r="J266">
            <v>180</v>
          </cell>
          <cell r="K266" t="str">
            <v>06067</v>
          </cell>
          <cell r="L266" t="str">
            <v>Sacramento</v>
          </cell>
          <cell r="M266" t="str">
            <v>6920</v>
          </cell>
          <cell r="N266" t="str">
            <v>Sacramento</v>
          </cell>
          <cell r="O266" t="str">
            <v>82</v>
          </cell>
          <cell r="P266" t="str">
            <v>Sacramento - Yolo</v>
          </cell>
          <cell r="Q266">
            <v>0</v>
          </cell>
          <cell r="R266" t="str">
            <v>Midrise</v>
          </cell>
          <cell r="S266" t="str">
            <v>Insignia</v>
          </cell>
          <cell r="T266">
            <v>0</v>
          </cell>
          <cell r="U266" t="str">
            <v>Conventional</v>
          </cell>
          <cell r="V266" t="str">
            <v>Conventional</v>
          </cell>
          <cell r="W266">
            <v>0</v>
          </cell>
          <cell r="X266" t="str">
            <v>Equity</v>
          </cell>
          <cell r="Y266" t="str">
            <v>12</v>
          </cell>
          <cell r="Z266" t="str">
            <v>9</v>
          </cell>
          <cell r="AA266" t="str">
            <v>7</v>
          </cell>
          <cell r="AB266" t="str">
            <v>195000</v>
          </cell>
          <cell r="AC266">
            <v>7.6562458999999999E-2</v>
          </cell>
          <cell r="AD266" t="str">
            <v>Yes</v>
          </cell>
          <cell r="AE266" t="str">
            <v>Yes</v>
          </cell>
          <cell r="AF266" t="str">
            <v>Vms Properties</v>
          </cell>
          <cell r="AG266" t="str">
            <v>VMS National Prop.,</v>
          </cell>
          <cell r="AH266" t="str">
            <v>1976</v>
          </cell>
          <cell r="AI266" t="str">
            <v>Far West</v>
          </cell>
          <cell r="AJ266" t="str">
            <v>California</v>
          </cell>
          <cell r="AK266" t="str">
            <v>Greg Garmon</v>
          </cell>
          <cell r="AL266" t="str">
            <v>Tom Knight</v>
          </cell>
          <cell r="AM266" t="b">
            <v>0</v>
          </cell>
          <cell r="AN266" t="str">
            <v>RW:006719@3494</v>
          </cell>
          <cell r="AO266" t="str">
            <v>11655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</row>
        <row r="267">
          <cell r="A267" t="str">
            <v>000627</v>
          </cell>
          <cell r="B267" t="str">
            <v>Casa De Monterey</v>
          </cell>
          <cell r="C267" t="str">
            <v>12301 Studebaker Road</v>
          </cell>
          <cell r="D267">
            <v>0</v>
          </cell>
          <cell r="E267" t="str">
            <v>Norwalk</v>
          </cell>
          <cell r="F267" t="str">
            <v>CA</v>
          </cell>
          <cell r="G267" t="str">
            <v>90650</v>
          </cell>
          <cell r="H267" t="str">
            <v>562-868-5960</v>
          </cell>
          <cell r="I267">
            <v>0</v>
          </cell>
          <cell r="J267">
            <v>144</v>
          </cell>
          <cell r="K267" t="str">
            <v>06037</v>
          </cell>
          <cell r="L267" t="str">
            <v>Los Angeles</v>
          </cell>
          <cell r="M267" t="str">
            <v>4480</v>
          </cell>
          <cell r="N267" t="str">
            <v>Los Angeles-Long Beach</v>
          </cell>
          <cell r="O267" t="str">
            <v>49</v>
          </cell>
          <cell r="P267" t="str">
            <v>Los Angeles - Riverside - Orange County</v>
          </cell>
          <cell r="Q267">
            <v>0</v>
          </cell>
          <cell r="R267" t="str">
            <v>Garden</v>
          </cell>
          <cell r="S267" t="str">
            <v>Insignia</v>
          </cell>
          <cell r="T267">
            <v>0</v>
          </cell>
          <cell r="U267" t="str">
            <v>Conventional</v>
          </cell>
          <cell r="V267" t="str">
            <v>Conventional</v>
          </cell>
          <cell r="W267">
            <v>0</v>
          </cell>
          <cell r="X267" t="str">
            <v>Equity</v>
          </cell>
          <cell r="Y267" t="str">
            <v>12</v>
          </cell>
          <cell r="Z267" t="str">
            <v>5</v>
          </cell>
          <cell r="AA267" t="str">
            <v>6</v>
          </cell>
          <cell r="AB267" t="str">
            <v>108064</v>
          </cell>
          <cell r="AC267">
            <v>7.6562458999999999E-2</v>
          </cell>
          <cell r="AD267" t="str">
            <v>Yes</v>
          </cell>
          <cell r="AE267" t="str">
            <v>Yes</v>
          </cell>
          <cell r="AF267" t="str">
            <v>Vms Properties</v>
          </cell>
          <cell r="AG267" t="str">
            <v>VMS National Prop.,</v>
          </cell>
          <cell r="AH267" t="str">
            <v>1972</v>
          </cell>
          <cell r="AI267" t="str">
            <v>Far West</v>
          </cell>
          <cell r="AJ267" t="str">
            <v>California</v>
          </cell>
          <cell r="AK267" t="str">
            <v>Greg Garmon</v>
          </cell>
          <cell r="AL267" t="str">
            <v>Lisa Moore</v>
          </cell>
          <cell r="AM267" t="b">
            <v>0</v>
          </cell>
          <cell r="AN267">
            <v>0</v>
          </cell>
          <cell r="AO267" t="str">
            <v>09094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388.8</v>
          </cell>
          <cell r="AX267">
            <v>388.8</v>
          </cell>
          <cell r="AY267">
            <v>29.76</v>
          </cell>
        </row>
        <row r="268">
          <cell r="A268" t="str">
            <v>000629</v>
          </cell>
          <cell r="B268" t="str">
            <v>The Bluffs</v>
          </cell>
          <cell r="C268" t="str">
            <v>12601 SE RIVER ROAD</v>
          </cell>
          <cell r="D268">
            <v>0</v>
          </cell>
          <cell r="E268" t="str">
            <v>Milwaukie</v>
          </cell>
          <cell r="F268" t="str">
            <v>OR</v>
          </cell>
          <cell r="G268" t="str">
            <v>97222</v>
          </cell>
          <cell r="H268" t="str">
            <v>503-659-5393</v>
          </cell>
          <cell r="I268">
            <v>0</v>
          </cell>
          <cell r="J268">
            <v>137</v>
          </cell>
          <cell r="K268" t="str">
            <v>41005</v>
          </cell>
          <cell r="L268" t="str">
            <v>Clackamas</v>
          </cell>
          <cell r="M268" t="str">
            <v>6440</v>
          </cell>
          <cell r="N268" t="str">
            <v>Portland-Vancouver</v>
          </cell>
          <cell r="O268" t="str">
            <v>79</v>
          </cell>
          <cell r="P268" t="str">
            <v>Portland - Salem</v>
          </cell>
          <cell r="Q268">
            <v>0</v>
          </cell>
          <cell r="R268" t="str">
            <v>Garden</v>
          </cell>
          <cell r="S268" t="str">
            <v>Insignia</v>
          </cell>
          <cell r="T268">
            <v>0</v>
          </cell>
          <cell r="U268" t="str">
            <v>Conventional</v>
          </cell>
          <cell r="V268" t="str">
            <v>Conventional</v>
          </cell>
          <cell r="W268">
            <v>0</v>
          </cell>
          <cell r="X268" t="str">
            <v>Equity</v>
          </cell>
          <cell r="Y268" t="str">
            <v>12</v>
          </cell>
          <cell r="Z268" t="str">
            <v>6</v>
          </cell>
          <cell r="AA268" t="str">
            <v>7</v>
          </cell>
          <cell r="AB268" t="str">
            <v>95519</v>
          </cell>
          <cell r="AC268">
            <v>7.6562458999999999E-2</v>
          </cell>
          <cell r="AD268" t="str">
            <v>Yes</v>
          </cell>
          <cell r="AE268" t="str">
            <v>Yes</v>
          </cell>
          <cell r="AF268" t="str">
            <v>Vms Properties</v>
          </cell>
          <cell r="AG268" t="str">
            <v>VMS National Prop.,</v>
          </cell>
          <cell r="AH268" t="str">
            <v>1967</v>
          </cell>
          <cell r="AI268" t="str">
            <v>Far West</v>
          </cell>
          <cell r="AJ268" t="str">
            <v>Denver</v>
          </cell>
          <cell r="AK268" t="str">
            <v>Steve Peters</v>
          </cell>
          <cell r="AL268" t="str">
            <v>Joan Bougetz</v>
          </cell>
          <cell r="AM268" t="b">
            <v>0</v>
          </cell>
          <cell r="AN268">
            <v>0</v>
          </cell>
          <cell r="AO268">
            <v>0</v>
          </cell>
          <cell r="AP268">
            <v>1218.2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503.47</v>
          </cell>
          <cell r="AW268">
            <v>0</v>
          </cell>
          <cell r="AX268">
            <v>1721.67</v>
          </cell>
          <cell r="AY268">
            <v>131.81</v>
          </cell>
        </row>
        <row r="269">
          <cell r="A269" t="str">
            <v>000636</v>
          </cell>
          <cell r="B269" t="str">
            <v>Watergate</v>
          </cell>
          <cell r="C269" t="str">
            <v>8101 CANTREL ROAD</v>
          </cell>
          <cell r="D269">
            <v>0</v>
          </cell>
          <cell r="E269" t="str">
            <v>Little Rock</v>
          </cell>
          <cell r="F269" t="str">
            <v>AR</v>
          </cell>
          <cell r="G269" t="str">
            <v>72227</v>
          </cell>
          <cell r="H269" t="str">
            <v>501-225-8629</v>
          </cell>
          <cell r="I269">
            <v>0</v>
          </cell>
          <cell r="J269">
            <v>140</v>
          </cell>
          <cell r="K269" t="str">
            <v>05119</v>
          </cell>
          <cell r="L269" t="str">
            <v>Pulaski</v>
          </cell>
          <cell r="M269" t="str">
            <v>4400</v>
          </cell>
          <cell r="N269" t="str">
            <v>Little Rock-North Little Rock</v>
          </cell>
          <cell r="O269">
            <v>0</v>
          </cell>
          <cell r="P269">
            <v>0</v>
          </cell>
          <cell r="Q269">
            <v>0</v>
          </cell>
          <cell r="R269" t="str">
            <v>Garden</v>
          </cell>
          <cell r="S269" t="str">
            <v>Insignia</v>
          </cell>
          <cell r="T269">
            <v>0</v>
          </cell>
          <cell r="U269" t="str">
            <v>Conventional</v>
          </cell>
          <cell r="V269" t="str">
            <v>Conventional</v>
          </cell>
          <cell r="W269">
            <v>0</v>
          </cell>
          <cell r="X269" t="str">
            <v>Equity</v>
          </cell>
          <cell r="Y269" t="str">
            <v>12</v>
          </cell>
          <cell r="Z269" t="str">
            <v>10</v>
          </cell>
          <cell r="AA269" t="str">
            <v>5</v>
          </cell>
          <cell r="AB269" t="str">
            <v>150156</v>
          </cell>
          <cell r="AC269">
            <v>7.6562458999999999E-2</v>
          </cell>
          <cell r="AD269" t="str">
            <v>Yes</v>
          </cell>
          <cell r="AE269" t="str">
            <v>Yes</v>
          </cell>
          <cell r="AF269" t="str">
            <v>Vms Properties</v>
          </cell>
          <cell r="AG269" t="str">
            <v>VMS National Prop.,</v>
          </cell>
          <cell r="AH269" t="str">
            <v>1975</v>
          </cell>
          <cell r="AI269" t="str">
            <v>West</v>
          </cell>
          <cell r="AJ269" t="str">
            <v>Dallas I</v>
          </cell>
          <cell r="AK269" t="str">
            <v>Ron Shelton</v>
          </cell>
          <cell r="AL269" t="str">
            <v>Catheryn Collins</v>
          </cell>
          <cell r="AM269" t="b">
            <v>0</v>
          </cell>
          <cell r="AN269" t="str">
            <v>RW:008292@3494</v>
          </cell>
          <cell r="AO269" t="str">
            <v>11615</v>
          </cell>
          <cell r="AP269">
            <v>0</v>
          </cell>
          <cell r="AQ269">
            <v>1383.2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1383.2</v>
          </cell>
          <cell r="AY269">
            <v>105.9</v>
          </cell>
        </row>
        <row r="270">
          <cell r="A270" t="str">
            <v>000637</v>
          </cell>
          <cell r="B270" t="str">
            <v>Shadow-Wood</v>
          </cell>
          <cell r="C270" t="str">
            <v>1001 MCKEEN PLACE</v>
          </cell>
          <cell r="D270">
            <v>0</v>
          </cell>
          <cell r="E270" t="str">
            <v>Monroe</v>
          </cell>
          <cell r="F270" t="str">
            <v>LA</v>
          </cell>
          <cell r="G270" t="str">
            <v>71201</v>
          </cell>
          <cell r="H270" t="str">
            <v>318-388-2672</v>
          </cell>
          <cell r="I270">
            <v>0</v>
          </cell>
          <cell r="J270">
            <v>120</v>
          </cell>
          <cell r="K270" t="str">
            <v>22073</v>
          </cell>
          <cell r="L270" t="str">
            <v>Ouachita</v>
          </cell>
          <cell r="M270" t="str">
            <v>5200</v>
          </cell>
          <cell r="N270" t="str">
            <v>Monroe</v>
          </cell>
          <cell r="O270">
            <v>0</v>
          </cell>
          <cell r="P270">
            <v>0</v>
          </cell>
          <cell r="Q270">
            <v>0</v>
          </cell>
          <cell r="R270" t="str">
            <v>Garden</v>
          </cell>
          <cell r="S270" t="str">
            <v>Insignia</v>
          </cell>
          <cell r="T270">
            <v>0</v>
          </cell>
          <cell r="U270" t="str">
            <v>Conventional</v>
          </cell>
          <cell r="V270" t="str">
            <v>Conventional</v>
          </cell>
          <cell r="W270">
            <v>0</v>
          </cell>
          <cell r="X270" t="str">
            <v>Equity</v>
          </cell>
          <cell r="Y270" t="str">
            <v>12</v>
          </cell>
          <cell r="Z270" t="str">
            <v>7</v>
          </cell>
          <cell r="AA270" t="str">
            <v>8</v>
          </cell>
          <cell r="AB270" t="str">
            <v>106920</v>
          </cell>
          <cell r="AC270">
            <v>7.6562458999999999E-2</v>
          </cell>
          <cell r="AD270" t="str">
            <v>Yes</v>
          </cell>
          <cell r="AE270" t="str">
            <v>Yes</v>
          </cell>
          <cell r="AF270" t="str">
            <v>Vms Properties</v>
          </cell>
          <cell r="AG270" t="str">
            <v>VMS National Prop.,</v>
          </cell>
          <cell r="AH270" t="str">
            <v>1974</v>
          </cell>
          <cell r="AI270" t="str">
            <v>West</v>
          </cell>
          <cell r="AJ270" t="str">
            <v>Dallas II</v>
          </cell>
          <cell r="AK270" t="str">
            <v>Larry Lennon</v>
          </cell>
          <cell r="AL270" t="str">
            <v>John Jett</v>
          </cell>
          <cell r="AM270" t="b">
            <v>0</v>
          </cell>
          <cell r="AN270" t="str">
            <v>RW:008647@3494</v>
          </cell>
          <cell r="AO270" t="str">
            <v>11384</v>
          </cell>
          <cell r="AP270">
            <v>0</v>
          </cell>
          <cell r="AQ270">
            <v>0</v>
          </cell>
          <cell r="AR270">
            <v>0</v>
          </cell>
          <cell r="AS270">
            <v>432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432</v>
          </cell>
          <cell r="AY270">
            <v>33.07</v>
          </cell>
        </row>
        <row r="271">
          <cell r="A271" t="str">
            <v>000638</v>
          </cell>
          <cell r="B271" t="str">
            <v>Vista Village</v>
          </cell>
          <cell r="C271" t="str">
            <v>10535 MONTWOOD</v>
          </cell>
          <cell r="D271">
            <v>0</v>
          </cell>
          <cell r="E271" t="str">
            <v>El Paso</v>
          </cell>
          <cell r="F271" t="str">
            <v>TX</v>
          </cell>
          <cell r="G271" t="str">
            <v>79935</v>
          </cell>
          <cell r="H271">
            <v>0</v>
          </cell>
          <cell r="I271">
            <v>0</v>
          </cell>
          <cell r="J271">
            <v>220</v>
          </cell>
          <cell r="K271" t="str">
            <v>48141</v>
          </cell>
          <cell r="L271" t="str">
            <v>El Paso</v>
          </cell>
          <cell r="M271" t="str">
            <v>2320</v>
          </cell>
          <cell r="N271" t="str">
            <v>El Paso</v>
          </cell>
          <cell r="O271">
            <v>0</v>
          </cell>
          <cell r="P271">
            <v>0</v>
          </cell>
          <cell r="Q271">
            <v>0</v>
          </cell>
          <cell r="R271" t="str">
            <v>midrise</v>
          </cell>
          <cell r="S271" t="str">
            <v>Insignia</v>
          </cell>
          <cell r="T271">
            <v>0</v>
          </cell>
          <cell r="U271" t="str">
            <v>Conventional</v>
          </cell>
          <cell r="V271">
            <v>0</v>
          </cell>
          <cell r="W271" t="str">
            <v>yes</v>
          </cell>
          <cell r="X271" t="str">
            <v>Equity</v>
          </cell>
          <cell r="Y271" t="str">
            <v>12</v>
          </cell>
          <cell r="Z271" t="str">
            <v>6</v>
          </cell>
          <cell r="AA271" t="str">
            <v>7</v>
          </cell>
          <cell r="AB271">
            <v>0</v>
          </cell>
          <cell r="AC271">
            <v>7.6562458999999999E-2</v>
          </cell>
          <cell r="AD271" t="str">
            <v>Yes</v>
          </cell>
          <cell r="AE271" t="str">
            <v>Yes</v>
          </cell>
          <cell r="AF271" t="str">
            <v>Vms Properties</v>
          </cell>
          <cell r="AG271">
            <v>0</v>
          </cell>
          <cell r="AH271" t="str">
            <v>1972</v>
          </cell>
          <cell r="AI271" t="str">
            <v>West</v>
          </cell>
          <cell r="AJ271" t="str">
            <v>Dallas II</v>
          </cell>
          <cell r="AK271" t="str">
            <v>Larry Lennon</v>
          </cell>
          <cell r="AL271" t="str">
            <v>Dorothy Molina</v>
          </cell>
          <cell r="AM271" t="b">
            <v>0</v>
          </cell>
          <cell r="AN271" t="str">
            <v>RW:000053@3494</v>
          </cell>
          <cell r="AO271" t="str">
            <v>11248</v>
          </cell>
          <cell r="AP271">
            <v>0</v>
          </cell>
          <cell r="AQ271">
            <v>0</v>
          </cell>
          <cell r="AR271">
            <v>1188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1188</v>
          </cell>
          <cell r="AY271">
            <v>90.95</v>
          </cell>
        </row>
        <row r="272">
          <cell r="A272" t="str">
            <v>000642</v>
          </cell>
          <cell r="B272" t="str">
            <v>The Towers of Westchester Park</v>
          </cell>
          <cell r="C272" t="str">
            <v>6200 Westchester Park Dr</v>
          </cell>
          <cell r="D272">
            <v>0</v>
          </cell>
          <cell r="E272" t="str">
            <v>College Park</v>
          </cell>
          <cell r="F272" t="str">
            <v>MD</v>
          </cell>
          <cell r="G272" t="str">
            <v>20740</v>
          </cell>
          <cell r="H272" t="str">
            <v>301-345-3880</v>
          </cell>
          <cell r="I272">
            <v>0</v>
          </cell>
          <cell r="J272">
            <v>303</v>
          </cell>
          <cell r="K272" t="str">
            <v>24033</v>
          </cell>
          <cell r="L272" t="str">
            <v>Prince George's</v>
          </cell>
          <cell r="M272" t="str">
            <v>8840</v>
          </cell>
          <cell r="N272" t="str">
            <v>Washington</v>
          </cell>
          <cell r="O272" t="str">
            <v>97</v>
          </cell>
          <cell r="P272" t="str">
            <v>Washington - Baltimore</v>
          </cell>
          <cell r="Q272">
            <v>0</v>
          </cell>
          <cell r="R272" t="str">
            <v>Highrise</v>
          </cell>
          <cell r="S272" t="str">
            <v>Insignia</v>
          </cell>
          <cell r="T272">
            <v>0</v>
          </cell>
          <cell r="U272" t="str">
            <v>Conventional</v>
          </cell>
          <cell r="V272" t="str">
            <v>Conventional</v>
          </cell>
          <cell r="W272">
            <v>0</v>
          </cell>
          <cell r="X272" t="str">
            <v>Equity</v>
          </cell>
          <cell r="Y272" t="str">
            <v>12</v>
          </cell>
          <cell r="Z272" t="str">
            <v>7</v>
          </cell>
          <cell r="AA272" t="str">
            <v>6</v>
          </cell>
          <cell r="AB272" t="str">
            <v>334164</v>
          </cell>
          <cell r="AC272">
            <v>7.6562458999999999E-2</v>
          </cell>
          <cell r="AD272" t="str">
            <v>Yes</v>
          </cell>
          <cell r="AE272" t="str">
            <v>Yes</v>
          </cell>
          <cell r="AF272" t="str">
            <v>Vms Properties</v>
          </cell>
          <cell r="AG272" t="str">
            <v>VMS National Prop.,</v>
          </cell>
          <cell r="AH272">
            <v>0</v>
          </cell>
          <cell r="AI272" t="str">
            <v>East</v>
          </cell>
          <cell r="AJ272" t="str">
            <v>Rockville</v>
          </cell>
          <cell r="AK272" t="str">
            <v>Bruce Terwilliger</v>
          </cell>
          <cell r="AL272" t="str">
            <v>Ginger Fitzpatrick</v>
          </cell>
          <cell r="AM272" t="b">
            <v>1</v>
          </cell>
          <cell r="AN272">
            <v>0</v>
          </cell>
          <cell r="AO272">
            <v>0</v>
          </cell>
          <cell r="AP272">
            <v>0</v>
          </cell>
          <cell r="AQ272">
            <v>2993.64</v>
          </cell>
          <cell r="AR272">
            <v>0</v>
          </cell>
          <cell r="AS272">
            <v>0</v>
          </cell>
          <cell r="AT272">
            <v>0</v>
          </cell>
          <cell r="AU272">
            <v>944.28</v>
          </cell>
          <cell r="AV272">
            <v>0</v>
          </cell>
          <cell r="AW272">
            <v>0</v>
          </cell>
          <cell r="AX272">
            <v>3937.92</v>
          </cell>
          <cell r="AY272">
            <v>301.49</v>
          </cell>
        </row>
        <row r="273">
          <cell r="A273" t="str">
            <v>000643</v>
          </cell>
          <cell r="B273" t="str">
            <v>Bexley House</v>
          </cell>
          <cell r="C273" t="str">
            <v>2977 E. Broad St</v>
          </cell>
          <cell r="D273">
            <v>0</v>
          </cell>
          <cell r="E273" t="str">
            <v>Columbus</v>
          </cell>
          <cell r="F273" t="str">
            <v>OH</v>
          </cell>
          <cell r="G273" t="str">
            <v>43209</v>
          </cell>
          <cell r="H273" t="str">
            <v>614-237-8004</v>
          </cell>
          <cell r="I273">
            <v>0</v>
          </cell>
          <cell r="J273">
            <v>64</v>
          </cell>
          <cell r="K273" t="str">
            <v>39049</v>
          </cell>
          <cell r="L273" t="str">
            <v>Franklin</v>
          </cell>
          <cell r="M273" t="str">
            <v>1840</v>
          </cell>
          <cell r="N273" t="str">
            <v>Columbus</v>
          </cell>
          <cell r="O273">
            <v>0</v>
          </cell>
          <cell r="P273">
            <v>0</v>
          </cell>
          <cell r="Q273">
            <v>0</v>
          </cell>
          <cell r="R273" t="str">
            <v>Midrise</v>
          </cell>
          <cell r="S273" t="str">
            <v>Insignia</v>
          </cell>
          <cell r="T273">
            <v>0</v>
          </cell>
          <cell r="U273" t="str">
            <v>Conventional</v>
          </cell>
          <cell r="V273" t="str">
            <v>Conventional</v>
          </cell>
          <cell r="W273">
            <v>0</v>
          </cell>
          <cell r="X273" t="str">
            <v>Equity</v>
          </cell>
          <cell r="Y273" t="str">
            <v>12</v>
          </cell>
          <cell r="Z273" t="str">
            <v>9</v>
          </cell>
          <cell r="AA273" t="str">
            <v>8</v>
          </cell>
          <cell r="AB273" t="str">
            <v>72154</v>
          </cell>
          <cell r="AC273">
            <v>0.38635414299999998</v>
          </cell>
          <cell r="AD273" t="str">
            <v>Yes</v>
          </cell>
          <cell r="AE273" t="str">
            <v>Yes</v>
          </cell>
          <cell r="AF273" t="str">
            <v>JACQUES MIlLER PORTFOLIO - AFF</v>
          </cell>
          <cell r="AG273" t="str">
            <v>Davidson Diversified Real Estate I, LP.</v>
          </cell>
          <cell r="AH273" t="str">
            <v>1972</v>
          </cell>
          <cell r="AI273" t="str">
            <v>West</v>
          </cell>
          <cell r="AJ273" t="str">
            <v>Columbus</v>
          </cell>
          <cell r="AK273" t="str">
            <v>Rowe Shockley</v>
          </cell>
          <cell r="AL273" t="str">
            <v>Sandi Wilt</v>
          </cell>
          <cell r="AM273" t="b">
            <v>0</v>
          </cell>
          <cell r="AN273" t="str">
            <v>RW:040878@3494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218.55</v>
          </cell>
          <cell r="AU273">
            <v>0</v>
          </cell>
          <cell r="AV273">
            <v>0</v>
          </cell>
          <cell r="AW273">
            <v>0</v>
          </cell>
          <cell r="AX273">
            <v>218.55</v>
          </cell>
          <cell r="AY273">
            <v>84.43</v>
          </cell>
        </row>
        <row r="274">
          <cell r="A274" t="str">
            <v>000644</v>
          </cell>
          <cell r="B274" t="str">
            <v>Fairway</v>
          </cell>
          <cell r="C274" t="str">
            <v>1705 COIT ROAD</v>
          </cell>
          <cell r="D274">
            <v>0</v>
          </cell>
          <cell r="E274" t="str">
            <v>Plano</v>
          </cell>
          <cell r="F274" t="str">
            <v>TX</v>
          </cell>
          <cell r="G274" t="str">
            <v>75075</v>
          </cell>
          <cell r="H274" t="str">
            <v>972-596-2919</v>
          </cell>
          <cell r="I274">
            <v>0</v>
          </cell>
          <cell r="J274">
            <v>256</v>
          </cell>
          <cell r="K274" t="str">
            <v>48085</v>
          </cell>
          <cell r="L274" t="str">
            <v>Collin</v>
          </cell>
          <cell r="M274" t="str">
            <v>1920</v>
          </cell>
          <cell r="N274" t="str">
            <v>Dallas</v>
          </cell>
          <cell r="O274" t="str">
            <v>31</v>
          </cell>
          <cell r="P274" t="str">
            <v>Dallas - Fort Worth</v>
          </cell>
          <cell r="Q274">
            <v>0</v>
          </cell>
          <cell r="R274" t="str">
            <v>Garden</v>
          </cell>
          <cell r="S274" t="str">
            <v>Insignia</v>
          </cell>
          <cell r="T274">
            <v>0</v>
          </cell>
          <cell r="U274" t="str">
            <v>Conventional</v>
          </cell>
          <cell r="V274" t="str">
            <v>Conventional</v>
          </cell>
          <cell r="W274">
            <v>0</v>
          </cell>
          <cell r="X274" t="str">
            <v>Equity</v>
          </cell>
          <cell r="Y274" t="str">
            <v>12</v>
          </cell>
          <cell r="Z274" t="str">
            <v>8</v>
          </cell>
          <cell r="AA274" t="str">
            <v>6</v>
          </cell>
          <cell r="AB274" t="str">
            <v>216536</v>
          </cell>
          <cell r="AC274">
            <v>0.53280109499999995</v>
          </cell>
          <cell r="AD274" t="str">
            <v>Yes</v>
          </cell>
          <cell r="AE274" t="str">
            <v>Yes</v>
          </cell>
          <cell r="AF274" t="str">
            <v>JACQUES MIlLER PORTFOLIO - AFF</v>
          </cell>
          <cell r="AG274" t="str">
            <v>Davidson Growth Plus LP</v>
          </cell>
          <cell r="AH274" t="str">
            <v>1978</v>
          </cell>
          <cell r="AI274" t="str">
            <v>West</v>
          </cell>
          <cell r="AJ274" t="str">
            <v>Dallas II</v>
          </cell>
          <cell r="AK274" t="str">
            <v>Larry Lennon</v>
          </cell>
          <cell r="AL274" t="str">
            <v>Donna Brown</v>
          </cell>
          <cell r="AM274" t="b">
            <v>0</v>
          </cell>
          <cell r="AN274" t="str">
            <v>RW:037692@3494</v>
          </cell>
          <cell r="AO274" t="str">
            <v>12160</v>
          </cell>
          <cell r="AP274">
            <v>2276.35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691.2</v>
          </cell>
          <cell r="AX274">
            <v>2967.55</v>
          </cell>
          <cell r="AY274">
            <v>1581.11</v>
          </cell>
        </row>
        <row r="275">
          <cell r="A275" t="str">
            <v>000646</v>
          </cell>
          <cell r="B275" t="str">
            <v>The Lexington</v>
          </cell>
          <cell r="C275">
            <v>0</v>
          </cell>
          <cell r="D275">
            <v>0</v>
          </cell>
          <cell r="E275" t="str">
            <v>Sarasota</v>
          </cell>
          <cell r="F275" t="str">
            <v>FL</v>
          </cell>
          <cell r="G275" t="str">
            <v>34237</v>
          </cell>
          <cell r="H275">
            <v>0</v>
          </cell>
          <cell r="I275">
            <v>0</v>
          </cell>
          <cell r="J275">
            <v>267</v>
          </cell>
          <cell r="K275" t="str">
            <v>12115</v>
          </cell>
          <cell r="L275" t="str">
            <v>Sarasota</v>
          </cell>
          <cell r="M275" t="str">
            <v>7510</v>
          </cell>
          <cell r="N275" t="str">
            <v>Sarasota-Bradenton</v>
          </cell>
          <cell r="O275">
            <v>0</v>
          </cell>
          <cell r="P275">
            <v>0</v>
          </cell>
          <cell r="Q275">
            <v>0</v>
          </cell>
          <cell r="R275" t="str">
            <v>highrise</v>
          </cell>
          <cell r="S275" t="str">
            <v>Insignia</v>
          </cell>
          <cell r="T275">
            <v>0</v>
          </cell>
          <cell r="U275" t="str">
            <v>Conventional</v>
          </cell>
          <cell r="V275">
            <v>0</v>
          </cell>
          <cell r="W275" t="str">
            <v>yes</v>
          </cell>
          <cell r="X275" t="str">
            <v>Consolidated</v>
          </cell>
          <cell r="Y275" t="str">
            <v>12</v>
          </cell>
          <cell r="Z275" t="str">
            <v>7</v>
          </cell>
          <cell r="AA275" t="str">
            <v>7</v>
          </cell>
          <cell r="AB275">
            <v>0</v>
          </cell>
          <cell r="AC275">
            <v>0.64250104699999999</v>
          </cell>
          <cell r="AD275" t="str">
            <v>Yes</v>
          </cell>
          <cell r="AE275" t="str">
            <v>Yes</v>
          </cell>
          <cell r="AF275" t="str">
            <v>IFG - AmREAL PORTFOLIO</v>
          </cell>
          <cell r="AG275">
            <v>0</v>
          </cell>
          <cell r="AH275" t="str">
            <v>1974</v>
          </cell>
          <cell r="AI275" t="str">
            <v>South East</v>
          </cell>
          <cell r="AJ275" t="str">
            <v>Tampa</v>
          </cell>
          <cell r="AK275" t="str">
            <v>Dan Kistel</v>
          </cell>
          <cell r="AL275" t="str">
            <v>Rod Graber</v>
          </cell>
          <cell r="AM275" t="b">
            <v>1</v>
          </cell>
          <cell r="AN275">
            <v>0</v>
          </cell>
          <cell r="AO275">
            <v>0</v>
          </cell>
          <cell r="AP275">
            <v>0</v>
          </cell>
          <cell r="AQ275">
            <v>2637.96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720.9</v>
          </cell>
          <cell r="AX275">
            <v>3358.86</v>
          </cell>
          <cell r="AY275">
            <v>2158.0700000000002</v>
          </cell>
        </row>
        <row r="276">
          <cell r="A276" t="str">
            <v>000647</v>
          </cell>
          <cell r="B276" t="str">
            <v>Tar River Estates</v>
          </cell>
          <cell r="C276" t="str">
            <v>214 Elm St # 5</v>
          </cell>
          <cell r="D276">
            <v>0</v>
          </cell>
          <cell r="E276" t="str">
            <v>Greenville</v>
          </cell>
          <cell r="F276" t="str">
            <v>NC</v>
          </cell>
          <cell r="G276" t="str">
            <v>27858</v>
          </cell>
          <cell r="H276" t="str">
            <v>919-752-4225</v>
          </cell>
          <cell r="I276">
            <v>0</v>
          </cell>
          <cell r="J276">
            <v>402</v>
          </cell>
          <cell r="K276" t="str">
            <v>37147</v>
          </cell>
          <cell r="L276" t="str">
            <v>Pitt</v>
          </cell>
          <cell r="M276" t="str">
            <v>3150</v>
          </cell>
          <cell r="N276" t="str">
            <v>Greenville</v>
          </cell>
          <cell r="O276">
            <v>0</v>
          </cell>
          <cell r="P276">
            <v>0</v>
          </cell>
          <cell r="Q276">
            <v>0</v>
          </cell>
          <cell r="R276" t="str">
            <v>garden</v>
          </cell>
          <cell r="S276" t="str">
            <v>Insignia</v>
          </cell>
          <cell r="T276">
            <v>0</v>
          </cell>
          <cell r="U276" t="str">
            <v>Conventional</v>
          </cell>
          <cell r="V276" t="str">
            <v>Conventional</v>
          </cell>
          <cell r="W276">
            <v>0</v>
          </cell>
          <cell r="X276" t="str">
            <v>Consolidated</v>
          </cell>
          <cell r="Y276" t="str">
            <v>12</v>
          </cell>
          <cell r="Z276" t="str">
            <v>8</v>
          </cell>
          <cell r="AA276">
            <v>0</v>
          </cell>
          <cell r="AB276" t="str">
            <v>402330</v>
          </cell>
          <cell r="AC276">
            <v>0.64250104699999999</v>
          </cell>
          <cell r="AD276" t="str">
            <v>Yes</v>
          </cell>
          <cell r="AE276" t="str">
            <v>Yes</v>
          </cell>
          <cell r="AF276" t="str">
            <v>IFG - AmREAL PORTFOLIO</v>
          </cell>
          <cell r="AG276" t="str">
            <v>Shelter Properties V, LP</v>
          </cell>
          <cell r="AH276" t="str">
            <v>1969</v>
          </cell>
          <cell r="AI276" t="str">
            <v>East</v>
          </cell>
          <cell r="AJ276" t="str">
            <v>Columbia</v>
          </cell>
          <cell r="AK276" t="str">
            <v>Kim Barkwell</v>
          </cell>
          <cell r="AL276" t="str">
            <v>Randy Bryant</v>
          </cell>
          <cell r="AM276" t="b">
            <v>0</v>
          </cell>
          <cell r="AN276" t="str">
            <v>RW:007104@3494</v>
          </cell>
          <cell r="AO276" t="str">
            <v>11626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</row>
        <row r="277">
          <cell r="A277" t="str">
            <v>000648</v>
          </cell>
          <cell r="B277" t="str">
            <v>Snowden Village I</v>
          </cell>
          <cell r="C277" t="str">
            <v>2352 COWAN BLVD</v>
          </cell>
          <cell r="D277">
            <v>0</v>
          </cell>
          <cell r="E277" t="str">
            <v>Fredericksburg</v>
          </cell>
          <cell r="F277" t="str">
            <v>VA</v>
          </cell>
          <cell r="G277" t="str">
            <v>22401</v>
          </cell>
          <cell r="H277" t="str">
            <v>540-371-6655</v>
          </cell>
          <cell r="I277">
            <v>0</v>
          </cell>
          <cell r="J277">
            <v>132</v>
          </cell>
          <cell r="K277" t="str">
            <v>51630</v>
          </cell>
          <cell r="L277" t="str">
            <v>Fredericksburg City</v>
          </cell>
          <cell r="M277" t="str">
            <v>8840</v>
          </cell>
          <cell r="N277" t="str">
            <v>Washington</v>
          </cell>
          <cell r="O277" t="str">
            <v>97</v>
          </cell>
          <cell r="P277" t="str">
            <v>Washington - Baltimore</v>
          </cell>
          <cell r="Q277">
            <v>0</v>
          </cell>
          <cell r="R277" t="str">
            <v>Garden</v>
          </cell>
          <cell r="S277" t="str">
            <v>Insignia</v>
          </cell>
          <cell r="T277">
            <v>0</v>
          </cell>
          <cell r="U277" t="str">
            <v>Conventional</v>
          </cell>
          <cell r="V277" t="str">
            <v>Conventional</v>
          </cell>
          <cell r="W277">
            <v>0</v>
          </cell>
          <cell r="X277" t="str">
            <v>Consolidated</v>
          </cell>
          <cell r="Y277" t="str">
            <v>12</v>
          </cell>
          <cell r="Z277" t="str">
            <v>7</v>
          </cell>
          <cell r="AA277" t="str">
            <v>7</v>
          </cell>
          <cell r="AB277" t="str">
            <v>116568</v>
          </cell>
          <cell r="AC277">
            <v>0.66579500000000003</v>
          </cell>
          <cell r="AD277" t="str">
            <v>Yes</v>
          </cell>
          <cell r="AE277" t="str">
            <v>Yes</v>
          </cell>
          <cell r="AF277" t="str">
            <v>JACQUES MIlLER PORTFOLIO - AFF</v>
          </cell>
          <cell r="AG277" t="str">
            <v>New Snowden Village, LP.</v>
          </cell>
          <cell r="AH277" t="str">
            <v>1970</v>
          </cell>
          <cell r="AI277" t="str">
            <v>East</v>
          </cell>
          <cell r="AJ277" t="str">
            <v>Columbia</v>
          </cell>
          <cell r="AK277" t="str">
            <v>Kim Barkwell</v>
          </cell>
          <cell r="AL277" t="str">
            <v>Regina Harris</v>
          </cell>
          <cell r="AM277" t="b">
            <v>0</v>
          </cell>
          <cell r="AN277" t="str">
            <v>RW:000649@3494</v>
          </cell>
          <cell r="AO277" t="str">
            <v>11619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820.47</v>
          </cell>
          <cell r="AV277">
            <v>0</v>
          </cell>
          <cell r="AW277">
            <v>0</v>
          </cell>
          <cell r="AX277">
            <v>820.47</v>
          </cell>
          <cell r="AY277">
            <v>546.26</v>
          </cell>
        </row>
        <row r="278">
          <cell r="A278" t="str">
            <v>000649</v>
          </cell>
          <cell r="B278" t="str">
            <v>Windsor Hills</v>
          </cell>
          <cell r="C278" t="str">
            <v>ASCOT LANE</v>
          </cell>
          <cell r="D278">
            <v>0</v>
          </cell>
          <cell r="E278" t="str">
            <v>Blacksburg</v>
          </cell>
          <cell r="F278" t="str">
            <v>VA</v>
          </cell>
          <cell r="G278" t="str">
            <v>24060</v>
          </cell>
          <cell r="H278" t="str">
            <v>540-552-1515</v>
          </cell>
          <cell r="I278">
            <v>0</v>
          </cell>
          <cell r="J278">
            <v>300</v>
          </cell>
          <cell r="K278" t="str">
            <v>51121</v>
          </cell>
          <cell r="L278" t="str">
            <v>Montgomery</v>
          </cell>
          <cell r="M278" t="str">
            <v>051</v>
          </cell>
          <cell r="N278" t="str">
            <v>VA Other</v>
          </cell>
          <cell r="O278">
            <v>0</v>
          </cell>
          <cell r="P278">
            <v>0</v>
          </cell>
          <cell r="Q278">
            <v>0</v>
          </cell>
          <cell r="R278" t="str">
            <v>Garden</v>
          </cell>
          <cell r="S278" t="str">
            <v>Insignia</v>
          </cell>
          <cell r="T278">
            <v>0</v>
          </cell>
          <cell r="U278" t="str">
            <v>Conventional</v>
          </cell>
          <cell r="V278" t="str">
            <v>Conventional</v>
          </cell>
          <cell r="W278">
            <v>0</v>
          </cell>
          <cell r="X278" t="str">
            <v>Consolidated</v>
          </cell>
          <cell r="Y278" t="str">
            <v>12</v>
          </cell>
          <cell r="Z278" t="str">
            <v>8.5</v>
          </cell>
          <cell r="AA278" t="str">
            <v>7</v>
          </cell>
          <cell r="AB278" t="str">
            <v>270855</v>
          </cell>
          <cell r="AC278">
            <v>0.69296800000000003</v>
          </cell>
          <cell r="AD278" t="str">
            <v>Yes</v>
          </cell>
          <cell r="AE278" t="str">
            <v>Yes</v>
          </cell>
          <cell r="AF278" t="str">
            <v>IFG - AmREAL PORTFOLIO</v>
          </cell>
          <cell r="AG278" t="str">
            <v>Windsor Hills LP I</v>
          </cell>
          <cell r="AH278" t="str">
            <v>1970</v>
          </cell>
          <cell r="AI278" t="str">
            <v>East</v>
          </cell>
          <cell r="AJ278" t="str">
            <v>Greenville</v>
          </cell>
          <cell r="AK278" t="str">
            <v>Frank Dupree</v>
          </cell>
          <cell r="AL278" t="str">
            <v>Rick Herron</v>
          </cell>
          <cell r="AM278" t="b">
            <v>0</v>
          </cell>
          <cell r="AN278" t="str">
            <v>RW:008480@3494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</row>
        <row r="279">
          <cell r="A279" t="str">
            <v>000651</v>
          </cell>
          <cell r="B279" t="str">
            <v>Greenspring Manor</v>
          </cell>
          <cell r="C279" t="str">
            <v>7999 SILVERLEAF DRIVE</v>
          </cell>
          <cell r="D279">
            <v>0</v>
          </cell>
          <cell r="E279" t="str">
            <v>Indianapolis</v>
          </cell>
          <cell r="F279" t="str">
            <v>IN</v>
          </cell>
          <cell r="G279" t="str">
            <v>46260</v>
          </cell>
          <cell r="H279" t="str">
            <v>317-875-5900</v>
          </cell>
          <cell r="I279">
            <v>0</v>
          </cell>
          <cell r="J279">
            <v>582</v>
          </cell>
          <cell r="K279" t="str">
            <v>18097</v>
          </cell>
          <cell r="L279" t="str">
            <v>Marion</v>
          </cell>
          <cell r="M279" t="str">
            <v>3480</v>
          </cell>
          <cell r="N279" t="str">
            <v>Indianapolis</v>
          </cell>
          <cell r="O279">
            <v>0</v>
          </cell>
          <cell r="P279">
            <v>0</v>
          </cell>
          <cell r="Q279">
            <v>0</v>
          </cell>
          <cell r="R279" t="str">
            <v>Garden</v>
          </cell>
          <cell r="S279" t="str">
            <v>Insignia</v>
          </cell>
          <cell r="T279">
            <v>0</v>
          </cell>
          <cell r="U279" t="str">
            <v>Conventional</v>
          </cell>
          <cell r="V279" t="str">
            <v>Conventional</v>
          </cell>
          <cell r="W279">
            <v>0</v>
          </cell>
          <cell r="X279" t="str">
            <v>Equity</v>
          </cell>
          <cell r="Y279" t="str">
            <v>12</v>
          </cell>
          <cell r="Z279" t="str">
            <v>8</v>
          </cell>
          <cell r="AA279" t="str">
            <v>4</v>
          </cell>
          <cell r="AB279" t="str">
            <v>483080</v>
          </cell>
          <cell r="AC279">
            <v>0.38243169300000002</v>
          </cell>
          <cell r="AD279" t="str">
            <v>Yes</v>
          </cell>
          <cell r="AE279" t="str">
            <v>Yes</v>
          </cell>
          <cell r="AF279" t="str">
            <v>JACQUES MIlLER PORTFOLIO - AFF</v>
          </cell>
          <cell r="AG279" t="str">
            <v>DDRE II LP</v>
          </cell>
          <cell r="AH279" t="str">
            <v>1972</v>
          </cell>
          <cell r="AI279" t="str">
            <v>West</v>
          </cell>
          <cell r="AJ279" t="str">
            <v>Indianapolis</v>
          </cell>
          <cell r="AK279" t="str">
            <v>Rick Arbore</v>
          </cell>
          <cell r="AL279" t="str">
            <v>John Ehrhardt</v>
          </cell>
          <cell r="AM279" t="b">
            <v>0</v>
          </cell>
          <cell r="AN279" t="str">
            <v>RW:039549@3494</v>
          </cell>
          <cell r="AO279" t="str">
            <v>07266</v>
          </cell>
          <cell r="AP279">
            <v>0</v>
          </cell>
          <cell r="AQ279">
            <v>5750.16</v>
          </cell>
          <cell r="AR279">
            <v>0</v>
          </cell>
          <cell r="AS279">
            <v>0</v>
          </cell>
          <cell r="AT279">
            <v>1933.45</v>
          </cell>
          <cell r="AU279">
            <v>0</v>
          </cell>
          <cell r="AV279">
            <v>0</v>
          </cell>
          <cell r="AW279">
            <v>0</v>
          </cell>
          <cell r="AX279">
            <v>7683.61</v>
          </cell>
          <cell r="AY279">
            <v>2938.45</v>
          </cell>
        </row>
        <row r="280">
          <cell r="A280" t="str">
            <v>000659</v>
          </cell>
          <cell r="B280" t="str">
            <v>Madisonville Apts.</v>
          </cell>
          <cell r="C280" t="str">
            <v>1300 Eastside Drive</v>
          </cell>
          <cell r="D280">
            <v>0</v>
          </cell>
          <cell r="E280" t="str">
            <v>Madisonville</v>
          </cell>
          <cell r="F280" t="str">
            <v>KY</v>
          </cell>
          <cell r="G280" t="str">
            <v>42431</v>
          </cell>
          <cell r="H280" t="str">
            <v>502-821-1429</v>
          </cell>
          <cell r="I280">
            <v>0</v>
          </cell>
          <cell r="J280">
            <v>60</v>
          </cell>
          <cell r="K280" t="str">
            <v>21107</v>
          </cell>
          <cell r="L280" t="str">
            <v>Hopkins</v>
          </cell>
          <cell r="M280" t="str">
            <v>021</v>
          </cell>
          <cell r="N280" t="str">
            <v>KY Other</v>
          </cell>
          <cell r="O280">
            <v>0</v>
          </cell>
          <cell r="P280">
            <v>0</v>
          </cell>
          <cell r="Q280">
            <v>0</v>
          </cell>
          <cell r="R280" t="str">
            <v>Garden</v>
          </cell>
          <cell r="S280" t="str">
            <v>Insignia</v>
          </cell>
          <cell r="T280">
            <v>0</v>
          </cell>
          <cell r="U280" t="str">
            <v>Affordable</v>
          </cell>
          <cell r="V280" t="str">
            <v>Affordable</v>
          </cell>
          <cell r="W280" t="str">
            <v>Assisted</v>
          </cell>
          <cell r="X280" t="str">
            <v>Equity</v>
          </cell>
          <cell r="Y280" t="str">
            <v>12</v>
          </cell>
          <cell r="Z280" t="str">
            <v>7</v>
          </cell>
          <cell r="AA280" t="str">
            <v>6</v>
          </cell>
          <cell r="AB280" t="str">
            <v>43020</v>
          </cell>
          <cell r="AC280">
            <v>0.05</v>
          </cell>
          <cell r="AD280" t="str">
            <v>Yes</v>
          </cell>
          <cell r="AE280" t="str">
            <v>Yes</v>
          </cell>
          <cell r="AF280" t="str">
            <v>IFG - AmREAL PORTFOLIO</v>
          </cell>
          <cell r="AG280" t="str">
            <v>Madisonville Ltd.</v>
          </cell>
          <cell r="AH280" t="str">
            <v>1981</v>
          </cell>
          <cell r="AI280" t="str">
            <v>South East</v>
          </cell>
          <cell r="AJ280" t="str">
            <v>Nashville</v>
          </cell>
          <cell r="AK280" t="str">
            <v>Rod Beverstein</v>
          </cell>
          <cell r="AL280" t="str">
            <v>Valerie Fulke</v>
          </cell>
          <cell r="AM280" t="b">
            <v>0</v>
          </cell>
          <cell r="AN280">
            <v>0</v>
          </cell>
          <cell r="AO280" t="str">
            <v>09179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</row>
        <row r="281">
          <cell r="A281" t="str">
            <v>000660</v>
          </cell>
          <cell r="B281" t="str">
            <v>Rosedale Court Apts.</v>
          </cell>
          <cell r="C281" t="str">
            <v>45 Rosedale Court</v>
          </cell>
          <cell r="D281">
            <v>0</v>
          </cell>
          <cell r="E281" t="str">
            <v>Dawson Springs</v>
          </cell>
          <cell r="F281" t="str">
            <v>KY</v>
          </cell>
          <cell r="G281" t="str">
            <v>42408</v>
          </cell>
          <cell r="H281" t="str">
            <v>502-797-2083</v>
          </cell>
          <cell r="I281">
            <v>0</v>
          </cell>
          <cell r="J281">
            <v>40</v>
          </cell>
          <cell r="K281" t="str">
            <v>21107</v>
          </cell>
          <cell r="L281" t="str">
            <v>Hopkins</v>
          </cell>
          <cell r="M281" t="str">
            <v>021</v>
          </cell>
          <cell r="N281" t="str">
            <v>KY Other</v>
          </cell>
          <cell r="O281">
            <v>0</v>
          </cell>
          <cell r="P281">
            <v>0</v>
          </cell>
          <cell r="Q281">
            <v>0</v>
          </cell>
          <cell r="R281" t="str">
            <v>Garden</v>
          </cell>
          <cell r="S281" t="str">
            <v>Insignia</v>
          </cell>
          <cell r="T281">
            <v>0</v>
          </cell>
          <cell r="U281" t="str">
            <v>Affordable</v>
          </cell>
          <cell r="V281" t="str">
            <v>Affordable</v>
          </cell>
          <cell r="W281" t="str">
            <v>Assisted</v>
          </cell>
          <cell r="X281" t="str">
            <v>Equity</v>
          </cell>
          <cell r="Y281" t="str">
            <v>12</v>
          </cell>
          <cell r="Z281" t="str">
            <v>7</v>
          </cell>
          <cell r="AA281" t="str">
            <v>5</v>
          </cell>
          <cell r="AB281" t="str">
            <v>31428</v>
          </cell>
          <cell r="AC281">
            <v>0.05</v>
          </cell>
          <cell r="AD281" t="str">
            <v>Yes</v>
          </cell>
          <cell r="AE281" t="str">
            <v>Yes</v>
          </cell>
          <cell r="AF281" t="str">
            <v>IFG - AmREAL PORTFOLIO</v>
          </cell>
          <cell r="AG281" t="str">
            <v>Dawson Springs Ltd.</v>
          </cell>
          <cell r="AH281" t="str">
            <v>1981</v>
          </cell>
          <cell r="AI281" t="str">
            <v>South East</v>
          </cell>
          <cell r="AJ281" t="str">
            <v>Nashville</v>
          </cell>
          <cell r="AK281" t="str">
            <v>Rod Beverstein</v>
          </cell>
          <cell r="AL281" t="str">
            <v>Valerie Fulke</v>
          </cell>
          <cell r="AM281" t="b">
            <v>0</v>
          </cell>
          <cell r="AN281" t="str">
            <v>RW:025042@3494</v>
          </cell>
          <cell r="AO281" t="str">
            <v>11529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</row>
        <row r="282">
          <cell r="A282" t="str">
            <v>000661</v>
          </cell>
          <cell r="B282" t="str">
            <v>Calvert City Apts.</v>
          </cell>
          <cell r="C282" t="str">
            <v>553 Cedar Street 61</v>
          </cell>
          <cell r="D282">
            <v>0</v>
          </cell>
          <cell r="E282" t="str">
            <v>Calvert City</v>
          </cell>
          <cell r="F282" t="str">
            <v>KY</v>
          </cell>
          <cell r="G282" t="str">
            <v>42029</v>
          </cell>
          <cell r="H282" t="str">
            <v>502-395-7325</v>
          </cell>
          <cell r="I282">
            <v>0</v>
          </cell>
          <cell r="J282">
            <v>60</v>
          </cell>
          <cell r="K282" t="str">
            <v>21157</v>
          </cell>
          <cell r="L282" t="str">
            <v>Marshall</v>
          </cell>
          <cell r="M282" t="str">
            <v>021</v>
          </cell>
          <cell r="N282" t="str">
            <v>KY Other</v>
          </cell>
          <cell r="O282">
            <v>0</v>
          </cell>
          <cell r="P282">
            <v>0</v>
          </cell>
          <cell r="Q282">
            <v>0</v>
          </cell>
          <cell r="R282" t="str">
            <v>Midrise</v>
          </cell>
          <cell r="S282" t="str">
            <v>Insignia</v>
          </cell>
          <cell r="T282">
            <v>0</v>
          </cell>
          <cell r="U282" t="str">
            <v>Affordable</v>
          </cell>
          <cell r="V282" t="str">
            <v>Affordable</v>
          </cell>
          <cell r="W282" t="str">
            <v>Assisted</v>
          </cell>
          <cell r="X282" t="str">
            <v>Equity</v>
          </cell>
          <cell r="Y282" t="str">
            <v>12</v>
          </cell>
          <cell r="Z282" t="str">
            <v>8</v>
          </cell>
          <cell r="AA282" t="str">
            <v>6</v>
          </cell>
          <cell r="AB282" t="str">
            <v>43020</v>
          </cell>
          <cell r="AC282">
            <v>0.05</v>
          </cell>
          <cell r="AD282" t="str">
            <v>Yes</v>
          </cell>
          <cell r="AE282" t="str">
            <v>Yes</v>
          </cell>
          <cell r="AF282" t="str">
            <v>IFG - AmREAL PORTFOLIO</v>
          </cell>
          <cell r="AG282" t="str">
            <v>Calvert City, Ltd.</v>
          </cell>
          <cell r="AH282" t="str">
            <v>1982</v>
          </cell>
          <cell r="AI282" t="str">
            <v>South East</v>
          </cell>
          <cell r="AJ282" t="str">
            <v>Nashville</v>
          </cell>
          <cell r="AK282" t="str">
            <v>Rod Beverstein</v>
          </cell>
          <cell r="AL282" t="str">
            <v>Valerie Fulke</v>
          </cell>
          <cell r="AM282" t="b">
            <v>1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</row>
        <row r="283">
          <cell r="A283" t="str">
            <v>000676</v>
          </cell>
          <cell r="B283" t="str">
            <v>Hickory Ridge</v>
          </cell>
          <cell r="C283" t="str">
            <v>6101 HICKORY RIDGE TRAIL</v>
          </cell>
          <cell r="D283">
            <v>0</v>
          </cell>
          <cell r="E283" t="str">
            <v>Memphis</v>
          </cell>
          <cell r="F283" t="str">
            <v>TN</v>
          </cell>
          <cell r="G283" t="str">
            <v>38115</v>
          </cell>
          <cell r="H283" t="str">
            <v>901-362-6603</v>
          </cell>
          <cell r="I283">
            <v>0</v>
          </cell>
          <cell r="J283">
            <v>378</v>
          </cell>
          <cell r="K283" t="str">
            <v>47157</v>
          </cell>
          <cell r="L283" t="str">
            <v>Shelby</v>
          </cell>
          <cell r="M283" t="str">
            <v>4920</v>
          </cell>
          <cell r="N283" t="str">
            <v>Memphis</v>
          </cell>
          <cell r="O283">
            <v>0</v>
          </cell>
          <cell r="P283">
            <v>0</v>
          </cell>
          <cell r="Q283">
            <v>0</v>
          </cell>
          <cell r="R283" t="str">
            <v>Garden</v>
          </cell>
          <cell r="S283" t="str">
            <v>Insignia</v>
          </cell>
          <cell r="T283">
            <v>0</v>
          </cell>
          <cell r="U283" t="str">
            <v>Conventional</v>
          </cell>
          <cell r="V283" t="str">
            <v>Conventional</v>
          </cell>
          <cell r="W283">
            <v>0</v>
          </cell>
          <cell r="X283" t="str">
            <v>Equity</v>
          </cell>
          <cell r="Y283" t="str">
            <v>12</v>
          </cell>
          <cell r="Z283" t="str">
            <v>10</v>
          </cell>
          <cell r="AA283" t="str">
            <v>8</v>
          </cell>
          <cell r="AB283" t="str">
            <v>358150</v>
          </cell>
          <cell r="AC283">
            <v>0.52654904000000002</v>
          </cell>
          <cell r="AD283" t="str">
            <v>Yes</v>
          </cell>
          <cell r="AE283" t="str">
            <v>Yes</v>
          </cell>
          <cell r="AF283" t="str">
            <v>IFG - AmREAL PORTFOLIO</v>
          </cell>
          <cell r="AG283" t="str">
            <v>Shelter Property VII, LP</v>
          </cell>
          <cell r="AH283" t="str">
            <v>1975</v>
          </cell>
          <cell r="AI283" t="str">
            <v>South East</v>
          </cell>
          <cell r="AJ283" t="str">
            <v>Nashville</v>
          </cell>
          <cell r="AK283" t="str">
            <v>Rod Beverstein</v>
          </cell>
          <cell r="AL283" t="str">
            <v>Linda Mills</v>
          </cell>
          <cell r="AM283" t="b">
            <v>0</v>
          </cell>
          <cell r="AN283" t="str">
            <v>RW:038245@3494</v>
          </cell>
          <cell r="AO283" t="str">
            <v>08039</v>
          </cell>
          <cell r="AP283">
            <v>0</v>
          </cell>
          <cell r="AQ283">
            <v>0</v>
          </cell>
          <cell r="AR283">
            <v>0</v>
          </cell>
          <cell r="AS283">
            <v>1360.8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1360.8</v>
          </cell>
          <cell r="AY283">
            <v>716.52</v>
          </cell>
        </row>
        <row r="284">
          <cell r="A284" t="str">
            <v>000682</v>
          </cell>
          <cell r="B284" t="str">
            <v>Lake Meadows</v>
          </cell>
          <cell r="C284" t="str">
            <v>5409 ZION ROAD</v>
          </cell>
          <cell r="D284" t="str">
            <v>#101</v>
          </cell>
          <cell r="E284" t="str">
            <v>Garland</v>
          </cell>
          <cell r="F284" t="str">
            <v>TX</v>
          </cell>
          <cell r="G284" t="str">
            <v>75043</v>
          </cell>
          <cell r="H284" t="str">
            <v>972-226-6124</v>
          </cell>
          <cell r="I284">
            <v>0</v>
          </cell>
          <cell r="J284">
            <v>96</v>
          </cell>
          <cell r="K284" t="str">
            <v>48113</v>
          </cell>
          <cell r="L284" t="str">
            <v>Dallas</v>
          </cell>
          <cell r="M284" t="str">
            <v>1920</v>
          </cell>
          <cell r="N284" t="str">
            <v>Dallas</v>
          </cell>
          <cell r="O284" t="str">
            <v>31</v>
          </cell>
          <cell r="P284" t="str">
            <v>Dallas - Fort Worth</v>
          </cell>
          <cell r="Q284">
            <v>0</v>
          </cell>
          <cell r="R284" t="str">
            <v>Garden</v>
          </cell>
          <cell r="S284" t="str">
            <v>Insignia</v>
          </cell>
          <cell r="T284">
            <v>0</v>
          </cell>
          <cell r="U284" t="str">
            <v>Conventional</v>
          </cell>
          <cell r="V284" t="str">
            <v>Conventional</v>
          </cell>
          <cell r="W284">
            <v>0</v>
          </cell>
          <cell r="X284" t="str">
            <v>Equity</v>
          </cell>
          <cell r="Y284" t="str">
            <v>12</v>
          </cell>
          <cell r="Z284" t="str">
            <v>7</v>
          </cell>
          <cell r="AA284" t="str">
            <v>6</v>
          </cell>
          <cell r="AB284" t="str">
            <v>93640</v>
          </cell>
          <cell r="AC284">
            <v>0.42655694199999999</v>
          </cell>
          <cell r="AD284" t="str">
            <v>Yes</v>
          </cell>
          <cell r="AE284" t="str">
            <v>Yes</v>
          </cell>
          <cell r="AF284" t="str">
            <v>ANGELES PORTFOLIO - AFFIL (Inc</v>
          </cell>
          <cell r="AG284" t="str">
            <v>Angeles Opportunity Properties, Ltd.</v>
          </cell>
          <cell r="AH284" t="str">
            <v>1983</v>
          </cell>
          <cell r="AI284" t="str">
            <v>West</v>
          </cell>
          <cell r="AJ284" t="str">
            <v>Dallas II</v>
          </cell>
          <cell r="AK284" t="str">
            <v>Larry Lennon</v>
          </cell>
          <cell r="AL284" t="str">
            <v>Donna Brown</v>
          </cell>
          <cell r="AM284" t="b">
            <v>1</v>
          </cell>
          <cell r="AN284">
            <v>0</v>
          </cell>
          <cell r="AO284">
            <v>0</v>
          </cell>
          <cell r="AP284">
            <v>853.63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853.63</v>
          </cell>
          <cell r="AY284">
            <v>364.12</v>
          </cell>
        </row>
        <row r="285">
          <cell r="A285" t="str">
            <v>000683</v>
          </cell>
          <cell r="B285" t="str">
            <v>Georgetown</v>
          </cell>
          <cell r="C285" t="str">
            <v>4315 WIMBLETON CT</v>
          </cell>
          <cell r="D285">
            <v>0</v>
          </cell>
          <cell r="E285" t="str">
            <v>Southbend</v>
          </cell>
          <cell r="F285" t="str">
            <v>IN</v>
          </cell>
          <cell r="G285" t="str">
            <v>46637</v>
          </cell>
          <cell r="H285" t="str">
            <v>219-272-7286</v>
          </cell>
          <cell r="I285">
            <v>0</v>
          </cell>
          <cell r="J285">
            <v>200</v>
          </cell>
          <cell r="K285" t="str">
            <v>18141</v>
          </cell>
          <cell r="L285" t="str">
            <v>St. Joseph</v>
          </cell>
          <cell r="M285" t="str">
            <v>7800</v>
          </cell>
          <cell r="N285" t="str">
            <v>South Bend</v>
          </cell>
          <cell r="O285">
            <v>0</v>
          </cell>
          <cell r="P285">
            <v>0</v>
          </cell>
          <cell r="Q285">
            <v>0</v>
          </cell>
          <cell r="R285" t="str">
            <v>Garden</v>
          </cell>
          <cell r="S285" t="str">
            <v>Insignia</v>
          </cell>
          <cell r="T285">
            <v>0</v>
          </cell>
          <cell r="U285" t="str">
            <v>Conventional</v>
          </cell>
          <cell r="V285" t="str">
            <v>Conventional</v>
          </cell>
          <cell r="W285">
            <v>0</v>
          </cell>
          <cell r="X285" t="str">
            <v>Equity</v>
          </cell>
          <cell r="Y285" t="str">
            <v>12</v>
          </cell>
          <cell r="Z285" t="str">
            <v>8</v>
          </cell>
          <cell r="AA285" t="str">
            <v>7</v>
          </cell>
          <cell r="AB285" t="str">
            <v>191560</v>
          </cell>
          <cell r="AC285">
            <v>0.49644812799999999</v>
          </cell>
          <cell r="AD285" t="str">
            <v>Yes</v>
          </cell>
          <cell r="AE285" t="str">
            <v>Yes</v>
          </cell>
          <cell r="AF285" t="str">
            <v>ANGELES PORTFOLIO - AFFIL (Inc</v>
          </cell>
          <cell r="AG285" t="str">
            <v>Angeles Income Properties, Ltd. II</v>
          </cell>
          <cell r="AH285" t="str">
            <v>1974</v>
          </cell>
          <cell r="AI285" t="str">
            <v>West</v>
          </cell>
          <cell r="AJ285" t="str">
            <v>Indianapolis</v>
          </cell>
          <cell r="AK285" t="str">
            <v>Rick Arbore</v>
          </cell>
          <cell r="AL285" t="str">
            <v>Vickie Johnson</v>
          </cell>
          <cell r="AM285" t="b">
            <v>0</v>
          </cell>
          <cell r="AN285" t="str">
            <v>RW:038948@3494</v>
          </cell>
          <cell r="AO285" t="str">
            <v>10433</v>
          </cell>
          <cell r="AP285">
            <v>1778.4</v>
          </cell>
          <cell r="AQ285">
            <v>0</v>
          </cell>
          <cell r="AR285">
            <v>0</v>
          </cell>
          <cell r="AS285">
            <v>0</v>
          </cell>
          <cell r="AT285">
            <v>745.38</v>
          </cell>
          <cell r="AU285">
            <v>0</v>
          </cell>
          <cell r="AV285">
            <v>0</v>
          </cell>
          <cell r="AW285">
            <v>0</v>
          </cell>
          <cell r="AX285">
            <v>2523.7800000000002</v>
          </cell>
          <cell r="AY285">
            <v>1252.92</v>
          </cell>
        </row>
        <row r="286">
          <cell r="A286" t="str">
            <v>000685</v>
          </cell>
          <cell r="B286" t="str">
            <v>Gateway Gardens</v>
          </cell>
          <cell r="C286" t="str">
            <v>2981 6TH STREET  SW</v>
          </cell>
          <cell r="D286">
            <v>0</v>
          </cell>
          <cell r="E286" t="str">
            <v>Cedar Rapids</v>
          </cell>
          <cell r="F286" t="str">
            <v>IA</v>
          </cell>
          <cell r="G286" t="str">
            <v>52404</v>
          </cell>
          <cell r="H286" t="str">
            <v>319-366-0434</v>
          </cell>
          <cell r="I286">
            <v>0</v>
          </cell>
          <cell r="J286">
            <v>328</v>
          </cell>
          <cell r="K286" t="str">
            <v>19113</v>
          </cell>
          <cell r="L286" t="str">
            <v>Linn</v>
          </cell>
          <cell r="M286" t="str">
            <v>1360</v>
          </cell>
          <cell r="N286" t="str">
            <v>Cedar Rapids</v>
          </cell>
          <cell r="O286">
            <v>0</v>
          </cell>
          <cell r="P286">
            <v>0</v>
          </cell>
          <cell r="Q286">
            <v>0</v>
          </cell>
          <cell r="R286" t="str">
            <v>Garden</v>
          </cell>
          <cell r="S286" t="str">
            <v>Insignia</v>
          </cell>
          <cell r="T286">
            <v>0</v>
          </cell>
          <cell r="U286" t="str">
            <v>Conventional</v>
          </cell>
          <cell r="V286" t="str">
            <v>Conventional</v>
          </cell>
          <cell r="W286">
            <v>0</v>
          </cell>
          <cell r="X286" t="str">
            <v>Consolidated</v>
          </cell>
          <cell r="Y286" t="str">
            <v>12</v>
          </cell>
          <cell r="Z286" t="str">
            <v>5</v>
          </cell>
          <cell r="AA286" t="str">
            <v>5</v>
          </cell>
          <cell r="AB286" t="str">
            <v>258240</v>
          </cell>
          <cell r="AC286">
            <v>0.59524084300000002</v>
          </cell>
          <cell r="AD286" t="str">
            <v>Yes</v>
          </cell>
          <cell r="AE286" t="str">
            <v>Yes</v>
          </cell>
          <cell r="AF286" t="str">
            <v>ANGELES PORTFOLIO - AFFIL (Inc</v>
          </cell>
          <cell r="AG286" t="str">
            <v>AP XII ASSOCIATES, L.P.</v>
          </cell>
          <cell r="AH286" t="str">
            <v>1969</v>
          </cell>
          <cell r="AI286" t="str">
            <v>Far West</v>
          </cell>
          <cell r="AJ286" t="str">
            <v>Kansas City</v>
          </cell>
          <cell r="AK286" t="str">
            <v>Rusty Fleming</v>
          </cell>
          <cell r="AL286" t="str">
            <v>Dan Fletcher</v>
          </cell>
          <cell r="AM286" t="b">
            <v>0</v>
          </cell>
          <cell r="AN286" t="str">
            <v>RW:006124@3494</v>
          </cell>
          <cell r="AO286" t="str">
            <v>11412</v>
          </cell>
          <cell r="AP286">
            <v>2916.57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1205.4000000000001</v>
          </cell>
          <cell r="AW286">
            <v>0</v>
          </cell>
          <cell r="AX286">
            <v>4121.97</v>
          </cell>
          <cell r="AY286">
            <v>2453.56</v>
          </cell>
        </row>
        <row r="287">
          <cell r="A287" t="str">
            <v>000686</v>
          </cell>
          <cell r="B287" t="str">
            <v>Chambers Ridge</v>
          </cell>
          <cell r="C287" t="str">
            <v>5069 Stacey Drive East</v>
          </cell>
          <cell r="D287">
            <v>0</v>
          </cell>
          <cell r="E287" t="str">
            <v>Harrisburg</v>
          </cell>
          <cell r="F287" t="str">
            <v>PA</v>
          </cell>
          <cell r="G287" t="str">
            <v>17111</v>
          </cell>
          <cell r="H287" t="str">
            <v>717-564-6660</v>
          </cell>
          <cell r="I287">
            <v>0</v>
          </cell>
          <cell r="J287">
            <v>324</v>
          </cell>
          <cell r="K287" t="str">
            <v>42043</v>
          </cell>
          <cell r="L287" t="str">
            <v>Dauphin</v>
          </cell>
          <cell r="M287" t="str">
            <v>3240</v>
          </cell>
          <cell r="N287" t="str">
            <v>Harrisburg-Lebanon-Carlisle</v>
          </cell>
          <cell r="O287">
            <v>0</v>
          </cell>
          <cell r="P287">
            <v>0</v>
          </cell>
          <cell r="Q287">
            <v>0</v>
          </cell>
          <cell r="R287" t="str">
            <v>Garden</v>
          </cell>
          <cell r="S287" t="str">
            <v>Insignia</v>
          </cell>
          <cell r="T287">
            <v>0</v>
          </cell>
          <cell r="U287" t="str">
            <v>Conventional</v>
          </cell>
          <cell r="V287" t="str">
            <v>Conventional</v>
          </cell>
          <cell r="W287">
            <v>0</v>
          </cell>
          <cell r="X287" t="str">
            <v>Consolidated</v>
          </cell>
          <cell r="Y287" t="str">
            <v>12</v>
          </cell>
          <cell r="Z287" t="str">
            <v>7</v>
          </cell>
          <cell r="AA287" t="str">
            <v>6</v>
          </cell>
          <cell r="AB287" t="str">
            <v>0</v>
          </cell>
          <cell r="AC287">
            <v>0.59524084300000002</v>
          </cell>
          <cell r="AD287" t="str">
            <v>Yes</v>
          </cell>
          <cell r="AE287" t="str">
            <v>Yes</v>
          </cell>
          <cell r="AF287" t="str">
            <v>ANGELES PORTFOLIO - AFFIL (Inc</v>
          </cell>
          <cell r="AG287" t="str">
            <v>Angeles Partners XII</v>
          </cell>
          <cell r="AH287" t="str">
            <v>1973</v>
          </cell>
          <cell r="AI287" t="str">
            <v>East</v>
          </cell>
          <cell r="AJ287" t="str">
            <v>Allentown</v>
          </cell>
          <cell r="AK287" t="str">
            <v>Cooper Winston</v>
          </cell>
          <cell r="AL287" t="str">
            <v>Lori Kolinchak</v>
          </cell>
          <cell r="AM287" t="b">
            <v>0</v>
          </cell>
          <cell r="AN287" t="str">
            <v>RW:038723@3494</v>
          </cell>
          <cell r="AO287" t="str">
            <v>11038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W287">
            <v>0</v>
          </cell>
          <cell r="AX287">
            <v>0</v>
          </cell>
          <cell r="AY287">
            <v>0</v>
          </cell>
        </row>
        <row r="288">
          <cell r="A288" t="str">
            <v>000687</v>
          </cell>
          <cell r="B288" t="str">
            <v>Briarwood</v>
          </cell>
          <cell r="C288" t="str">
            <v>254 NORTHPOINTE DRIVE  NE</v>
          </cell>
          <cell r="D288">
            <v>0</v>
          </cell>
          <cell r="E288" t="str">
            <v>Cedar Rapids</v>
          </cell>
          <cell r="F288" t="str">
            <v>IA</v>
          </cell>
          <cell r="G288" t="str">
            <v>52402</v>
          </cell>
          <cell r="H288" t="str">
            <v>319-377-8712</v>
          </cell>
          <cell r="I288">
            <v>0</v>
          </cell>
          <cell r="J288">
            <v>73</v>
          </cell>
          <cell r="K288" t="str">
            <v>19113</v>
          </cell>
          <cell r="L288" t="str">
            <v>Linn</v>
          </cell>
          <cell r="M288" t="str">
            <v>1360</v>
          </cell>
          <cell r="N288" t="str">
            <v>Cedar Rapids</v>
          </cell>
          <cell r="O288">
            <v>0</v>
          </cell>
          <cell r="P288">
            <v>0</v>
          </cell>
          <cell r="Q288">
            <v>0</v>
          </cell>
          <cell r="R288" t="str">
            <v>Garden</v>
          </cell>
          <cell r="S288" t="str">
            <v>Insignia</v>
          </cell>
          <cell r="T288">
            <v>0</v>
          </cell>
          <cell r="U288" t="str">
            <v>Conventional</v>
          </cell>
          <cell r="V288" t="str">
            <v>Conventional</v>
          </cell>
          <cell r="W288">
            <v>0</v>
          </cell>
          <cell r="X288" t="str">
            <v>Consolidated</v>
          </cell>
          <cell r="Y288" t="str">
            <v>12</v>
          </cell>
          <cell r="Z288" t="str">
            <v>6</v>
          </cell>
          <cell r="AA288" t="str">
            <v>6</v>
          </cell>
          <cell r="AB288" t="str">
            <v>72860</v>
          </cell>
          <cell r="AC288">
            <v>0.59524084300000002</v>
          </cell>
          <cell r="AD288" t="str">
            <v>Yes</v>
          </cell>
          <cell r="AE288" t="str">
            <v>Yes</v>
          </cell>
          <cell r="AF288" t="str">
            <v>ANGELES PORTFOLIO - AFFIL (Inc</v>
          </cell>
          <cell r="AG288" t="str">
            <v>AP XII ASSOCIATES, L.P.</v>
          </cell>
          <cell r="AH288" t="str">
            <v>1975</v>
          </cell>
          <cell r="AI288" t="str">
            <v>Far West</v>
          </cell>
          <cell r="AJ288" t="str">
            <v>Kansas City</v>
          </cell>
          <cell r="AK288" t="str">
            <v>Rusty Fleming</v>
          </cell>
          <cell r="AL288" t="str">
            <v>Dan Fletcher</v>
          </cell>
          <cell r="AM288" t="b">
            <v>0</v>
          </cell>
          <cell r="AN288" t="str">
            <v>RW:008674@3494</v>
          </cell>
          <cell r="AO288" t="str">
            <v>11734</v>
          </cell>
          <cell r="AP288">
            <v>649.11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268.27</v>
          </cell>
          <cell r="AW288">
            <v>0</v>
          </cell>
          <cell r="AX288">
            <v>917.38</v>
          </cell>
          <cell r="AY288">
            <v>546.05999999999995</v>
          </cell>
        </row>
        <row r="289">
          <cell r="A289" t="str">
            <v>000688</v>
          </cell>
          <cell r="B289" t="str">
            <v>Twin Lake Towers</v>
          </cell>
          <cell r="C289" t="str">
            <v>816 S. ADAMS ST</v>
          </cell>
          <cell r="D289" t="str">
            <v>C-102</v>
          </cell>
          <cell r="E289" t="str">
            <v>Westmont</v>
          </cell>
          <cell r="F289" t="str">
            <v>IL</v>
          </cell>
          <cell r="G289" t="str">
            <v>60559</v>
          </cell>
          <cell r="H289" t="str">
            <v>630-241-1100</v>
          </cell>
          <cell r="I289">
            <v>0</v>
          </cell>
          <cell r="J289">
            <v>399</v>
          </cell>
          <cell r="K289" t="str">
            <v>17043</v>
          </cell>
          <cell r="L289" t="str">
            <v>Du Page</v>
          </cell>
          <cell r="M289" t="str">
            <v>1600</v>
          </cell>
          <cell r="N289" t="str">
            <v>Chicago</v>
          </cell>
          <cell r="O289" t="str">
            <v>14</v>
          </cell>
          <cell r="P289" t="str">
            <v>Chicago - Gary - Kenosha</v>
          </cell>
          <cell r="Q289">
            <v>0</v>
          </cell>
          <cell r="R289" t="str">
            <v>Midrise</v>
          </cell>
          <cell r="S289" t="str">
            <v>Insignia</v>
          </cell>
          <cell r="T289">
            <v>0</v>
          </cell>
          <cell r="U289" t="str">
            <v>Conventional</v>
          </cell>
          <cell r="V289" t="str">
            <v>Conventional</v>
          </cell>
          <cell r="W289">
            <v>0</v>
          </cell>
          <cell r="X289" t="str">
            <v>Consolidated</v>
          </cell>
          <cell r="Y289" t="str">
            <v>12</v>
          </cell>
          <cell r="Z289" t="str">
            <v>8</v>
          </cell>
          <cell r="AA289" t="str">
            <v>7</v>
          </cell>
          <cell r="AB289" t="str">
            <v>344850</v>
          </cell>
          <cell r="AC289">
            <v>0.59524084300000002</v>
          </cell>
          <cell r="AD289" t="str">
            <v>Yes</v>
          </cell>
          <cell r="AE289" t="str">
            <v>Yes</v>
          </cell>
          <cell r="AF289" t="str">
            <v>ANGELES PORTFOLIO - AFFIL (Inc</v>
          </cell>
          <cell r="AG289" t="str">
            <v>AP XII ASSOCIATES, L.P.</v>
          </cell>
          <cell r="AH289" t="str">
            <v>1969</v>
          </cell>
          <cell r="AI289" t="str">
            <v>Far West</v>
          </cell>
          <cell r="AJ289" t="str">
            <v>Chicago</v>
          </cell>
          <cell r="AK289" t="str">
            <v>Wade Roemke</v>
          </cell>
          <cell r="AL289" t="str">
            <v>Oscar Zeff</v>
          </cell>
          <cell r="AM289" t="b">
            <v>0</v>
          </cell>
          <cell r="AN289" t="str">
            <v>RW:000651@3494</v>
          </cell>
          <cell r="AO289" t="str">
            <v>11403</v>
          </cell>
          <cell r="AP289">
            <v>3547.9</v>
          </cell>
          <cell r="AQ289">
            <v>0</v>
          </cell>
          <cell r="AR289">
            <v>0</v>
          </cell>
          <cell r="AS289">
            <v>0</v>
          </cell>
          <cell r="AT289">
            <v>660.05</v>
          </cell>
          <cell r="AU289">
            <v>1872.02</v>
          </cell>
          <cell r="AV289">
            <v>0</v>
          </cell>
          <cell r="AW289">
            <v>0</v>
          </cell>
          <cell r="AX289">
            <v>6079.97</v>
          </cell>
          <cell r="AY289">
            <v>3619.04</v>
          </cell>
        </row>
        <row r="290">
          <cell r="A290" t="str">
            <v>000690</v>
          </cell>
          <cell r="B290" t="str">
            <v>Covington Pointe</v>
          </cell>
          <cell r="C290" t="str">
            <v>530 BENT TREE FOREST</v>
          </cell>
          <cell r="D290">
            <v>0</v>
          </cell>
          <cell r="E290" t="str">
            <v>Dallas</v>
          </cell>
          <cell r="F290" t="str">
            <v>TX</v>
          </cell>
          <cell r="G290" t="str">
            <v>75248</v>
          </cell>
          <cell r="H290" t="str">
            <v>972-934-8604</v>
          </cell>
          <cell r="I290">
            <v>0</v>
          </cell>
          <cell r="J290">
            <v>180</v>
          </cell>
          <cell r="K290" t="str">
            <v>48113</v>
          </cell>
          <cell r="L290" t="str">
            <v>Dallas</v>
          </cell>
          <cell r="M290" t="str">
            <v>1920</v>
          </cell>
          <cell r="N290" t="str">
            <v>Dallas</v>
          </cell>
          <cell r="O290" t="str">
            <v>31</v>
          </cell>
          <cell r="P290" t="str">
            <v>Dallas - Fort Worth</v>
          </cell>
          <cell r="Q290">
            <v>0</v>
          </cell>
          <cell r="R290" t="str">
            <v>Garden</v>
          </cell>
          <cell r="S290" t="str">
            <v>Insignia</v>
          </cell>
          <cell r="T290">
            <v>0</v>
          </cell>
          <cell r="U290" t="str">
            <v>Conventional</v>
          </cell>
          <cell r="V290" t="str">
            <v>Conventional</v>
          </cell>
          <cell r="W290">
            <v>0</v>
          </cell>
          <cell r="X290" t="str">
            <v>Equity</v>
          </cell>
          <cell r="Y290" t="str">
            <v>12</v>
          </cell>
          <cell r="Z290" t="str">
            <v>6</v>
          </cell>
          <cell r="AA290" t="str">
            <v>7</v>
          </cell>
          <cell r="AB290" t="str">
            <v>187158</v>
          </cell>
          <cell r="AC290">
            <v>0.38635414299999998</v>
          </cell>
          <cell r="AD290" t="str">
            <v>Yes</v>
          </cell>
          <cell r="AE290" t="str">
            <v>Yes</v>
          </cell>
          <cell r="AF290" t="str">
            <v>JACQUES MIlLER PORTFOLIO - AFF</v>
          </cell>
          <cell r="AG290" t="str">
            <v>Davidson Income Real Estsate LP</v>
          </cell>
          <cell r="AH290" t="str">
            <v>1984</v>
          </cell>
          <cell r="AI290" t="str">
            <v>West</v>
          </cell>
          <cell r="AJ290" t="str">
            <v>Dallas II</v>
          </cell>
          <cell r="AK290" t="str">
            <v>Larry Lennon</v>
          </cell>
          <cell r="AL290" t="str">
            <v>Donna Brown</v>
          </cell>
          <cell r="AM290" t="b">
            <v>0</v>
          </cell>
          <cell r="AN290" t="str">
            <v>RW:038746@3494</v>
          </cell>
          <cell r="AO290" t="str">
            <v>11840</v>
          </cell>
          <cell r="AP290">
            <v>1600.56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>
            <v>0</v>
          </cell>
          <cell r="AW290">
            <v>0</v>
          </cell>
          <cell r="AX290">
            <v>1600.56</v>
          </cell>
          <cell r="AY290">
            <v>618.38</v>
          </cell>
        </row>
        <row r="291">
          <cell r="A291" t="str">
            <v>000691</v>
          </cell>
          <cell r="B291" t="str">
            <v>North Springs</v>
          </cell>
          <cell r="C291" t="str">
            <v>600 Dalrymple Rd NE</v>
          </cell>
          <cell r="D291">
            <v>0</v>
          </cell>
          <cell r="E291" t="str">
            <v>Atlanta</v>
          </cell>
          <cell r="F291" t="str">
            <v>GA</v>
          </cell>
          <cell r="G291" t="str">
            <v>30328</v>
          </cell>
          <cell r="H291" t="str">
            <v>770-394-4858</v>
          </cell>
          <cell r="I291">
            <v>0</v>
          </cell>
          <cell r="J291">
            <v>120</v>
          </cell>
          <cell r="K291" t="str">
            <v>13121</v>
          </cell>
          <cell r="L291" t="str">
            <v>Fulton</v>
          </cell>
          <cell r="M291" t="str">
            <v>0520</v>
          </cell>
          <cell r="N291" t="str">
            <v>Atlanta</v>
          </cell>
          <cell r="O291">
            <v>0</v>
          </cell>
          <cell r="P291">
            <v>0</v>
          </cell>
          <cell r="Q291">
            <v>0</v>
          </cell>
          <cell r="R291" t="str">
            <v>Garden</v>
          </cell>
          <cell r="S291" t="str">
            <v>Insignia</v>
          </cell>
          <cell r="T291">
            <v>0</v>
          </cell>
          <cell r="U291" t="str">
            <v>Conventional</v>
          </cell>
          <cell r="V291" t="str">
            <v>Conventional</v>
          </cell>
          <cell r="W291">
            <v>0</v>
          </cell>
          <cell r="X291" t="str">
            <v>Equity</v>
          </cell>
          <cell r="Y291" t="str">
            <v>12</v>
          </cell>
          <cell r="Z291" t="str">
            <v>6</v>
          </cell>
          <cell r="AA291" t="str">
            <v>7</v>
          </cell>
          <cell r="AB291" t="str">
            <v>161840</v>
          </cell>
          <cell r="AC291">
            <v>0.38635414299999998</v>
          </cell>
          <cell r="AD291" t="str">
            <v>Yes</v>
          </cell>
          <cell r="AE291" t="str">
            <v>Yes</v>
          </cell>
          <cell r="AF291" t="str">
            <v>JACQUES MIlLER PORTFOLIO - AFF</v>
          </cell>
          <cell r="AG291" t="str">
            <v>Davidson Income Real Estsate LP</v>
          </cell>
          <cell r="AH291" t="str">
            <v>1971</v>
          </cell>
          <cell r="AI291" t="str">
            <v>South East</v>
          </cell>
          <cell r="AJ291" t="str">
            <v>Atlanta</v>
          </cell>
          <cell r="AK291" t="str">
            <v>Ken Mills</v>
          </cell>
          <cell r="AL291" t="str">
            <v>Sue Roland</v>
          </cell>
          <cell r="AM291" t="b">
            <v>0</v>
          </cell>
          <cell r="AN291">
            <v>0</v>
          </cell>
          <cell r="AO291" t="str">
            <v>11537</v>
          </cell>
          <cell r="AP291">
            <v>0</v>
          </cell>
          <cell r="AQ291">
            <v>0</v>
          </cell>
          <cell r="AR291">
            <v>0</v>
          </cell>
          <cell r="AS291">
            <v>432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432</v>
          </cell>
          <cell r="AY291">
            <v>166.9</v>
          </cell>
        </row>
        <row r="292">
          <cell r="A292" t="str">
            <v>000693</v>
          </cell>
          <cell r="B292" t="str">
            <v>Salem Courthouse</v>
          </cell>
          <cell r="C292" t="str">
            <v>7007 COURTHOUSE DRIVE</v>
          </cell>
          <cell r="D292">
            <v>0</v>
          </cell>
          <cell r="E292" t="str">
            <v>Indianapolis</v>
          </cell>
          <cell r="F292" t="str">
            <v>IN</v>
          </cell>
          <cell r="G292" t="str">
            <v>46226</v>
          </cell>
          <cell r="H292" t="str">
            <v>317-542-1001</v>
          </cell>
          <cell r="I292">
            <v>0</v>
          </cell>
          <cell r="J292">
            <v>388</v>
          </cell>
          <cell r="K292" t="str">
            <v>18097</v>
          </cell>
          <cell r="L292" t="str">
            <v>Marion</v>
          </cell>
          <cell r="M292" t="str">
            <v>3480</v>
          </cell>
          <cell r="N292" t="str">
            <v>Indianapolis</v>
          </cell>
          <cell r="O292">
            <v>0</v>
          </cell>
          <cell r="P292">
            <v>0</v>
          </cell>
          <cell r="Q292">
            <v>0</v>
          </cell>
          <cell r="R292" t="str">
            <v>Garden</v>
          </cell>
          <cell r="S292" t="str">
            <v>Insignia</v>
          </cell>
          <cell r="T292">
            <v>0</v>
          </cell>
          <cell r="U292" t="str">
            <v>Conventional</v>
          </cell>
          <cell r="V292" t="str">
            <v>Conventional</v>
          </cell>
          <cell r="W292">
            <v>0</v>
          </cell>
          <cell r="X292" t="str">
            <v>Equity</v>
          </cell>
          <cell r="Y292" t="str">
            <v>12</v>
          </cell>
          <cell r="Z292" t="str">
            <v>9</v>
          </cell>
          <cell r="AA292" t="str">
            <v>7</v>
          </cell>
          <cell r="AB292" t="str">
            <v>303368</v>
          </cell>
          <cell r="AC292">
            <v>0.29889896199999999</v>
          </cell>
          <cell r="AD292" t="str">
            <v>Yes</v>
          </cell>
          <cell r="AE292" t="str">
            <v>Yes</v>
          </cell>
          <cell r="AF292" t="str">
            <v>JACQUES MIlLER PORTFOLIO - AFF</v>
          </cell>
          <cell r="AG292" t="str">
            <v>DDRE III, LP</v>
          </cell>
          <cell r="AH292" t="str">
            <v>1978</v>
          </cell>
          <cell r="AI292" t="str">
            <v>West</v>
          </cell>
          <cell r="AJ292" t="str">
            <v>Indianapolis</v>
          </cell>
          <cell r="AK292" t="str">
            <v>Rick Arbore</v>
          </cell>
          <cell r="AL292" t="str">
            <v>Vickie Johnson</v>
          </cell>
          <cell r="AM292" t="b">
            <v>0</v>
          </cell>
          <cell r="AN292" t="str">
            <v>RW:008421@3494</v>
          </cell>
          <cell r="AO292" t="str">
            <v>11764</v>
          </cell>
          <cell r="AP292">
            <v>0</v>
          </cell>
          <cell r="AQ292">
            <v>3833.44</v>
          </cell>
          <cell r="AR292">
            <v>0</v>
          </cell>
          <cell r="AS292">
            <v>0</v>
          </cell>
          <cell r="AT292">
            <v>1300.02</v>
          </cell>
          <cell r="AU292">
            <v>0</v>
          </cell>
          <cell r="AV292">
            <v>0</v>
          </cell>
          <cell r="AW292">
            <v>0</v>
          </cell>
          <cell r="AX292">
            <v>5133.46</v>
          </cell>
          <cell r="AY292">
            <v>1534.38</v>
          </cell>
        </row>
        <row r="293">
          <cell r="A293" t="str">
            <v>000697</v>
          </cell>
          <cell r="B293" t="str">
            <v>Cherokee Hills Apts.</v>
          </cell>
          <cell r="C293" t="str">
            <v>PO BOX 1051</v>
          </cell>
          <cell r="D293" t="str">
            <v>400 CHEROKEE HILLS ROAD</v>
          </cell>
          <cell r="E293" t="str">
            <v>Hazard</v>
          </cell>
          <cell r="F293" t="str">
            <v>KY</v>
          </cell>
          <cell r="G293" t="str">
            <v>41702</v>
          </cell>
          <cell r="H293" t="str">
            <v>606-439-5012</v>
          </cell>
          <cell r="I293">
            <v>0</v>
          </cell>
          <cell r="J293">
            <v>98</v>
          </cell>
          <cell r="K293" t="str">
            <v>21193</v>
          </cell>
          <cell r="L293" t="str">
            <v>Perry</v>
          </cell>
          <cell r="M293" t="str">
            <v>021</v>
          </cell>
          <cell r="N293" t="str">
            <v>KY Other</v>
          </cell>
          <cell r="O293">
            <v>0</v>
          </cell>
          <cell r="P293">
            <v>0</v>
          </cell>
          <cell r="Q293">
            <v>0</v>
          </cell>
          <cell r="R293" t="str">
            <v>Garden</v>
          </cell>
          <cell r="S293" t="str">
            <v>Insignia</v>
          </cell>
          <cell r="T293">
            <v>0</v>
          </cell>
          <cell r="U293" t="str">
            <v>Affordable</v>
          </cell>
          <cell r="V293" t="str">
            <v>Affordable</v>
          </cell>
          <cell r="W293" t="str">
            <v>Assisted</v>
          </cell>
          <cell r="X293" t="str">
            <v>Fee</v>
          </cell>
          <cell r="Y293" t="str">
            <v>12</v>
          </cell>
          <cell r="Z293">
            <v>0</v>
          </cell>
          <cell r="AA293">
            <v>0</v>
          </cell>
          <cell r="AB293" t="str">
            <v>82328</v>
          </cell>
          <cell r="AC293">
            <v>0</v>
          </cell>
          <cell r="AD293" t="str">
            <v>No</v>
          </cell>
          <cell r="AE293" t="str">
            <v>Yes</v>
          </cell>
          <cell r="AF293" t="str">
            <v>Roark Properties</v>
          </cell>
          <cell r="AG293" t="str">
            <v>Hazard Ltd.</v>
          </cell>
          <cell r="AH293">
            <v>0</v>
          </cell>
          <cell r="AI293" t="str">
            <v>South East</v>
          </cell>
          <cell r="AJ293" t="str">
            <v>Nashville</v>
          </cell>
          <cell r="AK293" t="str">
            <v>Rod Beverstein</v>
          </cell>
          <cell r="AL293" t="str">
            <v>Ann Felknor</v>
          </cell>
          <cell r="AM293" t="b">
            <v>1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</row>
        <row r="294">
          <cell r="A294" t="str">
            <v>000712</v>
          </cell>
          <cell r="B294" t="str">
            <v>Governor's Park</v>
          </cell>
          <cell r="C294">
            <v>0</v>
          </cell>
          <cell r="D294">
            <v>0</v>
          </cell>
          <cell r="E294" t="str">
            <v>Fort Collins</v>
          </cell>
          <cell r="F294" t="str">
            <v>CO</v>
          </cell>
          <cell r="G294" t="str">
            <v>80525</v>
          </cell>
          <cell r="H294">
            <v>0</v>
          </cell>
          <cell r="I294">
            <v>0</v>
          </cell>
          <cell r="J294">
            <v>188</v>
          </cell>
          <cell r="K294" t="str">
            <v>08069</v>
          </cell>
          <cell r="L294" t="str">
            <v>Larimer</v>
          </cell>
          <cell r="M294" t="str">
            <v>2670</v>
          </cell>
          <cell r="N294" t="str">
            <v>Fort Collins-Loveland</v>
          </cell>
          <cell r="O294">
            <v>0</v>
          </cell>
          <cell r="P294">
            <v>0</v>
          </cell>
          <cell r="Q294">
            <v>0</v>
          </cell>
          <cell r="R294" t="str">
            <v>midrise</v>
          </cell>
          <cell r="S294" t="str">
            <v>Insignia</v>
          </cell>
          <cell r="T294">
            <v>0</v>
          </cell>
          <cell r="U294" t="str">
            <v>Conventional</v>
          </cell>
          <cell r="V294">
            <v>0</v>
          </cell>
          <cell r="W294">
            <v>0</v>
          </cell>
          <cell r="X294" t="str">
            <v>Equity</v>
          </cell>
          <cell r="Y294" t="str">
            <v>12</v>
          </cell>
          <cell r="Z294" t="str">
            <v>7</v>
          </cell>
          <cell r="AA294" t="str">
            <v>7</v>
          </cell>
          <cell r="AB294">
            <v>0</v>
          </cell>
          <cell r="AC294">
            <v>0.52654904000000002</v>
          </cell>
          <cell r="AD294" t="str">
            <v>Yes</v>
          </cell>
          <cell r="AE294" t="str">
            <v>Yes</v>
          </cell>
          <cell r="AF294" t="str">
            <v>IFG - AmREAL PORTFOLIO</v>
          </cell>
          <cell r="AG294">
            <v>0</v>
          </cell>
          <cell r="AH294" t="str">
            <v>1983</v>
          </cell>
          <cell r="AI294" t="str">
            <v>Far West</v>
          </cell>
          <cell r="AJ294" t="str">
            <v>Denver</v>
          </cell>
          <cell r="AK294" t="str">
            <v>Steve Peters</v>
          </cell>
          <cell r="AL294" t="str">
            <v>Marcia Thomasson</v>
          </cell>
          <cell r="AM294" t="b">
            <v>0</v>
          </cell>
          <cell r="AN294" t="str">
            <v>RW:000474@3494</v>
          </cell>
          <cell r="AO294" t="str">
            <v>11447</v>
          </cell>
          <cell r="AP294">
            <v>1671.69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690.9</v>
          </cell>
          <cell r="AW294">
            <v>0</v>
          </cell>
          <cell r="AX294">
            <v>2362.59</v>
          </cell>
          <cell r="AY294">
            <v>1244.01</v>
          </cell>
        </row>
        <row r="295">
          <cell r="A295" t="str">
            <v>000713</v>
          </cell>
          <cell r="B295" t="str">
            <v>Brighton Crest</v>
          </cell>
          <cell r="C295" t="str">
            <v>1650 BARNES MILL ROAD</v>
          </cell>
          <cell r="D295">
            <v>0</v>
          </cell>
          <cell r="E295" t="str">
            <v>Marietta</v>
          </cell>
          <cell r="F295" t="str">
            <v>GA</v>
          </cell>
          <cell r="G295" t="str">
            <v>30062</v>
          </cell>
          <cell r="H295" t="str">
            <v>770-423-0271</v>
          </cell>
          <cell r="I295">
            <v>0</v>
          </cell>
          <cell r="J295">
            <v>320</v>
          </cell>
          <cell r="K295" t="str">
            <v>13067</v>
          </cell>
          <cell r="L295" t="str">
            <v>Cobb</v>
          </cell>
          <cell r="M295" t="str">
            <v>0520</v>
          </cell>
          <cell r="N295" t="str">
            <v>Atlanta</v>
          </cell>
          <cell r="O295">
            <v>0</v>
          </cell>
          <cell r="P295">
            <v>0</v>
          </cell>
          <cell r="Q295">
            <v>0</v>
          </cell>
          <cell r="R295" t="str">
            <v>Garden</v>
          </cell>
          <cell r="S295" t="str">
            <v>Insignia</v>
          </cell>
          <cell r="T295">
            <v>0</v>
          </cell>
          <cell r="U295" t="str">
            <v>Conventional</v>
          </cell>
          <cell r="V295" t="str">
            <v>Conventional</v>
          </cell>
          <cell r="W295" t="str">
            <v>yes</v>
          </cell>
          <cell r="X295" t="str">
            <v>Equity</v>
          </cell>
          <cell r="Y295" t="str">
            <v>12</v>
          </cell>
          <cell r="Z295" t="str">
            <v>9</v>
          </cell>
          <cell r="AA295" t="str">
            <v>9</v>
          </cell>
          <cell r="AB295" t="str">
            <v>293706</v>
          </cell>
          <cell r="AC295">
            <v>0.53280109499999995</v>
          </cell>
          <cell r="AD295" t="str">
            <v>Yes</v>
          </cell>
          <cell r="AE295" t="str">
            <v>Yes</v>
          </cell>
          <cell r="AF295" t="str">
            <v>JACQUES MIlLER PORTFOLIO - AFF</v>
          </cell>
          <cell r="AG295" t="str">
            <v>Brighton Crest, GP, LP</v>
          </cell>
          <cell r="AH295" t="str">
            <v>1987</v>
          </cell>
          <cell r="AI295" t="str">
            <v>South East</v>
          </cell>
          <cell r="AJ295" t="str">
            <v>Atlanta</v>
          </cell>
          <cell r="AK295" t="str">
            <v>Ken Mills</v>
          </cell>
          <cell r="AL295" t="str">
            <v>Dick Lisska</v>
          </cell>
          <cell r="AM295" t="b">
            <v>0</v>
          </cell>
          <cell r="AN295" t="str">
            <v>RW:040916@3494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1152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1152</v>
          </cell>
          <cell r="AY295">
            <v>613.78</v>
          </cell>
        </row>
        <row r="296">
          <cell r="A296" t="str">
            <v>000714</v>
          </cell>
          <cell r="B296" t="str">
            <v>Greentree</v>
          </cell>
          <cell r="C296" t="str">
            <v>6200 AIRPORT BLVD</v>
          </cell>
          <cell r="D296">
            <v>0</v>
          </cell>
          <cell r="E296" t="str">
            <v>Mobile</v>
          </cell>
          <cell r="F296" t="str">
            <v>AL</v>
          </cell>
          <cell r="G296" t="str">
            <v>36608</v>
          </cell>
          <cell r="H296" t="str">
            <v>334-344-9313</v>
          </cell>
          <cell r="I296">
            <v>0</v>
          </cell>
          <cell r="J296">
            <v>178</v>
          </cell>
          <cell r="K296" t="str">
            <v>01097</v>
          </cell>
          <cell r="L296" t="str">
            <v>Mobile</v>
          </cell>
          <cell r="M296" t="str">
            <v>5160</v>
          </cell>
          <cell r="N296" t="str">
            <v>Mobile</v>
          </cell>
          <cell r="O296">
            <v>0</v>
          </cell>
          <cell r="P296">
            <v>0</v>
          </cell>
          <cell r="Q296">
            <v>0</v>
          </cell>
          <cell r="R296" t="str">
            <v>Garden</v>
          </cell>
          <cell r="S296" t="str">
            <v>Insignia</v>
          </cell>
          <cell r="T296">
            <v>0</v>
          </cell>
          <cell r="U296" t="str">
            <v>Conventional</v>
          </cell>
          <cell r="V296" t="str">
            <v>Conventional</v>
          </cell>
          <cell r="W296">
            <v>0</v>
          </cell>
          <cell r="X296" t="str">
            <v>Equity</v>
          </cell>
          <cell r="Y296" t="str">
            <v>12</v>
          </cell>
          <cell r="Z296" t="str">
            <v>8</v>
          </cell>
          <cell r="AA296" t="str">
            <v>5</v>
          </cell>
          <cell r="AB296" t="str">
            <v>154600</v>
          </cell>
          <cell r="AC296">
            <v>0.49460483199999999</v>
          </cell>
          <cell r="AD296" t="str">
            <v>Yes</v>
          </cell>
          <cell r="AE296" t="str">
            <v>Yes</v>
          </cell>
          <cell r="AF296" t="str">
            <v>ANGELES PORTFOLIO - AFFIL (Inc</v>
          </cell>
          <cell r="AG296" t="str">
            <v>Cardinal Woods Apts., Ltd.</v>
          </cell>
          <cell r="AH296" t="str">
            <v>1973</v>
          </cell>
          <cell r="AI296" t="str">
            <v>South East</v>
          </cell>
          <cell r="AJ296" t="str">
            <v>Mobile</v>
          </cell>
          <cell r="AK296" t="str">
            <v>Jimmy Arnold</v>
          </cell>
          <cell r="AL296" t="str">
            <v>Sandra Bullard</v>
          </cell>
          <cell r="AM296" t="b">
            <v>1</v>
          </cell>
          <cell r="AN296">
            <v>0</v>
          </cell>
          <cell r="AO296">
            <v>0</v>
          </cell>
          <cell r="AP296">
            <v>0</v>
          </cell>
          <cell r="AQ296">
            <v>1758.64</v>
          </cell>
          <cell r="AR296">
            <v>0</v>
          </cell>
          <cell r="AS296">
            <v>640.79999999999995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2399.44</v>
          </cell>
          <cell r="AY296">
            <v>1186.77</v>
          </cell>
        </row>
        <row r="297">
          <cell r="A297" t="str">
            <v>000717</v>
          </cell>
          <cell r="B297" t="str">
            <v>Woodbridge Pointe</v>
          </cell>
          <cell r="C297" t="str">
            <v>14332 Deloice Crescent</v>
          </cell>
          <cell r="D297">
            <v>0</v>
          </cell>
          <cell r="E297" t="str">
            <v>Newport News</v>
          </cell>
          <cell r="F297" t="str">
            <v>VA</v>
          </cell>
          <cell r="G297" t="str">
            <v>23602</v>
          </cell>
          <cell r="H297" t="str">
            <v>757-877-7229</v>
          </cell>
          <cell r="I297" t="str">
            <v>703-877-3499</v>
          </cell>
          <cell r="J297">
            <v>138</v>
          </cell>
          <cell r="K297" t="str">
            <v>51700</v>
          </cell>
          <cell r="L297" t="str">
            <v>Newport News City</v>
          </cell>
          <cell r="M297" t="str">
            <v>5720</v>
          </cell>
          <cell r="N297" t="str">
            <v>Norfolk-Virginia Beach-Newport News</v>
          </cell>
          <cell r="O297">
            <v>0</v>
          </cell>
          <cell r="P297">
            <v>0</v>
          </cell>
          <cell r="Q297">
            <v>0</v>
          </cell>
          <cell r="R297" t="str">
            <v>Garden</v>
          </cell>
          <cell r="S297" t="str">
            <v>Insignia</v>
          </cell>
          <cell r="T297">
            <v>0</v>
          </cell>
          <cell r="U297" t="str">
            <v>Affordable</v>
          </cell>
          <cell r="V297" t="str">
            <v>Conventional</v>
          </cell>
          <cell r="W297" t="str">
            <v>yes</v>
          </cell>
          <cell r="X297" t="str">
            <v>Fee</v>
          </cell>
          <cell r="Y297" t="str">
            <v>12</v>
          </cell>
          <cell r="Z297">
            <v>0</v>
          </cell>
          <cell r="AA297">
            <v>0</v>
          </cell>
          <cell r="AB297" t="str">
            <v>132234</v>
          </cell>
          <cell r="AC297">
            <v>0</v>
          </cell>
          <cell r="AD297" t="str">
            <v>No</v>
          </cell>
          <cell r="AE297" t="str">
            <v>Yes</v>
          </cell>
          <cell r="AF297" t="str">
            <v>Wayne McDaniel</v>
          </cell>
          <cell r="AG297" t="str">
            <v>Daniel McDaniels</v>
          </cell>
          <cell r="AH297" t="str">
            <v>1974</v>
          </cell>
          <cell r="AI297" t="str">
            <v>East</v>
          </cell>
          <cell r="AJ297" t="str">
            <v>Columbia</v>
          </cell>
          <cell r="AK297" t="str">
            <v>Kim Barkwell</v>
          </cell>
          <cell r="AL297" t="str">
            <v>Randy Bryant</v>
          </cell>
          <cell r="AM297" t="b">
            <v>0</v>
          </cell>
          <cell r="AN297" t="str">
            <v>RW:000717@3494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U297">
            <v>0</v>
          </cell>
          <cell r="AV297">
            <v>0</v>
          </cell>
          <cell r="AW297">
            <v>0</v>
          </cell>
          <cell r="AX297">
            <v>0</v>
          </cell>
          <cell r="AY297">
            <v>0</v>
          </cell>
        </row>
        <row r="298">
          <cell r="A298" t="str">
            <v>000739</v>
          </cell>
          <cell r="B298" t="str">
            <v>Timber Ridge</v>
          </cell>
          <cell r="C298" t="str">
            <v>11600 Timber Ridge Ln.</v>
          </cell>
          <cell r="D298">
            <v>0</v>
          </cell>
          <cell r="E298" t="str">
            <v>Sharonville</v>
          </cell>
          <cell r="F298" t="str">
            <v>OH</v>
          </cell>
          <cell r="G298" t="str">
            <v>45241</v>
          </cell>
          <cell r="H298" t="str">
            <v>513-489-4033</v>
          </cell>
          <cell r="I298">
            <v>0</v>
          </cell>
          <cell r="J298">
            <v>248</v>
          </cell>
          <cell r="K298" t="str">
            <v>39061</v>
          </cell>
          <cell r="L298" t="str">
            <v>Hamilton</v>
          </cell>
          <cell r="M298" t="str">
            <v>1640</v>
          </cell>
          <cell r="N298" t="str">
            <v>Cincinnati</v>
          </cell>
          <cell r="O298" t="str">
            <v>21</v>
          </cell>
          <cell r="P298" t="str">
            <v>Cincinnati - Hamilton</v>
          </cell>
          <cell r="Q298">
            <v>0</v>
          </cell>
          <cell r="R298" t="str">
            <v>Garden</v>
          </cell>
          <cell r="S298" t="str">
            <v>Insignia</v>
          </cell>
          <cell r="T298">
            <v>0</v>
          </cell>
          <cell r="U298" t="str">
            <v>Conventional</v>
          </cell>
          <cell r="V298" t="str">
            <v>Conventional</v>
          </cell>
          <cell r="W298" t="str">
            <v>yes</v>
          </cell>
          <cell r="X298" t="str">
            <v>Consolidated</v>
          </cell>
          <cell r="Y298" t="str">
            <v>12</v>
          </cell>
          <cell r="Z298" t="str">
            <v>7</v>
          </cell>
          <cell r="AA298" t="str">
            <v>7</v>
          </cell>
          <cell r="AB298" t="str">
            <v>188702</v>
          </cell>
          <cell r="AC298">
            <v>0.59656337100000001</v>
          </cell>
          <cell r="AD298" t="str">
            <v>Yes</v>
          </cell>
          <cell r="AE298" t="str">
            <v>Yes</v>
          </cell>
          <cell r="AF298" t="str">
            <v>JACQUES MIlLER PORTFOLIO - AFF</v>
          </cell>
          <cell r="AG298" t="str">
            <v>New Timber Ridge Limited Partnership</v>
          </cell>
          <cell r="AH298" t="str">
            <v>1972</v>
          </cell>
          <cell r="AI298" t="str">
            <v>West</v>
          </cell>
          <cell r="AJ298" t="str">
            <v>Columbus</v>
          </cell>
          <cell r="AK298" t="str">
            <v>Rowe Shockley</v>
          </cell>
          <cell r="AL298" t="str">
            <v>Mary Kahl</v>
          </cell>
          <cell r="AM298" t="b">
            <v>0</v>
          </cell>
          <cell r="AN298" t="str">
            <v>RW:039075@3494</v>
          </cell>
          <cell r="AO298" t="str">
            <v>07847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</row>
        <row r="299">
          <cell r="A299" t="str">
            <v>000742</v>
          </cell>
          <cell r="B299" t="str">
            <v>Rosemont Crossing (The Greens)</v>
          </cell>
          <cell r="C299" t="str">
            <v>8916 Datapoint Drive</v>
          </cell>
          <cell r="D299">
            <v>0</v>
          </cell>
          <cell r="E299" t="str">
            <v>San Antonio</v>
          </cell>
          <cell r="F299" t="str">
            <v>TX</v>
          </cell>
          <cell r="G299" t="str">
            <v>78229</v>
          </cell>
          <cell r="H299" t="str">
            <v>210-615-8300</v>
          </cell>
          <cell r="I299">
            <v>0</v>
          </cell>
          <cell r="J299">
            <v>217</v>
          </cell>
          <cell r="K299" t="str">
            <v>48029</v>
          </cell>
          <cell r="L299" t="str">
            <v>Bexar</v>
          </cell>
          <cell r="M299" t="str">
            <v>7240</v>
          </cell>
          <cell r="N299" t="str">
            <v>San Antonio</v>
          </cell>
          <cell r="O299">
            <v>0</v>
          </cell>
          <cell r="P299">
            <v>0</v>
          </cell>
          <cell r="Q299">
            <v>0</v>
          </cell>
          <cell r="R299" t="str">
            <v>Garden</v>
          </cell>
          <cell r="S299" t="str">
            <v>Insignia</v>
          </cell>
          <cell r="T299">
            <v>0</v>
          </cell>
          <cell r="U299" t="str">
            <v>Conventional</v>
          </cell>
          <cell r="V299" t="str">
            <v>Conventional</v>
          </cell>
          <cell r="W299">
            <v>0</v>
          </cell>
          <cell r="X299" t="str">
            <v>Consolidated</v>
          </cell>
          <cell r="Y299" t="str">
            <v>12</v>
          </cell>
          <cell r="Z299" t="str">
            <v>6</v>
          </cell>
          <cell r="AA299" t="str">
            <v>6</v>
          </cell>
          <cell r="AB299" t="str">
            <v>177840</v>
          </cell>
          <cell r="AC299">
            <v>0.60637897399999996</v>
          </cell>
          <cell r="AD299" t="str">
            <v>Yes</v>
          </cell>
          <cell r="AE299" t="str">
            <v>Yes</v>
          </cell>
          <cell r="AF299" t="str">
            <v>ANGELES PORTFOLIO - AFFIL (Inc</v>
          </cell>
          <cell r="AG299" t="str">
            <v>Houston Pines</v>
          </cell>
          <cell r="AH299" t="str">
            <v>1974</v>
          </cell>
          <cell r="AI299" t="str">
            <v>West</v>
          </cell>
          <cell r="AJ299" t="str">
            <v>Austin</v>
          </cell>
          <cell r="AK299" t="str">
            <v>Frances Nolan</v>
          </cell>
          <cell r="AL299" t="str">
            <v>Frances Nolan</v>
          </cell>
          <cell r="AM299" t="b">
            <v>0</v>
          </cell>
          <cell r="AN299">
            <v>0</v>
          </cell>
          <cell r="AO299" t="str">
            <v>09083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</row>
        <row r="300">
          <cell r="A300" t="str">
            <v>000743</v>
          </cell>
          <cell r="B300" t="str">
            <v>Forest River</v>
          </cell>
          <cell r="C300" t="str">
            <v>515 George Wallace Dr.</v>
          </cell>
          <cell r="D300">
            <v>0</v>
          </cell>
          <cell r="E300" t="str">
            <v>Gadsden</v>
          </cell>
          <cell r="F300" t="str">
            <v>AL</v>
          </cell>
          <cell r="G300" t="str">
            <v>35903</v>
          </cell>
          <cell r="H300" t="str">
            <v>256-546-2804</v>
          </cell>
          <cell r="I300">
            <v>0</v>
          </cell>
          <cell r="J300">
            <v>248</v>
          </cell>
          <cell r="K300" t="str">
            <v>01055</v>
          </cell>
          <cell r="L300" t="str">
            <v>Etowah</v>
          </cell>
          <cell r="M300" t="str">
            <v>2880</v>
          </cell>
          <cell r="N300" t="str">
            <v>Gadsden</v>
          </cell>
          <cell r="O300">
            <v>0</v>
          </cell>
          <cell r="P300">
            <v>0</v>
          </cell>
          <cell r="Q300">
            <v>0</v>
          </cell>
          <cell r="R300" t="str">
            <v>Garden</v>
          </cell>
          <cell r="S300" t="str">
            <v>Insignia</v>
          </cell>
          <cell r="T300">
            <v>0</v>
          </cell>
          <cell r="U300" t="str">
            <v>Conventional</v>
          </cell>
          <cell r="V300" t="str">
            <v>Conventional</v>
          </cell>
          <cell r="W300">
            <v>0</v>
          </cell>
          <cell r="X300" t="str">
            <v>Consolidated</v>
          </cell>
          <cell r="Y300" t="str">
            <v>12</v>
          </cell>
          <cell r="Z300" t="str">
            <v>5</v>
          </cell>
          <cell r="AA300" t="str">
            <v>5</v>
          </cell>
          <cell r="AB300" t="str">
            <v>220256</v>
          </cell>
          <cell r="AC300">
            <v>0.60637897399999996</v>
          </cell>
          <cell r="AD300" t="str">
            <v>Yes</v>
          </cell>
          <cell r="AE300" t="str">
            <v>Yes</v>
          </cell>
          <cell r="AF300" t="str">
            <v>ANGELES PORTFOLIO - AFFIL (Inc</v>
          </cell>
          <cell r="AG300" t="str">
            <v>Houston Pines</v>
          </cell>
          <cell r="AH300" t="str">
            <v>1979</v>
          </cell>
          <cell r="AI300" t="str">
            <v>South East</v>
          </cell>
          <cell r="AJ300" t="str">
            <v>Mobile</v>
          </cell>
          <cell r="AK300" t="str">
            <v>Jimmy Arnold</v>
          </cell>
          <cell r="AL300" t="str">
            <v>Ann Porter</v>
          </cell>
          <cell r="AM300" t="b">
            <v>0</v>
          </cell>
          <cell r="AN300">
            <v>0</v>
          </cell>
          <cell r="AO300" t="str">
            <v>09089</v>
          </cell>
          <cell r="AP300">
            <v>0</v>
          </cell>
          <cell r="AQ300">
            <v>2450.2399999999998</v>
          </cell>
          <cell r="AR300">
            <v>0</v>
          </cell>
          <cell r="AS300">
            <v>892.8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3343.04</v>
          </cell>
          <cell r="AY300">
            <v>2027.14</v>
          </cell>
        </row>
        <row r="301">
          <cell r="A301" t="str">
            <v>000752</v>
          </cell>
          <cell r="B301" t="str">
            <v>Stafford Village</v>
          </cell>
          <cell r="C301" t="str">
            <v>814 Hartfield Street</v>
          </cell>
          <cell r="D301">
            <v>0</v>
          </cell>
          <cell r="E301" t="str">
            <v>Worthington</v>
          </cell>
          <cell r="F301" t="str">
            <v>OH</v>
          </cell>
          <cell r="G301" t="str">
            <v>43085</v>
          </cell>
          <cell r="H301" t="str">
            <v>614-846-2648</v>
          </cell>
          <cell r="I301">
            <v>0</v>
          </cell>
          <cell r="J301">
            <v>65</v>
          </cell>
          <cell r="K301" t="str">
            <v>39049</v>
          </cell>
          <cell r="L301" t="str">
            <v>Franklin</v>
          </cell>
          <cell r="M301" t="str">
            <v>1840</v>
          </cell>
          <cell r="N301" t="str">
            <v>Columbus</v>
          </cell>
          <cell r="O301">
            <v>0</v>
          </cell>
          <cell r="P301">
            <v>0</v>
          </cell>
          <cell r="Q301">
            <v>0</v>
          </cell>
          <cell r="R301" t="str">
            <v>Garden</v>
          </cell>
          <cell r="S301" t="str">
            <v>Insignia</v>
          </cell>
          <cell r="T301">
            <v>0</v>
          </cell>
          <cell r="U301" t="str">
            <v>Affordable</v>
          </cell>
          <cell r="V301" t="str">
            <v>Affordable</v>
          </cell>
          <cell r="W301" t="str">
            <v>Assisted</v>
          </cell>
          <cell r="X301" t="str">
            <v>Fee</v>
          </cell>
          <cell r="Y301" t="str">
            <v>12</v>
          </cell>
          <cell r="Z301">
            <v>0</v>
          </cell>
          <cell r="AA301">
            <v>0</v>
          </cell>
          <cell r="AB301" t="str">
            <v>27300</v>
          </cell>
          <cell r="AC301">
            <v>0</v>
          </cell>
          <cell r="AD301" t="str">
            <v>No</v>
          </cell>
          <cell r="AE301" t="str">
            <v>Yes</v>
          </cell>
          <cell r="AF301" t="str">
            <v>Owen, Phillip</v>
          </cell>
          <cell r="AG301" t="str">
            <v>Stafford Village Retirement Center</v>
          </cell>
          <cell r="AH301">
            <v>0</v>
          </cell>
          <cell r="AI301" t="str">
            <v>West</v>
          </cell>
          <cell r="AJ301" t="str">
            <v>Columbus</v>
          </cell>
          <cell r="AK301" t="str">
            <v>Rowe Shockley</v>
          </cell>
          <cell r="AL301" t="str">
            <v>Jim Soxman</v>
          </cell>
          <cell r="AM301" t="b">
            <v>0</v>
          </cell>
          <cell r="AN301">
            <v>0</v>
          </cell>
          <cell r="AO301" t="str">
            <v>09045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W301">
            <v>0</v>
          </cell>
          <cell r="AX301">
            <v>0</v>
          </cell>
          <cell r="AY301">
            <v>0</v>
          </cell>
        </row>
        <row r="302">
          <cell r="A302" t="str">
            <v>000798</v>
          </cell>
          <cell r="B302" t="str">
            <v>Sage Crest Hills</v>
          </cell>
          <cell r="C302" t="str">
            <v>827 North Lake Street</v>
          </cell>
          <cell r="D302">
            <v>0</v>
          </cell>
          <cell r="E302" t="str">
            <v>Aurora</v>
          </cell>
          <cell r="F302" t="str">
            <v>IL</v>
          </cell>
          <cell r="G302" t="str">
            <v>60506</v>
          </cell>
          <cell r="H302" t="str">
            <v>630-859-0066</v>
          </cell>
          <cell r="I302">
            <v>0</v>
          </cell>
          <cell r="J302">
            <v>102</v>
          </cell>
          <cell r="K302" t="str">
            <v>17089</v>
          </cell>
          <cell r="L302" t="str">
            <v>Kane</v>
          </cell>
          <cell r="M302" t="str">
            <v>1600</v>
          </cell>
          <cell r="N302" t="str">
            <v>Chicago</v>
          </cell>
          <cell r="O302" t="str">
            <v>14</v>
          </cell>
          <cell r="P302" t="str">
            <v>Chicago - Gary - Kenosha</v>
          </cell>
          <cell r="Q302">
            <v>0</v>
          </cell>
          <cell r="R302" t="str">
            <v>Midrise</v>
          </cell>
          <cell r="S302" t="str">
            <v>Insignia</v>
          </cell>
          <cell r="T302">
            <v>0</v>
          </cell>
          <cell r="U302" t="str">
            <v>Affordable</v>
          </cell>
          <cell r="V302" t="str">
            <v>Affordable</v>
          </cell>
          <cell r="W302" t="str">
            <v>Assisted</v>
          </cell>
          <cell r="X302" t="str">
            <v>Fee</v>
          </cell>
          <cell r="Y302" t="str">
            <v>12</v>
          </cell>
          <cell r="Z302">
            <v>0</v>
          </cell>
          <cell r="AA302">
            <v>0</v>
          </cell>
          <cell r="AB302" t="str">
            <v>53820</v>
          </cell>
          <cell r="AC302">
            <v>0</v>
          </cell>
          <cell r="AD302" t="str">
            <v>No</v>
          </cell>
          <cell r="AE302" t="str">
            <v>Yes</v>
          </cell>
          <cell r="AF302" t="str">
            <v>Huntoon Hasings Caital Corp.</v>
          </cell>
          <cell r="AG302" t="str">
            <v>Sage Crest Acquisition Corporation</v>
          </cell>
          <cell r="AH302">
            <v>0</v>
          </cell>
          <cell r="AI302" t="str">
            <v>Far West</v>
          </cell>
          <cell r="AJ302" t="str">
            <v>Chicago</v>
          </cell>
          <cell r="AK302" t="str">
            <v>Wade Roemke</v>
          </cell>
          <cell r="AL302" t="str">
            <v>Claudia Vita</v>
          </cell>
          <cell r="AM302" t="b">
            <v>0</v>
          </cell>
          <cell r="AN302" t="str">
            <v>RW:038365@3494</v>
          </cell>
          <cell r="AO302" t="str">
            <v>08215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310.32</v>
          </cell>
          <cell r="AU302">
            <v>0</v>
          </cell>
          <cell r="AV302">
            <v>0</v>
          </cell>
          <cell r="AW302">
            <v>0</v>
          </cell>
          <cell r="AX302">
            <v>310.32</v>
          </cell>
          <cell r="AY302">
            <v>0</v>
          </cell>
        </row>
        <row r="303">
          <cell r="A303" t="str">
            <v>000830</v>
          </cell>
          <cell r="B303" t="str">
            <v>Heritage Village Anaheim</v>
          </cell>
          <cell r="C303" t="str">
            <v>707 W. Santa Ana St.</v>
          </cell>
          <cell r="D303">
            <v>0</v>
          </cell>
          <cell r="E303" t="str">
            <v>Anaheim</v>
          </cell>
          <cell r="F303" t="str">
            <v>CA</v>
          </cell>
          <cell r="G303" t="str">
            <v>92805</v>
          </cell>
          <cell r="H303" t="str">
            <v>714-774-6800</v>
          </cell>
          <cell r="I303">
            <v>0</v>
          </cell>
          <cell r="J303">
            <v>196</v>
          </cell>
          <cell r="K303" t="str">
            <v>06059</v>
          </cell>
          <cell r="L303" t="str">
            <v>Orange</v>
          </cell>
          <cell r="M303" t="str">
            <v>5945</v>
          </cell>
          <cell r="N303" t="str">
            <v>Orange County</v>
          </cell>
          <cell r="O303" t="str">
            <v>49</v>
          </cell>
          <cell r="P303" t="str">
            <v>Los Angeles - Riverside - Orange County</v>
          </cell>
          <cell r="Q303">
            <v>0</v>
          </cell>
          <cell r="R303" t="str">
            <v>Garden</v>
          </cell>
          <cell r="S303" t="str">
            <v>Insignia</v>
          </cell>
          <cell r="T303">
            <v>0</v>
          </cell>
          <cell r="U303" t="str">
            <v>Conventional</v>
          </cell>
          <cell r="V303" t="str">
            <v>Conventional</v>
          </cell>
          <cell r="W303">
            <v>0</v>
          </cell>
          <cell r="X303" t="str">
            <v>Equity</v>
          </cell>
          <cell r="Y303" t="str">
            <v>12</v>
          </cell>
          <cell r="Z303" t="str">
            <v>7</v>
          </cell>
          <cell r="AA303" t="str">
            <v>6</v>
          </cell>
          <cell r="AB303" t="str">
            <v>113492</v>
          </cell>
          <cell r="AC303">
            <v>0.15730563</v>
          </cell>
          <cell r="AD303" t="str">
            <v>Yes</v>
          </cell>
          <cell r="AE303" t="str">
            <v>Yes</v>
          </cell>
          <cell r="AF303" t="str">
            <v>Calmark Portfolio - Affil</v>
          </cell>
          <cell r="AG303" t="str">
            <v>Shearson/Calmark Heritage Park II, Ltd.</v>
          </cell>
          <cell r="AH303" t="str">
            <v>1986</v>
          </cell>
          <cell r="AI303" t="str">
            <v>Far West</v>
          </cell>
          <cell r="AJ303" t="str">
            <v>California</v>
          </cell>
          <cell r="AK303" t="str">
            <v>Greg Garmon</v>
          </cell>
          <cell r="AL303" t="str">
            <v>Robyn Wright</v>
          </cell>
          <cell r="AM303" t="b">
            <v>0</v>
          </cell>
          <cell r="AN303" t="str">
            <v>RW:039172@3494</v>
          </cell>
          <cell r="AO303" t="str">
            <v>08043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X303">
            <v>0</v>
          </cell>
          <cell r="AY303">
            <v>0</v>
          </cell>
        </row>
        <row r="304">
          <cell r="A304" t="str">
            <v>000831</v>
          </cell>
          <cell r="B304" t="str">
            <v>Villa Serena</v>
          </cell>
          <cell r="C304" t="str">
            <v>11401 Central Ave</v>
          </cell>
          <cell r="D304">
            <v>0</v>
          </cell>
          <cell r="E304" t="str">
            <v>Chino</v>
          </cell>
          <cell r="F304" t="str">
            <v>CA</v>
          </cell>
          <cell r="G304" t="str">
            <v>91710</v>
          </cell>
          <cell r="H304" t="str">
            <v>909-591-7559</v>
          </cell>
          <cell r="I304">
            <v>0</v>
          </cell>
          <cell r="J304">
            <v>186</v>
          </cell>
          <cell r="K304" t="str">
            <v>06071</v>
          </cell>
          <cell r="L304" t="str">
            <v>San Bernardino</v>
          </cell>
          <cell r="M304" t="str">
            <v>6780</v>
          </cell>
          <cell r="N304" t="str">
            <v>Riverside-San Bernardino</v>
          </cell>
          <cell r="O304" t="str">
            <v>49</v>
          </cell>
          <cell r="P304" t="str">
            <v>Los Angeles - Riverside - Orange County</v>
          </cell>
          <cell r="Q304">
            <v>0</v>
          </cell>
          <cell r="R304" t="str">
            <v>Garden</v>
          </cell>
          <cell r="S304" t="str">
            <v>Insignia</v>
          </cell>
          <cell r="T304">
            <v>0</v>
          </cell>
          <cell r="U304" t="str">
            <v>Conventional</v>
          </cell>
          <cell r="V304" t="str">
            <v>Conventional</v>
          </cell>
          <cell r="W304">
            <v>0</v>
          </cell>
          <cell r="X304" t="str">
            <v>Equity</v>
          </cell>
          <cell r="Y304" t="str">
            <v>12</v>
          </cell>
          <cell r="Z304" t="str">
            <v>6</v>
          </cell>
          <cell r="AA304" t="str">
            <v>4</v>
          </cell>
          <cell r="AB304" t="str">
            <v>90960</v>
          </cell>
          <cell r="AC304">
            <v>0.15730563</v>
          </cell>
          <cell r="AD304" t="str">
            <v>Yes</v>
          </cell>
          <cell r="AE304" t="str">
            <v>Yes</v>
          </cell>
          <cell r="AF304" t="str">
            <v>Calmark Portfolio - Affil</v>
          </cell>
          <cell r="AG304" t="str">
            <v>Shearson/Calmark Heritage Park II, Ltd.</v>
          </cell>
          <cell r="AH304" t="str">
            <v>1987</v>
          </cell>
          <cell r="AI304" t="str">
            <v>Far West</v>
          </cell>
          <cell r="AJ304" t="str">
            <v>California</v>
          </cell>
          <cell r="AK304" t="str">
            <v>Greg Garmon</v>
          </cell>
          <cell r="AL304" t="str">
            <v>Lisa Moore</v>
          </cell>
          <cell r="AM304" t="b">
            <v>0</v>
          </cell>
          <cell r="AN304" t="str">
            <v>RW:038516@3494</v>
          </cell>
          <cell r="AO304" t="str">
            <v>07311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W304">
            <v>502.2</v>
          </cell>
          <cell r="AX304">
            <v>502.2</v>
          </cell>
          <cell r="AY304">
            <v>78.989999999999995</v>
          </cell>
        </row>
        <row r="305">
          <cell r="A305" t="str">
            <v>000832</v>
          </cell>
          <cell r="B305" t="str">
            <v>Heritage Park Escondido</v>
          </cell>
          <cell r="C305">
            <v>0</v>
          </cell>
          <cell r="D305">
            <v>0</v>
          </cell>
          <cell r="E305" t="str">
            <v>Escondido</v>
          </cell>
          <cell r="F305" t="str">
            <v>CA</v>
          </cell>
          <cell r="G305" t="str">
            <v>92027</v>
          </cell>
          <cell r="H305">
            <v>0</v>
          </cell>
          <cell r="I305">
            <v>0</v>
          </cell>
          <cell r="J305">
            <v>196</v>
          </cell>
          <cell r="K305" t="str">
            <v>06073</v>
          </cell>
          <cell r="L305" t="str">
            <v>San Diego</v>
          </cell>
          <cell r="M305" t="str">
            <v>7320</v>
          </cell>
          <cell r="N305" t="str">
            <v>San Diego</v>
          </cell>
          <cell r="O305">
            <v>0</v>
          </cell>
          <cell r="P305">
            <v>0</v>
          </cell>
          <cell r="Q305">
            <v>0</v>
          </cell>
          <cell r="R305" t="str">
            <v>midrise</v>
          </cell>
          <cell r="S305" t="str">
            <v>Insignia</v>
          </cell>
          <cell r="T305">
            <v>0</v>
          </cell>
          <cell r="U305" t="str">
            <v>Conventional</v>
          </cell>
          <cell r="V305">
            <v>0</v>
          </cell>
          <cell r="W305">
            <v>0</v>
          </cell>
          <cell r="X305" t="str">
            <v>Equity</v>
          </cell>
          <cell r="Y305" t="str">
            <v>12</v>
          </cell>
          <cell r="Z305" t="str">
            <v>7</v>
          </cell>
          <cell r="AA305" t="str">
            <v>6</v>
          </cell>
          <cell r="AB305">
            <v>0</v>
          </cell>
          <cell r="AC305">
            <v>0.15730563</v>
          </cell>
          <cell r="AD305" t="str">
            <v>Yes</v>
          </cell>
          <cell r="AE305" t="str">
            <v>Yes</v>
          </cell>
          <cell r="AF305" t="str">
            <v>Calmark Portfolio - Affil</v>
          </cell>
          <cell r="AG305">
            <v>0</v>
          </cell>
          <cell r="AH305" t="str">
            <v>1982</v>
          </cell>
          <cell r="AI305" t="str">
            <v>Far West</v>
          </cell>
          <cell r="AJ305" t="str">
            <v>California</v>
          </cell>
          <cell r="AK305" t="str">
            <v>Greg Garmon</v>
          </cell>
          <cell r="AL305" t="str">
            <v>Jim Paulson</v>
          </cell>
          <cell r="AM305" t="b">
            <v>0</v>
          </cell>
          <cell r="AN305" t="str">
            <v>RW:008296@3494</v>
          </cell>
          <cell r="AO305" t="str">
            <v>11462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</row>
        <row r="306">
          <cell r="A306" t="str">
            <v>000834</v>
          </cell>
          <cell r="B306" t="str">
            <v>Heritage Park Livermore</v>
          </cell>
          <cell r="C306" t="str">
            <v>1089 Bluebell Drive</v>
          </cell>
          <cell r="D306">
            <v>0</v>
          </cell>
          <cell r="E306" t="str">
            <v>Livermore</v>
          </cell>
          <cell r="F306" t="str">
            <v>CA</v>
          </cell>
          <cell r="G306" t="str">
            <v>94550</v>
          </cell>
          <cell r="H306" t="str">
            <v>510-449-4344</v>
          </cell>
          <cell r="I306">
            <v>0</v>
          </cell>
          <cell r="J306">
            <v>167</v>
          </cell>
          <cell r="K306" t="str">
            <v>06001</v>
          </cell>
          <cell r="L306" t="str">
            <v>Alameda</v>
          </cell>
          <cell r="M306" t="str">
            <v>5775</v>
          </cell>
          <cell r="N306" t="str">
            <v>Oakland</v>
          </cell>
          <cell r="O306" t="str">
            <v>84</v>
          </cell>
          <cell r="P306" t="str">
            <v>San Francisco - Oakland - San Jose</v>
          </cell>
          <cell r="Q306">
            <v>0</v>
          </cell>
          <cell r="R306" t="str">
            <v>Garden</v>
          </cell>
          <cell r="S306" t="str">
            <v>Insignia</v>
          </cell>
          <cell r="T306">
            <v>0</v>
          </cell>
          <cell r="U306" t="str">
            <v>Conventional</v>
          </cell>
          <cell r="V306" t="str">
            <v>Conventional</v>
          </cell>
          <cell r="W306">
            <v>0</v>
          </cell>
          <cell r="X306" t="str">
            <v>Equity</v>
          </cell>
          <cell r="Y306" t="str">
            <v>12</v>
          </cell>
          <cell r="Z306" t="str">
            <v>10</v>
          </cell>
          <cell r="AA306" t="str">
            <v>9</v>
          </cell>
          <cell r="AB306" t="str">
            <v>0</v>
          </cell>
          <cell r="AC306">
            <v>0.15730563</v>
          </cell>
          <cell r="AD306" t="str">
            <v>Yes</v>
          </cell>
          <cell r="AE306" t="str">
            <v>Yes</v>
          </cell>
          <cell r="AF306" t="str">
            <v>Calmark Portfolio - Affil</v>
          </cell>
          <cell r="AG306" t="str">
            <v>Shearson/Calmark Heritage Park II, Ltd.</v>
          </cell>
          <cell r="AH306" t="str">
            <v>1988</v>
          </cell>
          <cell r="AI306" t="str">
            <v>Far West</v>
          </cell>
          <cell r="AJ306" t="str">
            <v>California</v>
          </cell>
          <cell r="AK306" t="str">
            <v>Greg Garmon</v>
          </cell>
          <cell r="AL306" t="str">
            <v>Tammy Manning</v>
          </cell>
          <cell r="AM306" t="b">
            <v>0</v>
          </cell>
          <cell r="AN306" t="str">
            <v>RW:040918@3494</v>
          </cell>
          <cell r="AO306" t="str">
            <v>13149</v>
          </cell>
          <cell r="AP306">
            <v>1484.96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1484.96</v>
          </cell>
          <cell r="AY306">
            <v>233.59</v>
          </cell>
        </row>
        <row r="307">
          <cell r="A307" t="str">
            <v>000845</v>
          </cell>
          <cell r="B307" t="str">
            <v>Harmony Court Senior Apts. (Bakersfield)</v>
          </cell>
          <cell r="C307" t="str">
            <v>5948 VICTOR ST</v>
          </cell>
          <cell r="D307">
            <v>0</v>
          </cell>
          <cell r="E307" t="str">
            <v>Bakersfield</v>
          </cell>
          <cell r="F307" t="str">
            <v>CA</v>
          </cell>
          <cell r="G307" t="str">
            <v>93308</v>
          </cell>
          <cell r="H307" t="str">
            <v>805-393-3535</v>
          </cell>
          <cell r="I307">
            <v>0</v>
          </cell>
          <cell r="J307">
            <v>96</v>
          </cell>
          <cell r="K307" t="str">
            <v>06029</v>
          </cell>
          <cell r="L307" t="str">
            <v>Kern</v>
          </cell>
          <cell r="M307" t="str">
            <v>0680</v>
          </cell>
          <cell r="N307" t="str">
            <v>Bakersfield</v>
          </cell>
          <cell r="O307">
            <v>0</v>
          </cell>
          <cell r="P307">
            <v>0</v>
          </cell>
          <cell r="Q307">
            <v>0</v>
          </cell>
          <cell r="R307" t="str">
            <v>Garden</v>
          </cell>
          <cell r="S307" t="str">
            <v>Insignia</v>
          </cell>
          <cell r="T307">
            <v>0</v>
          </cell>
          <cell r="U307" t="str">
            <v>Conventional</v>
          </cell>
          <cell r="V307" t="str">
            <v>Conventional</v>
          </cell>
          <cell r="W307" t="str">
            <v>Tax Credit</v>
          </cell>
          <cell r="X307" t="str">
            <v>Fee</v>
          </cell>
          <cell r="Y307" t="str">
            <v>12</v>
          </cell>
          <cell r="Z307">
            <v>0</v>
          </cell>
          <cell r="AA307">
            <v>0</v>
          </cell>
          <cell r="AB307" t="str">
            <v>51200</v>
          </cell>
          <cell r="AC307">
            <v>0</v>
          </cell>
          <cell r="AD307" t="str">
            <v>No</v>
          </cell>
          <cell r="AE307" t="str">
            <v>Yes</v>
          </cell>
          <cell r="AF307" t="str">
            <v>Kaufman &amp; Broad</v>
          </cell>
          <cell r="AG307" t="str">
            <v>Bakersfield Affordable Senior Housing,LP</v>
          </cell>
          <cell r="AH307">
            <v>0</v>
          </cell>
          <cell r="AI307" t="str">
            <v>Far West</v>
          </cell>
          <cell r="AJ307" t="str">
            <v>California</v>
          </cell>
          <cell r="AK307" t="str">
            <v>Greg Garmon</v>
          </cell>
          <cell r="AL307" t="str">
            <v>Lisa Moore</v>
          </cell>
          <cell r="AM307" t="b">
            <v>0</v>
          </cell>
          <cell r="AN307" t="str">
            <v>RW:038657@3494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</row>
        <row r="308">
          <cell r="A308" t="str">
            <v>000849</v>
          </cell>
          <cell r="B308" t="str">
            <v>Sunrise V</v>
          </cell>
          <cell r="C308" t="str">
            <v>705 Pool Road</v>
          </cell>
          <cell r="D308">
            <v>0</v>
          </cell>
          <cell r="E308" t="str">
            <v>Richmond</v>
          </cell>
          <cell r="F308" t="str">
            <v>VA</v>
          </cell>
          <cell r="G308" t="str">
            <v>23236</v>
          </cell>
          <cell r="H308" t="str">
            <v>804-272-4446</v>
          </cell>
          <cell r="I308">
            <v>0</v>
          </cell>
          <cell r="J308">
            <v>229</v>
          </cell>
          <cell r="K308" t="str">
            <v>51041</v>
          </cell>
          <cell r="L308" t="str">
            <v>Chesterfield</v>
          </cell>
          <cell r="M308" t="str">
            <v>6760</v>
          </cell>
          <cell r="N308" t="str">
            <v>Richmond-Petersburg</v>
          </cell>
          <cell r="O308">
            <v>0</v>
          </cell>
          <cell r="P308">
            <v>0</v>
          </cell>
          <cell r="Q308">
            <v>0</v>
          </cell>
          <cell r="R308" t="str">
            <v>Garden</v>
          </cell>
          <cell r="S308" t="str">
            <v>Insignia</v>
          </cell>
          <cell r="T308">
            <v>0</v>
          </cell>
          <cell r="U308" t="str">
            <v>Conventional</v>
          </cell>
          <cell r="V308" t="str">
            <v>Conventional</v>
          </cell>
          <cell r="W308">
            <v>0</v>
          </cell>
          <cell r="X308" t="str">
            <v>Equity</v>
          </cell>
          <cell r="Y308" t="str">
            <v>12</v>
          </cell>
          <cell r="Z308" t="str">
            <v>8</v>
          </cell>
          <cell r="AA308" t="str">
            <v>7.5</v>
          </cell>
          <cell r="AB308" t="str">
            <v>212425</v>
          </cell>
          <cell r="AC308">
            <v>0.57189189200000001</v>
          </cell>
          <cell r="AD308" t="str">
            <v>Yes</v>
          </cell>
          <cell r="AE308" t="str">
            <v>Yes</v>
          </cell>
          <cell r="AF308" t="str">
            <v>Calmark Portfolio - Affil</v>
          </cell>
          <cell r="AG308" t="str">
            <v>Sturbrooke Investors, LP</v>
          </cell>
          <cell r="AH308" t="str">
            <v>1977</v>
          </cell>
          <cell r="AI308" t="str">
            <v>East</v>
          </cell>
          <cell r="AJ308" t="str">
            <v>Greenville</v>
          </cell>
          <cell r="AK308" t="str">
            <v>Frank Dupree</v>
          </cell>
          <cell r="AL308" t="str">
            <v>Tim Shearer</v>
          </cell>
          <cell r="AM308" t="b">
            <v>0</v>
          </cell>
          <cell r="AN308" t="str">
            <v>RW:000137@3494</v>
          </cell>
          <cell r="AO308" t="str">
            <v>11746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1423.4</v>
          </cell>
          <cell r="AV308">
            <v>0</v>
          </cell>
          <cell r="AW308">
            <v>0</v>
          </cell>
          <cell r="AX308">
            <v>1423.4</v>
          </cell>
          <cell r="AY308">
            <v>814.03</v>
          </cell>
        </row>
        <row r="309">
          <cell r="A309" t="str">
            <v>000938</v>
          </cell>
          <cell r="B309" t="str">
            <v>Scotch Pines East</v>
          </cell>
          <cell r="C309" t="str">
            <v>915 East Drake</v>
          </cell>
          <cell r="D309">
            <v>0</v>
          </cell>
          <cell r="E309" t="str">
            <v>Fort Collins</v>
          </cell>
          <cell r="F309" t="str">
            <v>CO</v>
          </cell>
          <cell r="G309" t="str">
            <v>80525</v>
          </cell>
          <cell r="H309" t="str">
            <v>970-223-4038</v>
          </cell>
          <cell r="I309">
            <v>0</v>
          </cell>
          <cell r="J309">
            <v>102</v>
          </cell>
          <cell r="K309" t="str">
            <v>08069</v>
          </cell>
          <cell r="L309" t="str">
            <v>Larimer</v>
          </cell>
          <cell r="M309" t="str">
            <v>2670</v>
          </cell>
          <cell r="N309" t="str">
            <v>Fort Collins-Loveland</v>
          </cell>
          <cell r="O309">
            <v>0</v>
          </cell>
          <cell r="P309">
            <v>0</v>
          </cell>
          <cell r="Q309">
            <v>0</v>
          </cell>
          <cell r="R309" t="str">
            <v>Garden</v>
          </cell>
          <cell r="S309" t="str">
            <v>Insignia</v>
          </cell>
          <cell r="T309">
            <v>0</v>
          </cell>
          <cell r="U309" t="str">
            <v>Conventional</v>
          </cell>
          <cell r="V309" t="str">
            <v>Conventional</v>
          </cell>
          <cell r="W309">
            <v>0</v>
          </cell>
          <cell r="X309" t="str">
            <v>Equity</v>
          </cell>
          <cell r="Y309" t="str">
            <v>12</v>
          </cell>
          <cell r="Z309" t="str">
            <v>7</v>
          </cell>
          <cell r="AA309" t="str">
            <v>7</v>
          </cell>
          <cell r="AB309" t="str">
            <v>53516</v>
          </cell>
          <cell r="AC309">
            <v>0.42492647099999997</v>
          </cell>
          <cell r="AD309" t="str">
            <v>Yes</v>
          </cell>
          <cell r="AE309" t="str">
            <v>Yes</v>
          </cell>
          <cell r="AF309" t="str">
            <v>Calmark Portfolio - Affil</v>
          </cell>
          <cell r="AG309" t="str">
            <v>Calmark/Fort Collins</v>
          </cell>
          <cell r="AH309" t="str">
            <v>1977</v>
          </cell>
          <cell r="AI309" t="str">
            <v>Far West</v>
          </cell>
          <cell r="AJ309" t="str">
            <v>Denver</v>
          </cell>
          <cell r="AK309" t="str">
            <v>Steve Peters</v>
          </cell>
          <cell r="AL309" t="str">
            <v>Marcia Thomasson</v>
          </cell>
          <cell r="AM309" t="b">
            <v>0</v>
          </cell>
          <cell r="AN309" t="str">
            <v>RW:038622@3494</v>
          </cell>
          <cell r="AO309" t="str">
            <v>11011</v>
          </cell>
          <cell r="AP309">
            <v>906.98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374.85</v>
          </cell>
          <cell r="AW309">
            <v>0</v>
          </cell>
          <cell r="AX309">
            <v>1281.83</v>
          </cell>
          <cell r="AY309">
            <v>544.67999999999995</v>
          </cell>
        </row>
        <row r="310">
          <cell r="A310" t="str">
            <v>000942</v>
          </cell>
          <cell r="B310" t="str">
            <v>Desert Sun</v>
          </cell>
          <cell r="C310" t="str">
            <v>10406 Rushing</v>
          </cell>
          <cell r="D310">
            <v>0</v>
          </cell>
          <cell r="E310" t="str">
            <v>El Paso</v>
          </cell>
          <cell r="F310" t="str">
            <v>TX</v>
          </cell>
          <cell r="G310" t="str">
            <v>79924</v>
          </cell>
          <cell r="H310" t="str">
            <v>915-591-7228</v>
          </cell>
          <cell r="I310">
            <v>0</v>
          </cell>
          <cell r="J310">
            <v>28</v>
          </cell>
          <cell r="K310" t="str">
            <v>48141</v>
          </cell>
          <cell r="L310" t="str">
            <v>El Paso</v>
          </cell>
          <cell r="M310" t="str">
            <v>2320</v>
          </cell>
          <cell r="N310" t="str">
            <v>El Paso</v>
          </cell>
          <cell r="O310">
            <v>0</v>
          </cell>
          <cell r="P310">
            <v>0</v>
          </cell>
          <cell r="Q310">
            <v>0</v>
          </cell>
          <cell r="R310" t="str">
            <v>Garden</v>
          </cell>
          <cell r="S310" t="str">
            <v>Insignia</v>
          </cell>
          <cell r="T310">
            <v>0</v>
          </cell>
          <cell r="U310" t="str">
            <v>Conventional</v>
          </cell>
          <cell r="V310" t="str">
            <v>Conventional</v>
          </cell>
          <cell r="W310">
            <v>0</v>
          </cell>
          <cell r="X310" t="str">
            <v>Fee</v>
          </cell>
          <cell r="Y310" t="str">
            <v>12</v>
          </cell>
          <cell r="Z310">
            <v>0</v>
          </cell>
          <cell r="AA310">
            <v>0</v>
          </cell>
          <cell r="AB310" t="str">
            <v>495</v>
          </cell>
          <cell r="AC310">
            <v>0</v>
          </cell>
          <cell r="AD310" t="str">
            <v>No</v>
          </cell>
          <cell r="AE310" t="str">
            <v>Yes</v>
          </cell>
          <cell r="AF310" t="str">
            <v>Texas State Affordable Housing</v>
          </cell>
          <cell r="AG310" t="str">
            <v>Texas State Affordable Housing Corp.</v>
          </cell>
          <cell r="AH310">
            <v>0</v>
          </cell>
          <cell r="AI310" t="str">
            <v>West</v>
          </cell>
          <cell r="AJ310" t="str">
            <v>Dallas II</v>
          </cell>
          <cell r="AK310" t="str">
            <v>Larry Lennon</v>
          </cell>
          <cell r="AL310" t="str">
            <v>Dorothy Molina</v>
          </cell>
          <cell r="AM310" t="b">
            <v>0</v>
          </cell>
          <cell r="AN310" t="str">
            <v>RW:000196@3494</v>
          </cell>
          <cell r="AO310" t="str">
            <v>11270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</row>
        <row r="311">
          <cell r="A311" t="str">
            <v>000961</v>
          </cell>
          <cell r="B311" t="str">
            <v>Western Heights</v>
          </cell>
          <cell r="C311">
            <v>0</v>
          </cell>
          <cell r="D311">
            <v>0</v>
          </cell>
          <cell r="E311" t="str">
            <v>Waterford</v>
          </cell>
          <cell r="F311" t="str">
            <v>CA</v>
          </cell>
          <cell r="G311" t="str">
            <v>95386</v>
          </cell>
          <cell r="H311">
            <v>0</v>
          </cell>
          <cell r="I311">
            <v>0</v>
          </cell>
          <cell r="J311">
            <v>40</v>
          </cell>
          <cell r="K311" t="str">
            <v>06099</v>
          </cell>
          <cell r="L311" t="str">
            <v>Stanislaus</v>
          </cell>
          <cell r="M311" t="str">
            <v>5170</v>
          </cell>
          <cell r="N311" t="str">
            <v>Modesto</v>
          </cell>
          <cell r="O311">
            <v>0</v>
          </cell>
          <cell r="P311">
            <v>0</v>
          </cell>
          <cell r="Q311">
            <v>0</v>
          </cell>
          <cell r="R311" t="str">
            <v>garden</v>
          </cell>
          <cell r="S311" t="str">
            <v>Insignia</v>
          </cell>
          <cell r="T311">
            <v>0</v>
          </cell>
          <cell r="U311" t="str">
            <v>Conventional</v>
          </cell>
          <cell r="V311">
            <v>0</v>
          </cell>
          <cell r="W311" t="str">
            <v>Tax Credit</v>
          </cell>
          <cell r="X311" t="str">
            <v>Fee</v>
          </cell>
          <cell r="Y311" t="str">
            <v>12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 t="str">
            <v>No</v>
          </cell>
          <cell r="AE311" t="str">
            <v>Yes</v>
          </cell>
          <cell r="AF311" t="str">
            <v>Kaufman &amp; Broad</v>
          </cell>
          <cell r="AG311">
            <v>0</v>
          </cell>
          <cell r="AH311">
            <v>0</v>
          </cell>
          <cell r="AI311" t="str">
            <v>Far West</v>
          </cell>
          <cell r="AJ311" t="str">
            <v>California</v>
          </cell>
          <cell r="AK311" t="str">
            <v>Greg Garmon</v>
          </cell>
          <cell r="AL311" t="str">
            <v>Tom Knight</v>
          </cell>
          <cell r="AM311" t="b">
            <v>0</v>
          </cell>
          <cell r="AN311" t="str">
            <v>RW:038305@3494</v>
          </cell>
          <cell r="AO311" t="str">
            <v>08244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</row>
        <row r="312">
          <cell r="A312" t="str">
            <v>000965</v>
          </cell>
          <cell r="B312" t="str">
            <v>Hospitality Inn #1-Jacksonville 103rd St</v>
          </cell>
          <cell r="C312" t="str">
            <v>7071 103rd st</v>
          </cell>
          <cell r="D312">
            <v>0</v>
          </cell>
          <cell r="E312" t="str">
            <v>Jacksonville</v>
          </cell>
          <cell r="F312" t="str">
            <v>FL</v>
          </cell>
          <cell r="G312" t="str">
            <v>32210</v>
          </cell>
          <cell r="H312" t="str">
            <v>904-777-5700</v>
          </cell>
          <cell r="I312">
            <v>0</v>
          </cell>
          <cell r="J312">
            <v>0</v>
          </cell>
          <cell r="K312" t="str">
            <v>12031</v>
          </cell>
          <cell r="L312" t="str">
            <v>Duval</v>
          </cell>
          <cell r="M312" t="str">
            <v>3600</v>
          </cell>
          <cell r="N312" t="str">
            <v>Jacksonville</v>
          </cell>
          <cell r="O312">
            <v>0</v>
          </cell>
          <cell r="P312">
            <v>0</v>
          </cell>
          <cell r="Q312">
            <v>0</v>
          </cell>
          <cell r="R312" t="str">
            <v>Garden</v>
          </cell>
          <cell r="S312" t="str">
            <v>Insignia</v>
          </cell>
          <cell r="T312">
            <v>0</v>
          </cell>
          <cell r="U312" t="str">
            <v>Commercial</v>
          </cell>
          <cell r="V312" t="str">
            <v>Conventional</v>
          </cell>
          <cell r="W312">
            <v>0</v>
          </cell>
          <cell r="X312" t="str">
            <v>Equity</v>
          </cell>
          <cell r="Y312" t="str">
            <v>12</v>
          </cell>
          <cell r="Z312">
            <v>0</v>
          </cell>
          <cell r="AA312">
            <v>0</v>
          </cell>
          <cell r="AB312" t="str">
            <v>0</v>
          </cell>
          <cell r="AC312">
            <v>0.01</v>
          </cell>
          <cell r="AD312" t="str">
            <v>Yes</v>
          </cell>
          <cell r="AE312" t="str">
            <v>Yes</v>
          </cell>
          <cell r="AF312" t="str">
            <v>ANGELES PORTFOLIO - AFFIL (Inc</v>
          </cell>
          <cell r="AG312" t="str">
            <v>Hospitality Inns Jacksonville, Ltd. II</v>
          </cell>
          <cell r="AH312">
            <v>0</v>
          </cell>
          <cell r="AI312" t="str">
            <v>Hospitality</v>
          </cell>
          <cell r="AJ312" t="str">
            <v>Hospitality</v>
          </cell>
          <cell r="AK312" t="str">
            <v>Tom Miller</v>
          </cell>
          <cell r="AL312" t="str">
            <v>Phyllis Honeycutt</v>
          </cell>
          <cell r="AM312" t="b">
            <v>1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</row>
        <row r="313">
          <cell r="A313" t="str">
            <v>000967</v>
          </cell>
          <cell r="B313" t="str">
            <v>Hospitality Inn #3-Pensacola Mobile Hwy</v>
          </cell>
          <cell r="C313" t="str">
            <v>4910 West Mobile hwy</v>
          </cell>
          <cell r="D313">
            <v>0</v>
          </cell>
          <cell r="E313" t="str">
            <v>Pensacola</v>
          </cell>
          <cell r="F313" t="str">
            <v>FL</v>
          </cell>
          <cell r="G313" t="str">
            <v>32506</v>
          </cell>
          <cell r="H313" t="str">
            <v>850-453-3333</v>
          </cell>
          <cell r="I313">
            <v>0</v>
          </cell>
          <cell r="J313">
            <v>0</v>
          </cell>
          <cell r="K313" t="str">
            <v>12033</v>
          </cell>
          <cell r="L313" t="str">
            <v>Escambia</v>
          </cell>
          <cell r="M313" t="str">
            <v>6080</v>
          </cell>
          <cell r="N313" t="str">
            <v>Pensacola</v>
          </cell>
          <cell r="O313">
            <v>0</v>
          </cell>
          <cell r="P313">
            <v>0</v>
          </cell>
          <cell r="Q313">
            <v>0</v>
          </cell>
          <cell r="R313" t="str">
            <v>Garden</v>
          </cell>
          <cell r="S313" t="str">
            <v>Insignia</v>
          </cell>
          <cell r="T313">
            <v>0</v>
          </cell>
          <cell r="U313" t="str">
            <v>Commercial</v>
          </cell>
          <cell r="V313" t="str">
            <v>Conventional</v>
          </cell>
          <cell r="W313">
            <v>0</v>
          </cell>
          <cell r="X313" t="str">
            <v>Equity</v>
          </cell>
          <cell r="Y313" t="str">
            <v>12</v>
          </cell>
          <cell r="Z313">
            <v>0</v>
          </cell>
          <cell r="AA313">
            <v>0</v>
          </cell>
          <cell r="AB313" t="str">
            <v>0</v>
          </cell>
          <cell r="AC313">
            <v>0.01</v>
          </cell>
          <cell r="AD313" t="str">
            <v>Yes</v>
          </cell>
          <cell r="AE313" t="str">
            <v>Yes</v>
          </cell>
          <cell r="AF313" t="str">
            <v>ANGELES PORTFOLIO - AFFIL (Inc</v>
          </cell>
          <cell r="AG313" t="str">
            <v>Hospitality Pensacola Partners, Ltd.</v>
          </cell>
          <cell r="AH313">
            <v>0</v>
          </cell>
          <cell r="AI313" t="str">
            <v>Hospitality</v>
          </cell>
          <cell r="AJ313" t="str">
            <v>Hospitality</v>
          </cell>
          <cell r="AK313" t="str">
            <v>Tom Miller</v>
          </cell>
          <cell r="AL313" t="str">
            <v>Phyllis Honeycutt</v>
          </cell>
          <cell r="AM313" t="b">
            <v>0</v>
          </cell>
          <cell r="AN313" t="str">
            <v>RW:025120@3494</v>
          </cell>
          <cell r="AO313" t="str">
            <v>11431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</row>
        <row r="314">
          <cell r="A314" t="str">
            <v>000968</v>
          </cell>
          <cell r="B314" t="str">
            <v>Hospitality Inn #4-Pensacola Hwy</v>
          </cell>
          <cell r="C314" t="str">
            <v>6900 PENSACOLA BLVD</v>
          </cell>
          <cell r="D314">
            <v>0</v>
          </cell>
          <cell r="E314" t="str">
            <v>Pensacola</v>
          </cell>
          <cell r="F314" t="str">
            <v>FL</v>
          </cell>
          <cell r="G314" t="str">
            <v>32505</v>
          </cell>
          <cell r="H314" t="str">
            <v>850-477-2333</v>
          </cell>
          <cell r="I314">
            <v>0</v>
          </cell>
          <cell r="J314">
            <v>0</v>
          </cell>
          <cell r="K314" t="str">
            <v>12033</v>
          </cell>
          <cell r="L314" t="str">
            <v>Escambia</v>
          </cell>
          <cell r="M314" t="str">
            <v>6080</v>
          </cell>
          <cell r="N314" t="str">
            <v>Pensacola</v>
          </cell>
          <cell r="O314">
            <v>0</v>
          </cell>
          <cell r="P314">
            <v>0</v>
          </cell>
          <cell r="Q314">
            <v>0</v>
          </cell>
          <cell r="R314" t="str">
            <v>Garden</v>
          </cell>
          <cell r="S314" t="str">
            <v>Insignia</v>
          </cell>
          <cell r="T314">
            <v>0</v>
          </cell>
          <cell r="U314" t="str">
            <v>Commercial</v>
          </cell>
          <cell r="V314" t="str">
            <v>Conventional</v>
          </cell>
          <cell r="W314">
            <v>0</v>
          </cell>
          <cell r="X314" t="str">
            <v>Equity</v>
          </cell>
          <cell r="Y314" t="str">
            <v>12</v>
          </cell>
          <cell r="Z314">
            <v>0</v>
          </cell>
          <cell r="AA314">
            <v>0</v>
          </cell>
          <cell r="AB314" t="str">
            <v>0</v>
          </cell>
          <cell r="AC314">
            <v>0.01</v>
          </cell>
          <cell r="AD314" t="str">
            <v>Yes</v>
          </cell>
          <cell r="AE314" t="str">
            <v>Yes</v>
          </cell>
          <cell r="AF314" t="str">
            <v>ANGELES PORTFOLIO - AFFIL (Inc</v>
          </cell>
          <cell r="AG314" t="str">
            <v>Hospitality Inns Pensacola, Ltd. II</v>
          </cell>
          <cell r="AH314">
            <v>0</v>
          </cell>
          <cell r="AI314" t="str">
            <v>Hospitality</v>
          </cell>
          <cell r="AJ314" t="str">
            <v>Hospitality</v>
          </cell>
          <cell r="AK314" t="str">
            <v>Tom Miller</v>
          </cell>
          <cell r="AL314" t="str">
            <v>Phyllis Honeycutt</v>
          </cell>
          <cell r="AM314" t="b">
            <v>0</v>
          </cell>
          <cell r="AN314" t="str">
            <v>RW:008676@3494</v>
          </cell>
          <cell r="AO314" t="str">
            <v>11430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</row>
        <row r="315">
          <cell r="A315" t="str">
            <v>005040</v>
          </cell>
          <cell r="B315" t="str">
            <v>Sutton Place Apts.</v>
          </cell>
          <cell r="C315" t="str">
            <v>6838 EVERHART ROAD</v>
          </cell>
          <cell r="D315">
            <v>0</v>
          </cell>
          <cell r="E315" t="str">
            <v>Corpus Christi</v>
          </cell>
          <cell r="F315" t="str">
            <v>TX</v>
          </cell>
          <cell r="G315" t="str">
            <v>78413</v>
          </cell>
          <cell r="H315" t="str">
            <v>512-992-3401</v>
          </cell>
          <cell r="I315">
            <v>0</v>
          </cell>
          <cell r="J315">
            <v>201</v>
          </cell>
          <cell r="K315" t="str">
            <v>48355</v>
          </cell>
          <cell r="L315" t="str">
            <v>Nueces</v>
          </cell>
          <cell r="M315" t="str">
            <v>1880</v>
          </cell>
          <cell r="N315" t="str">
            <v>Corpus Christi</v>
          </cell>
          <cell r="O315">
            <v>0</v>
          </cell>
          <cell r="P315">
            <v>0</v>
          </cell>
          <cell r="Q315">
            <v>0</v>
          </cell>
          <cell r="R315" t="str">
            <v>Garden</v>
          </cell>
          <cell r="S315" t="str">
            <v>Insignia</v>
          </cell>
          <cell r="T315">
            <v>0</v>
          </cell>
          <cell r="U315" t="str">
            <v>Conventional</v>
          </cell>
          <cell r="V315" t="str">
            <v>Conventional</v>
          </cell>
          <cell r="W315">
            <v>0</v>
          </cell>
          <cell r="X315" t="str">
            <v>Equity</v>
          </cell>
          <cell r="Y315" t="str">
            <v>12</v>
          </cell>
          <cell r="Z315" t="str">
            <v>4</v>
          </cell>
          <cell r="AA315" t="str">
            <v>4</v>
          </cell>
          <cell r="AB315" t="str">
            <v>176046</v>
          </cell>
          <cell r="AC315">
            <v>0.46344017799999998</v>
          </cell>
          <cell r="AD315" t="str">
            <v>Yes</v>
          </cell>
          <cell r="AE315" t="str">
            <v>Yes</v>
          </cell>
          <cell r="AF315" t="str">
            <v>CONSOLIDATED CAPITAL (ConCap)</v>
          </cell>
          <cell r="AG315" t="str">
            <v>Sutton Place CCP V, LP</v>
          </cell>
          <cell r="AH315" t="str">
            <v>1980</v>
          </cell>
          <cell r="AI315" t="str">
            <v>West</v>
          </cell>
          <cell r="AJ315" t="str">
            <v>Houston II</v>
          </cell>
          <cell r="AK315" t="str">
            <v>Dave Hannan</v>
          </cell>
          <cell r="AL315" t="str">
            <v>Becky White (Rebecca)</v>
          </cell>
          <cell r="AM315" t="b">
            <v>0</v>
          </cell>
          <cell r="AN315" t="str">
            <v>RW:038663@3494</v>
          </cell>
          <cell r="AO315" t="str">
            <v>11050</v>
          </cell>
          <cell r="AP315">
            <v>1787.29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1787.29</v>
          </cell>
          <cell r="AY315">
            <v>828.3</v>
          </cell>
        </row>
        <row r="316">
          <cell r="A316" t="str">
            <v>005109</v>
          </cell>
          <cell r="B316" t="str">
            <v>Dunhill Trace</v>
          </cell>
          <cell r="C316" t="str">
            <v>8224 Green Lantern St.</v>
          </cell>
          <cell r="D316">
            <v>0</v>
          </cell>
          <cell r="E316" t="str">
            <v>Raleigh</v>
          </cell>
          <cell r="F316" t="str">
            <v>NC</v>
          </cell>
          <cell r="G316" t="str">
            <v>27613</v>
          </cell>
          <cell r="H316" t="str">
            <v>919-782-4235</v>
          </cell>
          <cell r="I316">
            <v>0</v>
          </cell>
          <cell r="J316">
            <v>250</v>
          </cell>
          <cell r="K316" t="str">
            <v>37183</v>
          </cell>
          <cell r="L316" t="str">
            <v>Wake</v>
          </cell>
          <cell r="M316" t="str">
            <v>6640</v>
          </cell>
          <cell r="N316" t="str">
            <v>Raleigh-Durham-Chapel Hill</v>
          </cell>
          <cell r="O316">
            <v>0</v>
          </cell>
          <cell r="P316">
            <v>0</v>
          </cell>
          <cell r="Q316">
            <v>0</v>
          </cell>
          <cell r="R316" t="str">
            <v>Garden</v>
          </cell>
          <cell r="S316" t="str">
            <v>Insignia</v>
          </cell>
          <cell r="T316">
            <v>0</v>
          </cell>
          <cell r="U316" t="str">
            <v>Conventional</v>
          </cell>
          <cell r="V316" t="str">
            <v>Conventional</v>
          </cell>
          <cell r="W316">
            <v>0</v>
          </cell>
          <cell r="X316" t="str">
            <v>Fee</v>
          </cell>
          <cell r="Y316" t="str">
            <v>12</v>
          </cell>
          <cell r="Z316">
            <v>0</v>
          </cell>
          <cell r="AA316">
            <v>0</v>
          </cell>
          <cell r="AB316" t="str">
            <v>237440</v>
          </cell>
          <cell r="AC316">
            <v>0</v>
          </cell>
          <cell r="AD316" t="str">
            <v>No</v>
          </cell>
          <cell r="AE316" t="str">
            <v>Yes</v>
          </cell>
          <cell r="AF316" t="str">
            <v>Prudential</v>
          </cell>
          <cell r="AG316" t="str">
            <v>Prudential Real Estate Investors dba VAL</v>
          </cell>
          <cell r="AH316">
            <v>0</v>
          </cell>
          <cell r="AI316" t="str">
            <v>East</v>
          </cell>
          <cell r="AJ316" t="str">
            <v>Columbia</v>
          </cell>
          <cell r="AK316" t="str">
            <v>Kim Barkwell</v>
          </cell>
          <cell r="AL316" t="str">
            <v>Randy Bryant</v>
          </cell>
          <cell r="AM316" t="b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</row>
        <row r="317">
          <cell r="A317" t="str">
            <v>005290</v>
          </cell>
          <cell r="B317" t="str">
            <v>Burnett Manor</v>
          </cell>
          <cell r="C317" t="str">
            <v>315 E Stark Street</v>
          </cell>
          <cell r="D317">
            <v>0</v>
          </cell>
          <cell r="E317" t="str">
            <v>Rockville</v>
          </cell>
          <cell r="F317" t="str">
            <v>IN</v>
          </cell>
          <cell r="G317" t="str">
            <v>47872</v>
          </cell>
          <cell r="H317" t="str">
            <v>765-569-6844</v>
          </cell>
          <cell r="I317">
            <v>0</v>
          </cell>
          <cell r="J317">
            <v>60</v>
          </cell>
          <cell r="K317" t="str">
            <v>18121</v>
          </cell>
          <cell r="L317" t="str">
            <v>Parke</v>
          </cell>
          <cell r="M317" t="str">
            <v>018</v>
          </cell>
          <cell r="N317" t="str">
            <v>IN Other</v>
          </cell>
          <cell r="O317">
            <v>0</v>
          </cell>
          <cell r="P317">
            <v>0</v>
          </cell>
          <cell r="Q317">
            <v>0</v>
          </cell>
          <cell r="R317" t="str">
            <v>Midrise</v>
          </cell>
          <cell r="S317" t="str">
            <v>Insignia</v>
          </cell>
          <cell r="T317" t="str">
            <v>SPI</v>
          </cell>
          <cell r="U317" t="str">
            <v>Affordable</v>
          </cell>
          <cell r="V317" t="str">
            <v>Affordable</v>
          </cell>
          <cell r="W317" t="str">
            <v>Assisted</v>
          </cell>
          <cell r="X317" t="str">
            <v>Fee</v>
          </cell>
          <cell r="Y317" t="str">
            <v>12</v>
          </cell>
          <cell r="Z317" t="str">
            <v>6</v>
          </cell>
          <cell r="AA317" t="str">
            <v>7</v>
          </cell>
          <cell r="AB317" t="str">
            <v>30121</v>
          </cell>
          <cell r="AC317">
            <v>0</v>
          </cell>
          <cell r="AD317" t="str">
            <v>Yes</v>
          </cell>
          <cell r="AE317" t="str">
            <v>Yes</v>
          </cell>
          <cell r="AF317" t="str">
            <v>SMI PORTFOLIO - All</v>
          </cell>
          <cell r="AG317" t="str">
            <v>Rockville Associates, LTD</v>
          </cell>
          <cell r="AH317" t="str">
            <v>1976</v>
          </cell>
          <cell r="AI317" t="str">
            <v>West</v>
          </cell>
          <cell r="AJ317" t="str">
            <v>Indianapolis</v>
          </cell>
          <cell r="AK317" t="str">
            <v>Rick Arbore</v>
          </cell>
          <cell r="AL317" t="str">
            <v>Charlene Otterman</v>
          </cell>
          <cell r="AM317" t="b">
            <v>0</v>
          </cell>
          <cell r="AN317" t="str">
            <v>RW:039555@3494</v>
          </cell>
          <cell r="AO317" t="str">
            <v>07267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200.45</v>
          </cell>
          <cell r="AU317">
            <v>0</v>
          </cell>
          <cell r="AV317">
            <v>0</v>
          </cell>
          <cell r="AW317">
            <v>0</v>
          </cell>
          <cell r="AX317">
            <v>200.45</v>
          </cell>
          <cell r="AY317">
            <v>0</v>
          </cell>
        </row>
        <row r="318">
          <cell r="A318" t="str">
            <v>005328</v>
          </cell>
          <cell r="B318" t="str">
            <v>The Sterling</v>
          </cell>
          <cell r="C318" t="str">
            <v>1819 JOHN F. KENNEDY BLVD.</v>
          </cell>
          <cell r="D318">
            <v>0</v>
          </cell>
          <cell r="E318" t="str">
            <v>Philadelphia</v>
          </cell>
          <cell r="F318" t="str">
            <v>PA</v>
          </cell>
          <cell r="G318" t="str">
            <v>19103</v>
          </cell>
          <cell r="H318" t="str">
            <v>215-563-3456</v>
          </cell>
          <cell r="I318">
            <v>0</v>
          </cell>
          <cell r="J318">
            <v>536</v>
          </cell>
          <cell r="K318" t="str">
            <v>42101</v>
          </cell>
          <cell r="L318" t="str">
            <v>Philadelphia</v>
          </cell>
          <cell r="M318" t="str">
            <v>6160</v>
          </cell>
          <cell r="N318" t="str">
            <v>Philadelphia</v>
          </cell>
          <cell r="O318" t="str">
            <v>77</v>
          </cell>
          <cell r="P318" t="str">
            <v>Philadelphia - Wilmington - Atlantic City</v>
          </cell>
          <cell r="Q318">
            <v>0</v>
          </cell>
          <cell r="R318" t="str">
            <v>Highrise</v>
          </cell>
          <cell r="S318" t="str">
            <v>Insignia</v>
          </cell>
          <cell r="T318">
            <v>0</v>
          </cell>
          <cell r="U318" t="str">
            <v>Conventional</v>
          </cell>
          <cell r="V318" t="str">
            <v>Conventional</v>
          </cell>
          <cell r="W318">
            <v>0</v>
          </cell>
          <cell r="X318" t="str">
            <v>Consolidated</v>
          </cell>
          <cell r="Y318" t="str">
            <v>12</v>
          </cell>
          <cell r="Z318" t="str">
            <v>10</v>
          </cell>
          <cell r="AA318" t="str">
            <v>10</v>
          </cell>
          <cell r="AB318" t="str">
            <v>0</v>
          </cell>
          <cell r="AC318">
            <v>0.59237287599999999</v>
          </cell>
          <cell r="AD318" t="str">
            <v>Yes</v>
          </cell>
          <cell r="AE318" t="str">
            <v>Yes</v>
          </cell>
          <cell r="AF318" t="str">
            <v>CONSOLIDATED CAPITAL (ConCap)</v>
          </cell>
          <cell r="AG318" t="str">
            <v>Kennedy Boulevard Associates I, LP</v>
          </cell>
          <cell r="AH318">
            <v>0</v>
          </cell>
          <cell r="AI318" t="str">
            <v>East</v>
          </cell>
          <cell r="AJ318" t="str">
            <v>Philadelphia I</v>
          </cell>
          <cell r="AK318" t="str">
            <v>Carl Ruff</v>
          </cell>
          <cell r="AL318" t="str">
            <v>Larry Jones</v>
          </cell>
          <cell r="AM318" t="b">
            <v>0</v>
          </cell>
          <cell r="AN318" t="str">
            <v>RW:005760@3494</v>
          </cell>
          <cell r="AO318" t="str">
            <v>11706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X318">
            <v>0</v>
          </cell>
          <cell r="AY318">
            <v>0</v>
          </cell>
        </row>
        <row r="319">
          <cell r="A319" t="str">
            <v>005340</v>
          </cell>
          <cell r="B319" t="str">
            <v>CentreVille Commons</v>
          </cell>
          <cell r="C319" t="str">
            <v>mailing: IRG,PO Box 660</v>
          </cell>
          <cell r="D319" t="str">
            <v>Knox, Birch, &amp; Spruce St.</v>
          </cell>
          <cell r="E319" t="str">
            <v>Lewiston</v>
          </cell>
          <cell r="F319" t="str">
            <v>ME</v>
          </cell>
          <cell r="G319" t="str">
            <v>04240</v>
          </cell>
          <cell r="H319" t="str">
            <v>207-784-0142</v>
          </cell>
          <cell r="I319">
            <v>0</v>
          </cell>
          <cell r="J319">
            <v>96</v>
          </cell>
          <cell r="K319" t="str">
            <v>23001</v>
          </cell>
          <cell r="L319" t="str">
            <v>Androscoggin</v>
          </cell>
          <cell r="M319" t="str">
            <v>4240</v>
          </cell>
          <cell r="N319" t="str">
            <v>Lewiston-Auburn</v>
          </cell>
          <cell r="O319">
            <v>0</v>
          </cell>
          <cell r="P319">
            <v>0</v>
          </cell>
          <cell r="Q319">
            <v>0</v>
          </cell>
          <cell r="R319" t="str">
            <v>Garden</v>
          </cell>
          <cell r="S319" t="str">
            <v>Insignia</v>
          </cell>
          <cell r="T319">
            <v>0</v>
          </cell>
          <cell r="U319" t="str">
            <v>Affordable</v>
          </cell>
          <cell r="V319" t="str">
            <v>Affordable</v>
          </cell>
          <cell r="W319" t="str">
            <v>Assisted</v>
          </cell>
          <cell r="X319" t="str">
            <v>Fee</v>
          </cell>
          <cell r="Y319" t="str">
            <v>12</v>
          </cell>
          <cell r="Z319">
            <v>0</v>
          </cell>
          <cell r="AA319">
            <v>0</v>
          </cell>
          <cell r="AB319" t="str">
            <v>75315</v>
          </cell>
          <cell r="AC319">
            <v>0</v>
          </cell>
          <cell r="AD319" t="str">
            <v>No</v>
          </cell>
          <cell r="AE319" t="str">
            <v>Yes</v>
          </cell>
          <cell r="AF319" t="str">
            <v>Propsys</v>
          </cell>
          <cell r="AG319" t="str">
            <v>Centreville Commons Associates</v>
          </cell>
          <cell r="AH319">
            <v>0</v>
          </cell>
          <cell r="AI319" t="str">
            <v>East</v>
          </cell>
          <cell r="AJ319" t="str">
            <v>Brewer Subroc</v>
          </cell>
          <cell r="AK319" t="str">
            <v>David Zweig</v>
          </cell>
          <cell r="AL319" t="str">
            <v>Sue Michaud</v>
          </cell>
          <cell r="AM319" t="b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X319">
            <v>0</v>
          </cell>
          <cell r="AY319">
            <v>0</v>
          </cell>
        </row>
        <row r="320">
          <cell r="A320" t="str">
            <v>005341</v>
          </cell>
          <cell r="B320" t="str">
            <v>Heritage Court</v>
          </cell>
          <cell r="C320" t="str">
            <v>IRG, PO Box 660</v>
          </cell>
          <cell r="D320">
            <v>0</v>
          </cell>
          <cell r="E320" t="str">
            <v>Auburn</v>
          </cell>
          <cell r="F320" t="str">
            <v>ME</v>
          </cell>
          <cell r="G320" t="str">
            <v>04210</v>
          </cell>
          <cell r="H320" t="str">
            <v>207-784-0142</v>
          </cell>
          <cell r="I320">
            <v>0</v>
          </cell>
          <cell r="J320">
            <v>43</v>
          </cell>
          <cell r="K320" t="str">
            <v>23001</v>
          </cell>
          <cell r="L320" t="str">
            <v>Androscoggin</v>
          </cell>
          <cell r="M320" t="str">
            <v>4240</v>
          </cell>
          <cell r="N320" t="str">
            <v>Lewiston-Auburn</v>
          </cell>
          <cell r="O320">
            <v>0</v>
          </cell>
          <cell r="P320">
            <v>0</v>
          </cell>
          <cell r="Q320">
            <v>0</v>
          </cell>
          <cell r="R320" t="str">
            <v>Garden</v>
          </cell>
          <cell r="S320" t="str">
            <v>Insignia</v>
          </cell>
          <cell r="T320">
            <v>0</v>
          </cell>
          <cell r="U320" t="str">
            <v>Affordable</v>
          </cell>
          <cell r="V320" t="str">
            <v>Affordable</v>
          </cell>
          <cell r="W320" t="str">
            <v>Assisted</v>
          </cell>
          <cell r="X320" t="str">
            <v>Fee</v>
          </cell>
          <cell r="Y320" t="str">
            <v>06</v>
          </cell>
          <cell r="Z320">
            <v>0</v>
          </cell>
          <cell r="AA320">
            <v>0</v>
          </cell>
          <cell r="AB320" t="str">
            <v>18667</v>
          </cell>
          <cell r="AC320">
            <v>0</v>
          </cell>
          <cell r="AD320" t="str">
            <v>No</v>
          </cell>
          <cell r="AE320" t="str">
            <v>Yes</v>
          </cell>
          <cell r="AF320" t="str">
            <v>Propsys</v>
          </cell>
          <cell r="AG320" t="str">
            <v>Heritage Court, Inc.</v>
          </cell>
          <cell r="AH320">
            <v>0</v>
          </cell>
          <cell r="AI320" t="str">
            <v>East</v>
          </cell>
          <cell r="AJ320" t="str">
            <v>Brewer Subroc</v>
          </cell>
          <cell r="AK320" t="str">
            <v>David Zweig</v>
          </cell>
          <cell r="AL320" t="str">
            <v>Sue Michaud</v>
          </cell>
          <cell r="AM320" t="b">
            <v>0</v>
          </cell>
          <cell r="AN320" t="str">
            <v>RW:006713@3494</v>
          </cell>
          <cell r="AO320" t="str">
            <v>11367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</row>
        <row r="321">
          <cell r="A321" t="str">
            <v>005342</v>
          </cell>
          <cell r="B321" t="str">
            <v>McNalley Housing</v>
          </cell>
          <cell r="C321" t="str">
            <v>Shaw Street</v>
          </cell>
          <cell r="D321">
            <v>0</v>
          </cell>
          <cell r="E321" t="str">
            <v>Newport</v>
          </cell>
          <cell r="F321" t="str">
            <v>ME</v>
          </cell>
          <cell r="G321" t="str">
            <v>04953</v>
          </cell>
          <cell r="H321" t="str">
            <v>207-784-0142</v>
          </cell>
          <cell r="I321">
            <v>0</v>
          </cell>
          <cell r="J321">
            <v>24</v>
          </cell>
          <cell r="K321" t="str">
            <v>23019</v>
          </cell>
          <cell r="L321" t="str">
            <v>Penobscot</v>
          </cell>
          <cell r="M321" t="str">
            <v>0730</v>
          </cell>
          <cell r="N321" t="str">
            <v>Bangor</v>
          </cell>
          <cell r="O321">
            <v>0</v>
          </cell>
          <cell r="P321">
            <v>0</v>
          </cell>
          <cell r="Q321">
            <v>0</v>
          </cell>
          <cell r="R321" t="str">
            <v>Garden</v>
          </cell>
          <cell r="S321" t="str">
            <v>Insignia</v>
          </cell>
          <cell r="T321">
            <v>0</v>
          </cell>
          <cell r="U321" t="str">
            <v>Affordable</v>
          </cell>
          <cell r="V321" t="str">
            <v>Affordable</v>
          </cell>
          <cell r="W321" t="str">
            <v>Assisted</v>
          </cell>
          <cell r="X321" t="str">
            <v>Fee</v>
          </cell>
          <cell r="Y321" t="str">
            <v>12</v>
          </cell>
          <cell r="Z321">
            <v>0</v>
          </cell>
          <cell r="AA321">
            <v>0</v>
          </cell>
          <cell r="AB321" t="str">
            <v>12768</v>
          </cell>
          <cell r="AC321">
            <v>0</v>
          </cell>
          <cell r="AD321" t="str">
            <v>No</v>
          </cell>
          <cell r="AE321" t="str">
            <v>Yes</v>
          </cell>
          <cell r="AF321" t="str">
            <v>Propsys</v>
          </cell>
          <cell r="AG321" t="str">
            <v>McNally Housing</v>
          </cell>
          <cell r="AH321">
            <v>0</v>
          </cell>
          <cell r="AI321" t="str">
            <v>East</v>
          </cell>
          <cell r="AJ321" t="str">
            <v>Brewer Subroc</v>
          </cell>
          <cell r="AK321" t="str">
            <v>David Zweig</v>
          </cell>
          <cell r="AL321" t="str">
            <v>Sue Michaud</v>
          </cell>
          <cell r="AM321" t="b">
            <v>0</v>
          </cell>
          <cell r="AN321" t="str">
            <v>RW:008750@3494</v>
          </cell>
          <cell r="AO321" t="str">
            <v>11523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X321">
            <v>0</v>
          </cell>
          <cell r="AY321">
            <v>0</v>
          </cell>
        </row>
        <row r="322">
          <cell r="A322" t="str">
            <v>005343</v>
          </cell>
          <cell r="B322" t="str">
            <v>Maple Knoll</v>
          </cell>
          <cell r="C322" t="str">
            <v>P.O. Box 660</v>
          </cell>
          <cell r="D322">
            <v>0</v>
          </cell>
          <cell r="E322" t="str">
            <v>Lewiston</v>
          </cell>
          <cell r="F322" t="str">
            <v>ME</v>
          </cell>
          <cell r="G322" t="str">
            <v>04243</v>
          </cell>
          <cell r="H322" t="str">
            <v>207-784-0142</v>
          </cell>
          <cell r="I322">
            <v>0</v>
          </cell>
          <cell r="J322">
            <v>41</v>
          </cell>
          <cell r="K322" t="str">
            <v>23001</v>
          </cell>
          <cell r="L322" t="str">
            <v>Androscoggin</v>
          </cell>
          <cell r="M322" t="str">
            <v>4240</v>
          </cell>
          <cell r="N322" t="str">
            <v>Lewiston-Auburn</v>
          </cell>
          <cell r="O322">
            <v>0</v>
          </cell>
          <cell r="P322">
            <v>0</v>
          </cell>
          <cell r="Q322">
            <v>0</v>
          </cell>
          <cell r="R322" t="str">
            <v>Garden</v>
          </cell>
          <cell r="S322" t="str">
            <v>Insignia</v>
          </cell>
          <cell r="T322">
            <v>0</v>
          </cell>
          <cell r="U322" t="str">
            <v>Affordable</v>
          </cell>
          <cell r="V322" t="str">
            <v>Affordable</v>
          </cell>
          <cell r="W322" t="str">
            <v>Assisted</v>
          </cell>
          <cell r="X322" t="str">
            <v>Fee</v>
          </cell>
          <cell r="Y322" t="str">
            <v>12</v>
          </cell>
          <cell r="Z322">
            <v>0</v>
          </cell>
          <cell r="AA322">
            <v>0</v>
          </cell>
          <cell r="AB322" t="str">
            <v>19297</v>
          </cell>
          <cell r="AC322">
            <v>0</v>
          </cell>
          <cell r="AD322" t="str">
            <v>No</v>
          </cell>
          <cell r="AE322" t="str">
            <v>Yes</v>
          </cell>
          <cell r="AF322" t="str">
            <v>Propsys</v>
          </cell>
          <cell r="AG322" t="str">
            <v>Maple Knoll Associates</v>
          </cell>
          <cell r="AH322">
            <v>0</v>
          </cell>
          <cell r="AI322" t="str">
            <v>East</v>
          </cell>
          <cell r="AJ322" t="str">
            <v>Brewer Subroc</v>
          </cell>
          <cell r="AK322" t="str">
            <v>David Zweig</v>
          </cell>
          <cell r="AL322" t="str">
            <v>Sue Michaud</v>
          </cell>
          <cell r="AM322" t="b">
            <v>0</v>
          </cell>
          <cell r="AN322">
            <v>0</v>
          </cell>
          <cell r="AO322" t="str">
            <v>12127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</row>
        <row r="323">
          <cell r="A323" t="str">
            <v>005344</v>
          </cell>
          <cell r="B323" t="str">
            <v>Pleasant View</v>
          </cell>
          <cell r="C323" t="str">
            <v>IRG, P.O. Box 660</v>
          </cell>
          <cell r="D323" t="str">
            <v>Asmont &amp; Fairmont Street</v>
          </cell>
          <cell r="E323" t="str">
            <v>Lewiston</v>
          </cell>
          <cell r="F323" t="str">
            <v>ME</v>
          </cell>
          <cell r="G323" t="str">
            <v>04243</v>
          </cell>
          <cell r="H323" t="str">
            <v>207-784-0142</v>
          </cell>
          <cell r="I323">
            <v>0</v>
          </cell>
          <cell r="J323">
            <v>100</v>
          </cell>
          <cell r="K323" t="str">
            <v>23001</v>
          </cell>
          <cell r="L323" t="str">
            <v>Androscoggin</v>
          </cell>
          <cell r="M323" t="str">
            <v>4240</v>
          </cell>
          <cell r="N323" t="str">
            <v>Lewiston-Auburn</v>
          </cell>
          <cell r="O323">
            <v>0</v>
          </cell>
          <cell r="P323">
            <v>0</v>
          </cell>
          <cell r="Q323">
            <v>0</v>
          </cell>
          <cell r="R323" t="str">
            <v>Garden</v>
          </cell>
          <cell r="S323" t="str">
            <v>Insignia</v>
          </cell>
          <cell r="T323">
            <v>0</v>
          </cell>
          <cell r="U323" t="str">
            <v>Affordable</v>
          </cell>
          <cell r="V323" t="str">
            <v>Affordable</v>
          </cell>
          <cell r="W323" t="str">
            <v>Assisted</v>
          </cell>
          <cell r="X323" t="str">
            <v>Fee</v>
          </cell>
          <cell r="Y323" t="str">
            <v>12</v>
          </cell>
          <cell r="Z323">
            <v>0</v>
          </cell>
          <cell r="AA323">
            <v>0</v>
          </cell>
          <cell r="AB323" t="str">
            <v>85606</v>
          </cell>
          <cell r="AC323">
            <v>0</v>
          </cell>
          <cell r="AD323" t="str">
            <v>No</v>
          </cell>
          <cell r="AE323" t="str">
            <v>Yes</v>
          </cell>
          <cell r="AF323" t="str">
            <v>Propsys</v>
          </cell>
          <cell r="AG323" t="str">
            <v>Ashmont Associates</v>
          </cell>
          <cell r="AH323">
            <v>0</v>
          </cell>
          <cell r="AI323" t="str">
            <v>East</v>
          </cell>
          <cell r="AJ323" t="str">
            <v>Brewer Subroc</v>
          </cell>
          <cell r="AK323" t="str">
            <v>David Zweig</v>
          </cell>
          <cell r="AL323" t="str">
            <v>Sue Michaud</v>
          </cell>
          <cell r="AM323" t="b">
            <v>0</v>
          </cell>
          <cell r="AN323" t="str">
            <v>RW:038190@3494</v>
          </cell>
          <cell r="AO323" t="str">
            <v>08011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</row>
        <row r="324">
          <cell r="A324" t="str">
            <v>005345</v>
          </cell>
          <cell r="B324" t="str">
            <v>Pinecrest</v>
          </cell>
          <cell r="C324" t="str">
            <v>Pinecrest Avenue</v>
          </cell>
          <cell r="D324">
            <v>0</v>
          </cell>
          <cell r="E324" t="str">
            <v>Sabattus</v>
          </cell>
          <cell r="F324" t="str">
            <v>ME</v>
          </cell>
          <cell r="G324" t="str">
            <v>04280</v>
          </cell>
          <cell r="H324" t="str">
            <v>207-784-0142</v>
          </cell>
          <cell r="I324">
            <v>0</v>
          </cell>
          <cell r="J324">
            <v>16</v>
          </cell>
          <cell r="K324" t="str">
            <v>23001</v>
          </cell>
          <cell r="L324" t="str">
            <v>Androscoggin</v>
          </cell>
          <cell r="M324" t="str">
            <v>4240</v>
          </cell>
          <cell r="N324" t="str">
            <v>Lewiston-Auburn</v>
          </cell>
          <cell r="O324">
            <v>0</v>
          </cell>
          <cell r="P324">
            <v>0</v>
          </cell>
          <cell r="Q324">
            <v>0</v>
          </cell>
          <cell r="R324" t="str">
            <v>Garden</v>
          </cell>
          <cell r="S324" t="str">
            <v>Insignia</v>
          </cell>
          <cell r="T324">
            <v>0</v>
          </cell>
          <cell r="U324" t="str">
            <v>Affordable</v>
          </cell>
          <cell r="V324" t="str">
            <v>Affordable</v>
          </cell>
          <cell r="W324" t="str">
            <v>Assisted</v>
          </cell>
          <cell r="X324" t="str">
            <v>Fee</v>
          </cell>
          <cell r="Y324" t="str">
            <v>06</v>
          </cell>
          <cell r="Z324">
            <v>0</v>
          </cell>
          <cell r="AA324">
            <v>0</v>
          </cell>
          <cell r="AB324" t="str">
            <v>8324</v>
          </cell>
          <cell r="AC324">
            <v>0</v>
          </cell>
          <cell r="AD324" t="str">
            <v>No</v>
          </cell>
          <cell r="AE324" t="str">
            <v>Yes</v>
          </cell>
          <cell r="AF324" t="str">
            <v>Propsys</v>
          </cell>
          <cell r="AG324" t="str">
            <v>Sabattus Housing Inc.</v>
          </cell>
          <cell r="AH324">
            <v>0</v>
          </cell>
          <cell r="AI324" t="str">
            <v>East</v>
          </cell>
          <cell r="AJ324" t="str">
            <v>Brewer Subroc</v>
          </cell>
          <cell r="AK324" t="str">
            <v>David Zweig</v>
          </cell>
          <cell r="AL324" t="str">
            <v>Sue Michaud</v>
          </cell>
          <cell r="AM324" t="b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</row>
        <row r="325">
          <cell r="A325" t="str">
            <v>005346</v>
          </cell>
          <cell r="B325" t="str">
            <v>Wilton Senior Housing</v>
          </cell>
          <cell r="C325" t="str">
            <v>IRG,PO Box 660</v>
          </cell>
          <cell r="D325">
            <v>0</v>
          </cell>
          <cell r="E325" t="str">
            <v>Wilton</v>
          </cell>
          <cell r="F325" t="str">
            <v>ME</v>
          </cell>
          <cell r="G325" t="str">
            <v>04294</v>
          </cell>
          <cell r="H325" t="str">
            <v>207-784-0142</v>
          </cell>
          <cell r="I325">
            <v>0</v>
          </cell>
          <cell r="J325">
            <v>20</v>
          </cell>
          <cell r="K325" t="str">
            <v>23007</v>
          </cell>
          <cell r="L325" t="str">
            <v>Franklin</v>
          </cell>
          <cell r="M325" t="str">
            <v>023</v>
          </cell>
          <cell r="N325" t="str">
            <v>ME Other</v>
          </cell>
          <cell r="O325">
            <v>0</v>
          </cell>
          <cell r="P325">
            <v>0</v>
          </cell>
          <cell r="Q325">
            <v>0</v>
          </cell>
          <cell r="R325" t="str">
            <v>Garden</v>
          </cell>
          <cell r="S325" t="str">
            <v>Insignia</v>
          </cell>
          <cell r="T325">
            <v>0</v>
          </cell>
          <cell r="U325" t="str">
            <v>Affordable</v>
          </cell>
          <cell r="V325" t="str">
            <v>Affordable</v>
          </cell>
          <cell r="W325" t="str">
            <v>Assisted</v>
          </cell>
          <cell r="X325" t="str">
            <v>Fee</v>
          </cell>
          <cell r="Y325" t="str">
            <v>06</v>
          </cell>
          <cell r="Z325">
            <v>0</v>
          </cell>
          <cell r="AA325">
            <v>0</v>
          </cell>
          <cell r="AB325" t="str">
            <v>7947</v>
          </cell>
          <cell r="AC325">
            <v>0</v>
          </cell>
          <cell r="AD325" t="str">
            <v>No</v>
          </cell>
          <cell r="AE325" t="str">
            <v>Yes</v>
          </cell>
          <cell r="AF325" t="str">
            <v>Propsys</v>
          </cell>
          <cell r="AG325" t="str">
            <v>Wilton Housing, Inc.</v>
          </cell>
          <cell r="AH325">
            <v>0</v>
          </cell>
          <cell r="AI325" t="str">
            <v>East</v>
          </cell>
          <cell r="AJ325" t="str">
            <v>Brewer Subroc</v>
          </cell>
          <cell r="AK325" t="str">
            <v>David Zweig</v>
          </cell>
          <cell r="AL325" t="str">
            <v>Sue Michaud</v>
          </cell>
          <cell r="AM325" t="b">
            <v>1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</row>
        <row r="326">
          <cell r="A326" t="str">
            <v>005347</v>
          </cell>
          <cell r="B326" t="str">
            <v>Garden Heights</v>
          </cell>
          <cell r="C326" t="str">
            <v>Long Beach Road</v>
          </cell>
          <cell r="D326">
            <v>0</v>
          </cell>
          <cell r="E326" t="str">
            <v>Sabattus</v>
          </cell>
          <cell r="F326" t="str">
            <v>ME</v>
          </cell>
          <cell r="G326" t="str">
            <v>04240</v>
          </cell>
          <cell r="H326" t="str">
            <v>207-784-0142</v>
          </cell>
          <cell r="I326">
            <v>0</v>
          </cell>
          <cell r="J326">
            <v>24</v>
          </cell>
          <cell r="K326" t="str">
            <v>23001</v>
          </cell>
          <cell r="L326" t="str">
            <v>Androscoggin</v>
          </cell>
          <cell r="M326" t="str">
            <v>4240</v>
          </cell>
          <cell r="N326" t="str">
            <v>Lewiston-Auburn</v>
          </cell>
          <cell r="O326">
            <v>0</v>
          </cell>
          <cell r="P326">
            <v>0</v>
          </cell>
          <cell r="Q326">
            <v>0</v>
          </cell>
          <cell r="R326" t="str">
            <v>Garden</v>
          </cell>
          <cell r="S326" t="str">
            <v>Insignia</v>
          </cell>
          <cell r="T326">
            <v>0</v>
          </cell>
          <cell r="U326" t="str">
            <v>Affordable</v>
          </cell>
          <cell r="V326" t="str">
            <v>Affordable</v>
          </cell>
          <cell r="W326" t="str">
            <v>Assisted</v>
          </cell>
          <cell r="X326" t="str">
            <v>Fee</v>
          </cell>
          <cell r="Y326" t="str">
            <v>12</v>
          </cell>
          <cell r="Z326">
            <v>0</v>
          </cell>
          <cell r="AA326">
            <v>0</v>
          </cell>
          <cell r="AB326" t="str">
            <v>16874</v>
          </cell>
          <cell r="AC326">
            <v>0</v>
          </cell>
          <cell r="AD326" t="str">
            <v>No</v>
          </cell>
          <cell r="AE326" t="str">
            <v>Yes</v>
          </cell>
          <cell r="AF326" t="str">
            <v>Propsys</v>
          </cell>
          <cell r="AG326" t="str">
            <v>Garden Heights Associates, L.P.</v>
          </cell>
          <cell r="AH326">
            <v>0</v>
          </cell>
          <cell r="AI326" t="str">
            <v>East</v>
          </cell>
          <cell r="AJ326" t="str">
            <v>Brewer Subroc</v>
          </cell>
          <cell r="AK326" t="str">
            <v>David Zweig</v>
          </cell>
          <cell r="AL326" t="str">
            <v>Sue Michaud</v>
          </cell>
          <cell r="AM326" t="b">
            <v>0</v>
          </cell>
          <cell r="AN326" t="str">
            <v>RW:039124@3494</v>
          </cell>
          <cell r="AO326" t="str">
            <v>07929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</row>
        <row r="327">
          <cell r="A327" t="str">
            <v>005352</v>
          </cell>
          <cell r="B327" t="str">
            <v>The Gateway</v>
          </cell>
          <cell r="C327" t="str">
            <v>IRG, P.O. Box 660</v>
          </cell>
          <cell r="D327">
            <v>0</v>
          </cell>
          <cell r="E327" t="str">
            <v>Lewiston</v>
          </cell>
          <cell r="F327" t="str">
            <v>ME</v>
          </cell>
          <cell r="G327" t="str">
            <v>04243</v>
          </cell>
          <cell r="H327" t="str">
            <v>207-784-0142</v>
          </cell>
          <cell r="I327">
            <v>0</v>
          </cell>
          <cell r="J327">
            <v>27</v>
          </cell>
          <cell r="K327" t="str">
            <v>23001</v>
          </cell>
          <cell r="L327" t="str">
            <v>Androscoggin</v>
          </cell>
          <cell r="M327" t="str">
            <v>4240</v>
          </cell>
          <cell r="N327" t="str">
            <v>Lewiston-Auburn</v>
          </cell>
          <cell r="O327">
            <v>0</v>
          </cell>
          <cell r="P327">
            <v>0</v>
          </cell>
          <cell r="Q327">
            <v>0</v>
          </cell>
          <cell r="R327" t="str">
            <v>Highrise</v>
          </cell>
          <cell r="S327" t="str">
            <v>Insignia</v>
          </cell>
          <cell r="T327">
            <v>0</v>
          </cell>
          <cell r="U327" t="str">
            <v>Affordable</v>
          </cell>
          <cell r="V327" t="str">
            <v>Affordable</v>
          </cell>
          <cell r="W327" t="str">
            <v>Assisted</v>
          </cell>
          <cell r="X327" t="str">
            <v>Fee</v>
          </cell>
          <cell r="Y327" t="str">
            <v>12</v>
          </cell>
          <cell r="Z327">
            <v>0</v>
          </cell>
          <cell r="AA327">
            <v>0</v>
          </cell>
          <cell r="AB327" t="str">
            <v>18764</v>
          </cell>
          <cell r="AC327">
            <v>0</v>
          </cell>
          <cell r="AD327" t="str">
            <v>No</v>
          </cell>
          <cell r="AE327" t="str">
            <v>Yes</v>
          </cell>
          <cell r="AF327" t="str">
            <v>Propsys</v>
          </cell>
          <cell r="AG327" t="str">
            <v>Gateway Associates</v>
          </cell>
          <cell r="AH327">
            <v>0</v>
          </cell>
          <cell r="AI327" t="str">
            <v>East</v>
          </cell>
          <cell r="AJ327" t="str">
            <v>Brewer Subroc</v>
          </cell>
          <cell r="AK327" t="str">
            <v>David Zweig</v>
          </cell>
          <cell r="AL327" t="str">
            <v>Sue Michaud</v>
          </cell>
          <cell r="AM327" t="b">
            <v>0</v>
          </cell>
          <cell r="AN327" t="str">
            <v>RW:006337@3494</v>
          </cell>
          <cell r="AO327" t="str">
            <v>11522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</row>
        <row r="328">
          <cell r="A328" t="str">
            <v>005354</v>
          </cell>
          <cell r="B328" t="str">
            <v>Lincoln Green</v>
          </cell>
          <cell r="C328" t="str">
            <v>IRG,PO Box 660</v>
          </cell>
          <cell r="D328">
            <v>0</v>
          </cell>
          <cell r="E328" t="str">
            <v>Old Town</v>
          </cell>
          <cell r="F328" t="str">
            <v>ME</v>
          </cell>
          <cell r="G328" t="str">
            <v>04468</v>
          </cell>
          <cell r="H328" t="str">
            <v>207-784-0142</v>
          </cell>
          <cell r="I328">
            <v>0</v>
          </cell>
          <cell r="J328">
            <v>30</v>
          </cell>
          <cell r="K328" t="str">
            <v>23019</v>
          </cell>
          <cell r="L328" t="str">
            <v>Penobscot</v>
          </cell>
          <cell r="M328" t="str">
            <v>0730</v>
          </cell>
          <cell r="N328" t="str">
            <v>Bangor</v>
          </cell>
          <cell r="O328">
            <v>0</v>
          </cell>
          <cell r="P328">
            <v>0</v>
          </cell>
          <cell r="Q328">
            <v>0</v>
          </cell>
          <cell r="R328" t="str">
            <v>Garden</v>
          </cell>
          <cell r="S328" t="str">
            <v>Insignia</v>
          </cell>
          <cell r="T328">
            <v>0</v>
          </cell>
          <cell r="U328" t="str">
            <v>Affordable</v>
          </cell>
          <cell r="V328" t="str">
            <v>Affordable</v>
          </cell>
          <cell r="W328" t="str">
            <v>Assisted</v>
          </cell>
          <cell r="X328" t="str">
            <v>Fee</v>
          </cell>
          <cell r="Y328" t="str">
            <v>12</v>
          </cell>
          <cell r="Z328">
            <v>0</v>
          </cell>
          <cell r="AA328">
            <v>0</v>
          </cell>
          <cell r="AB328" t="str">
            <v>27768</v>
          </cell>
          <cell r="AC328">
            <v>0</v>
          </cell>
          <cell r="AD328" t="str">
            <v>No</v>
          </cell>
          <cell r="AE328" t="str">
            <v>Yes</v>
          </cell>
          <cell r="AF328" t="str">
            <v>Propsys</v>
          </cell>
          <cell r="AG328" t="str">
            <v>Lincoln Green Associates</v>
          </cell>
          <cell r="AH328">
            <v>0</v>
          </cell>
          <cell r="AI328" t="str">
            <v>East</v>
          </cell>
          <cell r="AJ328" t="str">
            <v>Brewer Subroc</v>
          </cell>
          <cell r="AK328" t="str">
            <v>David Zweig</v>
          </cell>
          <cell r="AL328" t="str">
            <v>Sue Michaud</v>
          </cell>
          <cell r="AM328" t="b">
            <v>0</v>
          </cell>
          <cell r="AN328" t="str">
            <v>RW:008623@3494</v>
          </cell>
          <cell r="AO328" t="str">
            <v>11368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</row>
        <row r="329">
          <cell r="A329" t="str">
            <v>005358</v>
          </cell>
          <cell r="B329" t="str">
            <v>Orchard Hill</v>
          </cell>
          <cell r="C329" t="str">
            <v>Ridge Road</v>
          </cell>
          <cell r="D329">
            <v>0</v>
          </cell>
          <cell r="E329" t="str">
            <v>Augusta</v>
          </cell>
          <cell r="F329" t="str">
            <v>ME</v>
          </cell>
          <cell r="G329" t="str">
            <v>04330</v>
          </cell>
          <cell r="H329" t="str">
            <v>207-784-0142</v>
          </cell>
          <cell r="I329">
            <v>0</v>
          </cell>
          <cell r="J329">
            <v>36</v>
          </cell>
          <cell r="K329" t="str">
            <v>23011</v>
          </cell>
          <cell r="L329" t="str">
            <v>Kennebec</v>
          </cell>
          <cell r="M329" t="str">
            <v>023</v>
          </cell>
          <cell r="N329" t="str">
            <v>ME Other</v>
          </cell>
          <cell r="O329">
            <v>0</v>
          </cell>
          <cell r="P329">
            <v>0</v>
          </cell>
          <cell r="Q329">
            <v>0</v>
          </cell>
          <cell r="R329" t="str">
            <v>Garden</v>
          </cell>
          <cell r="S329" t="str">
            <v>Insignia</v>
          </cell>
          <cell r="T329">
            <v>0</v>
          </cell>
          <cell r="U329" t="str">
            <v>Affordable</v>
          </cell>
          <cell r="V329" t="str">
            <v>Affordable</v>
          </cell>
          <cell r="W329" t="str">
            <v>Assisted</v>
          </cell>
          <cell r="X329" t="str">
            <v>Fee</v>
          </cell>
          <cell r="Y329" t="str">
            <v>12</v>
          </cell>
          <cell r="Z329">
            <v>0</v>
          </cell>
          <cell r="AA329">
            <v>0</v>
          </cell>
          <cell r="AB329" t="str">
            <v>37440</v>
          </cell>
          <cell r="AC329">
            <v>0</v>
          </cell>
          <cell r="AD329" t="str">
            <v>No</v>
          </cell>
          <cell r="AE329" t="str">
            <v>Yes</v>
          </cell>
          <cell r="AF329" t="str">
            <v>Propsys</v>
          </cell>
          <cell r="AG329" t="str">
            <v>Orchard Hill Associates</v>
          </cell>
          <cell r="AH329">
            <v>0</v>
          </cell>
          <cell r="AI329" t="str">
            <v>East</v>
          </cell>
          <cell r="AJ329" t="str">
            <v>Brewer Subroc</v>
          </cell>
          <cell r="AK329" t="str">
            <v>David Zweig</v>
          </cell>
          <cell r="AL329" t="str">
            <v>Sue Michaud</v>
          </cell>
          <cell r="AM329" t="b">
            <v>0</v>
          </cell>
          <cell r="AN329" t="str">
            <v>RW:038468@3494</v>
          </cell>
          <cell r="AO329" t="str">
            <v>08367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</row>
        <row r="330">
          <cell r="A330" t="str">
            <v>005359</v>
          </cell>
          <cell r="B330" t="str">
            <v>Riverbend</v>
          </cell>
          <cell r="C330" t="str">
            <v>Westside Road</v>
          </cell>
          <cell r="D330">
            <v>0</v>
          </cell>
          <cell r="E330" t="str">
            <v>Addison</v>
          </cell>
          <cell r="F330" t="str">
            <v>ME</v>
          </cell>
          <cell r="G330" t="str">
            <v>04606</v>
          </cell>
          <cell r="H330" t="str">
            <v>207-784-0142</v>
          </cell>
          <cell r="I330">
            <v>0</v>
          </cell>
          <cell r="J330">
            <v>12</v>
          </cell>
          <cell r="K330" t="str">
            <v>23029</v>
          </cell>
          <cell r="L330" t="str">
            <v>Washington</v>
          </cell>
          <cell r="M330" t="str">
            <v>023</v>
          </cell>
          <cell r="N330" t="str">
            <v>ME Other</v>
          </cell>
          <cell r="O330">
            <v>0</v>
          </cell>
          <cell r="P330">
            <v>0</v>
          </cell>
          <cell r="Q330">
            <v>0</v>
          </cell>
          <cell r="R330" t="str">
            <v>Garden</v>
          </cell>
          <cell r="S330" t="str">
            <v>Insignia</v>
          </cell>
          <cell r="T330">
            <v>0</v>
          </cell>
          <cell r="U330" t="str">
            <v>Affordable</v>
          </cell>
          <cell r="V330" t="str">
            <v>Affordable</v>
          </cell>
          <cell r="W330" t="str">
            <v>Assisted</v>
          </cell>
          <cell r="X330" t="str">
            <v>Fee</v>
          </cell>
          <cell r="Y330" t="str">
            <v>12</v>
          </cell>
          <cell r="Z330">
            <v>0</v>
          </cell>
          <cell r="AA330">
            <v>0</v>
          </cell>
          <cell r="AB330" t="str">
            <v>7800</v>
          </cell>
          <cell r="AC330">
            <v>0</v>
          </cell>
          <cell r="AD330" t="str">
            <v>No</v>
          </cell>
          <cell r="AE330" t="str">
            <v>Yes</v>
          </cell>
          <cell r="AF330" t="str">
            <v>Propsys</v>
          </cell>
          <cell r="AG330" t="str">
            <v>Riverbend Apartments Associates</v>
          </cell>
          <cell r="AH330">
            <v>0</v>
          </cell>
          <cell r="AI330" t="str">
            <v>East</v>
          </cell>
          <cell r="AJ330" t="str">
            <v>Brewer Subroc</v>
          </cell>
          <cell r="AK330" t="str">
            <v>David Zweig</v>
          </cell>
          <cell r="AL330" t="str">
            <v>Sue Michaud</v>
          </cell>
          <cell r="AM330" t="b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</row>
        <row r="331">
          <cell r="A331" t="str">
            <v>005361</v>
          </cell>
          <cell r="B331" t="str">
            <v>Financial Center</v>
          </cell>
          <cell r="C331" t="str">
            <v>PO Box 660</v>
          </cell>
          <cell r="D331">
            <v>0</v>
          </cell>
          <cell r="E331" t="str">
            <v>Lewiston</v>
          </cell>
          <cell r="F331" t="str">
            <v>ME</v>
          </cell>
          <cell r="G331" t="str">
            <v>04240</v>
          </cell>
          <cell r="H331" t="str">
            <v>207-784-0142</v>
          </cell>
          <cell r="I331">
            <v>0</v>
          </cell>
          <cell r="J331">
            <v>0</v>
          </cell>
          <cell r="K331" t="str">
            <v>23001</v>
          </cell>
          <cell r="L331" t="str">
            <v>Androscoggin</v>
          </cell>
          <cell r="M331" t="str">
            <v>4240</v>
          </cell>
          <cell r="N331" t="str">
            <v>Lewiston-Auburn</v>
          </cell>
          <cell r="O331">
            <v>0</v>
          </cell>
          <cell r="P331">
            <v>0</v>
          </cell>
          <cell r="Q331">
            <v>0</v>
          </cell>
          <cell r="R331" t="str">
            <v>Midrise</v>
          </cell>
          <cell r="S331" t="str">
            <v>Insignia</v>
          </cell>
          <cell r="T331">
            <v>0</v>
          </cell>
          <cell r="U331" t="str">
            <v>Commercial</v>
          </cell>
          <cell r="V331" t="str">
            <v>Affordable</v>
          </cell>
          <cell r="W331" t="str">
            <v>Assisted</v>
          </cell>
          <cell r="X331" t="str">
            <v>Fee</v>
          </cell>
          <cell r="Y331" t="str">
            <v>12</v>
          </cell>
          <cell r="Z331">
            <v>0</v>
          </cell>
          <cell r="AA331">
            <v>0</v>
          </cell>
          <cell r="AB331" t="str">
            <v>25539</v>
          </cell>
          <cell r="AC331">
            <v>0</v>
          </cell>
          <cell r="AD331" t="str">
            <v>No</v>
          </cell>
          <cell r="AE331" t="str">
            <v>Yes</v>
          </cell>
          <cell r="AF331" t="str">
            <v>Propsys</v>
          </cell>
          <cell r="AG331" t="str">
            <v>Financial Center Associates</v>
          </cell>
          <cell r="AH331">
            <v>0</v>
          </cell>
          <cell r="AI331" t="str">
            <v>East</v>
          </cell>
          <cell r="AJ331" t="str">
            <v>Brewer Subroc</v>
          </cell>
          <cell r="AK331" t="str">
            <v>David Zweig</v>
          </cell>
          <cell r="AL331" t="str">
            <v>Sue Michaud</v>
          </cell>
          <cell r="AM331" t="b">
            <v>0</v>
          </cell>
          <cell r="AN331">
            <v>0</v>
          </cell>
          <cell r="AO331" t="str">
            <v>08391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</row>
        <row r="332">
          <cell r="A332" t="str">
            <v>005362</v>
          </cell>
          <cell r="B332" t="str">
            <v>Chestnut Place</v>
          </cell>
          <cell r="C332" t="str">
            <v>IRG,PO Box 660</v>
          </cell>
          <cell r="D332">
            <v>0</v>
          </cell>
          <cell r="E332" t="str">
            <v>Lewiston</v>
          </cell>
          <cell r="F332" t="str">
            <v>ME</v>
          </cell>
          <cell r="G332" t="str">
            <v>04240</v>
          </cell>
          <cell r="H332" t="str">
            <v>207-784-0142</v>
          </cell>
          <cell r="I332">
            <v>0</v>
          </cell>
          <cell r="J332">
            <v>72</v>
          </cell>
          <cell r="K332" t="str">
            <v>23001</v>
          </cell>
          <cell r="L332" t="str">
            <v>Androscoggin</v>
          </cell>
          <cell r="M332" t="str">
            <v>4240</v>
          </cell>
          <cell r="N332" t="str">
            <v>Lewiston-Auburn</v>
          </cell>
          <cell r="O332">
            <v>0</v>
          </cell>
          <cell r="P332">
            <v>0</v>
          </cell>
          <cell r="Q332">
            <v>0</v>
          </cell>
          <cell r="R332" t="str">
            <v>Garden</v>
          </cell>
          <cell r="S332" t="str">
            <v>Insignia</v>
          </cell>
          <cell r="T332">
            <v>0</v>
          </cell>
          <cell r="U332" t="str">
            <v>Affordable</v>
          </cell>
          <cell r="V332" t="str">
            <v>Affordable</v>
          </cell>
          <cell r="W332" t="str">
            <v>Assisted</v>
          </cell>
          <cell r="X332" t="str">
            <v>Fee</v>
          </cell>
          <cell r="Y332" t="str">
            <v>12</v>
          </cell>
          <cell r="Z332">
            <v>0</v>
          </cell>
          <cell r="AA332">
            <v>0</v>
          </cell>
          <cell r="AB332" t="str">
            <v>38347</v>
          </cell>
          <cell r="AC332">
            <v>0</v>
          </cell>
          <cell r="AD332" t="str">
            <v>No</v>
          </cell>
          <cell r="AE332" t="str">
            <v>Yes</v>
          </cell>
          <cell r="AF332" t="str">
            <v>Propsys</v>
          </cell>
          <cell r="AG332" t="str">
            <v>Chestnut Place Associates</v>
          </cell>
          <cell r="AH332">
            <v>0</v>
          </cell>
          <cell r="AI332" t="str">
            <v>East</v>
          </cell>
          <cell r="AJ332" t="str">
            <v>Brewer Subroc</v>
          </cell>
          <cell r="AK332" t="str">
            <v>David Zweig</v>
          </cell>
          <cell r="AL332" t="str">
            <v>Sue Michaud</v>
          </cell>
          <cell r="AM332" t="b">
            <v>0</v>
          </cell>
          <cell r="AN332" t="str">
            <v>RW:039489@3494</v>
          </cell>
          <cell r="AO332" t="str">
            <v>08099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</row>
        <row r="333">
          <cell r="A333" t="str">
            <v>005370</v>
          </cell>
          <cell r="B333" t="str">
            <v>Valley Village</v>
          </cell>
          <cell r="C333" t="str">
            <v>12111 Chandler Blvd.</v>
          </cell>
          <cell r="D333">
            <v>0</v>
          </cell>
          <cell r="E333" t="str">
            <v>Valley Village</v>
          </cell>
          <cell r="F333" t="str">
            <v>CA</v>
          </cell>
          <cell r="G333" t="str">
            <v>91607</v>
          </cell>
          <cell r="H333" t="str">
            <v>818-506-9900</v>
          </cell>
          <cell r="I333">
            <v>0</v>
          </cell>
          <cell r="J333">
            <v>188</v>
          </cell>
          <cell r="K333" t="str">
            <v>06037</v>
          </cell>
          <cell r="L333" t="str">
            <v>Los Angeles</v>
          </cell>
          <cell r="M333" t="str">
            <v>4480</v>
          </cell>
          <cell r="N333" t="str">
            <v>Los Angeles-Long Beach</v>
          </cell>
          <cell r="O333" t="str">
            <v>49</v>
          </cell>
          <cell r="P333" t="str">
            <v>Los Angeles - Riverside - Orange County</v>
          </cell>
          <cell r="Q333">
            <v>0</v>
          </cell>
          <cell r="R333" t="str">
            <v>Garden</v>
          </cell>
          <cell r="S333" t="str">
            <v>Insignia</v>
          </cell>
          <cell r="T333">
            <v>0</v>
          </cell>
          <cell r="U333" t="str">
            <v>Conventional</v>
          </cell>
          <cell r="V333" t="str">
            <v>Conventional</v>
          </cell>
          <cell r="W333" t="str">
            <v>Tax Credit</v>
          </cell>
          <cell r="X333" t="str">
            <v>Fee</v>
          </cell>
          <cell r="Y333" t="str">
            <v>12</v>
          </cell>
          <cell r="Z333">
            <v>0</v>
          </cell>
          <cell r="AA333">
            <v>0</v>
          </cell>
          <cell r="AB333" t="str">
            <v>102606</v>
          </cell>
          <cell r="AC333">
            <v>0</v>
          </cell>
          <cell r="AD333" t="str">
            <v>No</v>
          </cell>
          <cell r="AE333" t="str">
            <v>Yes</v>
          </cell>
          <cell r="AF333" t="str">
            <v>Kaufman &amp; Broad</v>
          </cell>
          <cell r="AG333" t="str">
            <v>Kaufman &amp; Broad</v>
          </cell>
          <cell r="AH333">
            <v>0</v>
          </cell>
          <cell r="AI333" t="str">
            <v>Far West</v>
          </cell>
          <cell r="AJ333" t="str">
            <v>California</v>
          </cell>
          <cell r="AK333" t="str">
            <v>Greg Garmon</v>
          </cell>
          <cell r="AL333" t="str">
            <v>Dan Hardy</v>
          </cell>
          <cell r="AM333" t="b">
            <v>0</v>
          </cell>
          <cell r="AN333" t="str">
            <v>RW:038345@3494</v>
          </cell>
          <cell r="AO333" t="str">
            <v>08171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</row>
        <row r="334">
          <cell r="A334" t="str">
            <v>005371</v>
          </cell>
          <cell r="B334" t="str">
            <v>Courtyard</v>
          </cell>
          <cell r="C334" t="str">
            <v>4127 W Valencia Dr</v>
          </cell>
          <cell r="D334">
            <v>0</v>
          </cell>
          <cell r="E334" t="str">
            <v>Fullerton</v>
          </cell>
          <cell r="F334" t="str">
            <v>CA</v>
          </cell>
          <cell r="G334" t="str">
            <v>92833</v>
          </cell>
          <cell r="H334" t="str">
            <v>714-992-0905</v>
          </cell>
          <cell r="I334">
            <v>0</v>
          </cell>
          <cell r="J334">
            <v>108</v>
          </cell>
          <cell r="K334" t="str">
            <v>06059</v>
          </cell>
          <cell r="L334" t="str">
            <v>Orange</v>
          </cell>
          <cell r="M334" t="str">
            <v>5945</v>
          </cell>
          <cell r="N334" t="str">
            <v>Orange County</v>
          </cell>
          <cell r="O334" t="str">
            <v>49</v>
          </cell>
          <cell r="P334" t="str">
            <v>Los Angeles - Riverside - Orange County</v>
          </cell>
          <cell r="Q334">
            <v>0</v>
          </cell>
          <cell r="R334" t="str">
            <v>Garden</v>
          </cell>
          <cell r="S334" t="str">
            <v>Insignia</v>
          </cell>
          <cell r="T334">
            <v>0</v>
          </cell>
          <cell r="U334" t="str">
            <v>Conventional</v>
          </cell>
          <cell r="V334" t="str">
            <v>Conventional</v>
          </cell>
          <cell r="W334" t="str">
            <v>Tax Credit</v>
          </cell>
          <cell r="X334" t="str">
            <v>Fee</v>
          </cell>
          <cell r="Y334" t="str">
            <v>12</v>
          </cell>
          <cell r="Z334">
            <v>0</v>
          </cell>
          <cell r="AA334">
            <v>0</v>
          </cell>
          <cell r="AB334" t="str">
            <v>0</v>
          </cell>
          <cell r="AC334">
            <v>0</v>
          </cell>
          <cell r="AD334" t="str">
            <v>No</v>
          </cell>
          <cell r="AE334" t="str">
            <v>Yes</v>
          </cell>
          <cell r="AF334" t="str">
            <v>Kaufman &amp; Broad</v>
          </cell>
          <cell r="AG334" t="str">
            <v>Kaufman &amp; Broad Multi-Housing Group</v>
          </cell>
          <cell r="AH334">
            <v>0</v>
          </cell>
          <cell r="AI334" t="str">
            <v>Far West</v>
          </cell>
          <cell r="AJ334" t="str">
            <v>California</v>
          </cell>
          <cell r="AK334" t="str">
            <v>Greg Garmon</v>
          </cell>
          <cell r="AL334" t="str">
            <v>Dan Hardy</v>
          </cell>
          <cell r="AM334" t="b">
            <v>0</v>
          </cell>
          <cell r="AN334" t="str">
            <v>RW:000643@3494</v>
          </cell>
          <cell r="AO334" t="str">
            <v>11663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</row>
        <row r="335">
          <cell r="A335" t="str">
            <v>005401</v>
          </cell>
          <cell r="B335" t="str">
            <v>Boca Entrada Property Owners Assoc. Inc.</v>
          </cell>
          <cell r="C335" t="str">
            <v>10235 Boca Entrada Blvd.</v>
          </cell>
          <cell r="D335">
            <v>0</v>
          </cell>
          <cell r="E335" t="str">
            <v>Boca Raton</v>
          </cell>
          <cell r="F335" t="str">
            <v>FL</v>
          </cell>
          <cell r="G335" t="str">
            <v>33428</v>
          </cell>
          <cell r="H335" t="str">
            <v>561-488-4028</v>
          </cell>
          <cell r="I335">
            <v>0</v>
          </cell>
          <cell r="J335">
            <v>68</v>
          </cell>
          <cell r="K335" t="str">
            <v>12099</v>
          </cell>
          <cell r="L335" t="str">
            <v>Palm Beach</v>
          </cell>
          <cell r="M335" t="str">
            <v>8960</v>
          </cell>
          <cell r="N335" t="str">
            <v>West Palm Beach-Boca Raton</v>
          </cell>
          <cell r="O335">
            <v>0</v>
          </cell>
          <cell r="P335">
            <v>0</v>
          </cell>
          <cell r="Q335">
            <v>0</v>
          </cell>
          <cell r="R335" t="str">
            <v>Garden</v>
          </cell>
          <cell r="S335" t="str">
            <v>Insignia</v>
          </cell>
          <cell r="T335">
            <v>0</v>
          </cell>
          <cell r="U335" t="str">
            <v>Conventional</v>
          </cell>
          <cell r="V335" t="str">
            <v>Conventional</v>
          </cell>
          <cell r="W335">
            <v>0</v>
          </cell>
          <cell r="X335" t="str">
            <v>Fee</v>
          </cell>
          <cell r="Y335" t="str">
            <v>12</v>
          </cell>
          <cell r="Z335">
            <v>0</v>
          </cell>
          <cell r="AA335">
            <v>0</v>
          </cell>
          <cell r="AB335" t="str">
            <v>0</v>
          </cell>
          <cell r="AC335">
            <v>0</v>
          </cell>
          <cell r="AD335" t="str">
            <v>No</v>
          </cell>
          <cell r="AE335" t="str">
            <v>Yes</v>
          </cell>
          <cell r="AF335" t="str">
            <v>Related</v>
          </cell>
          <cell r="AG335" t="str">
            <v>Boca Entrada Property Owner's Assoc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 t="b">
            <v>0</v>
          </cell>
          <cell r="AN335">
            <v>0</v>
          </cell>
          <cell r="AO335" t="str">
            <v>09074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</row>
        <row r="336">
          <cell r="A336" t="str">
            <v>005406</v>
          </cell>
          <cell r="B336" t="str">
            <v>Northwoods</v>
          </cell>
          <cell r="C336" t="str">
            <v>260 Arendall</v>
          </cell>
          <cell r="D336">
            <v>0</v>
          </cell>
          <cell r="E336" t="str">
            <v>Adamsville</v>
          </cell>
          <cell r="F336" t="str">
            <v>TN</v>
          </cell>
          <cell r="G336" t="str">
            <v>38310</v>
          </cell>
          <cell r="H336" t="str">
            <v>901-632-0603</v>
          </cell>
          <cell r="I336">
            <v>0</v>
          </cell>
          <cell r="J336">
            <v>32</v>
          </cell>
          <cell r="K336" t="str">
            <v>47109</v>
          </cell>
          <cell r="L336" t="str">
            <v>Mcnairy</v>
          </cell>
          <cell r="M336" t="str">
            <v>047</v>
          </cell>
          <cell r="N336" t="str">
            <v>TN Other</v>
          </cell>
          <cell r="O336">
            <v>0</v>
          </cell>
          <cell r="P336">
            <v>0</v>
          </cell>
          <cell r="Q336">
            <v>0</v>
          </cell>
          <cell r="R336" t="str">
            <v>Garden</v>
          </cell>
          <cell r="S336" t="str">
            <v>Insignia</v>
          </cell>
          <cell r="T336">
            <v>0</v>
          </cell>
          <cell r="U336" t="str">
            <v>Affordable</v>
          </cell>
          <cell r="V336" t="str">
            <v>Affordable</v>
          </cell>
          <cell r="W336" t="str">
            <v>Assisted</v>
          </cell>
          <cell r="X336" t="str">
            <v>Fee</v>
          </cell>
          <cell r="Y336" t="str">
            <v>12</v>
          </cell>
          <cell r="Z336">
            <v>0</v>
          </cell>
          <cell r="AA336">
            <v>0</v>
          </cell>
          <cell r="AB336" t="str">
            <v>22776</v>
          </cell>
          <cell r="AC336">
            <v>0</v>
          </cell>
          <cell r="AD336" t="str">
            <v>No</v>
          </cell>
          <cell r="AE336" t="str">
            <v>Yes</v>
          </cell>
          <cell r="AF336" t="str">
            <v>Adamsville Home Ltd %Tn Pine C</v>
          </cell>
          <cell r="AG336" t="str">
            <v>Adamsville Homes, Ltd.</v>
          </cell>
          <cell r="AH336">
            <v>0</v>
          </cell>
          <cell r="AI336" t="str">
            <v>South East</v>
          </cell>
          <cell r="AJ336" t="str">
            <v>Nashville</v>
          </cell>
          <cell r="AK336" t="str">
            <v>Rod Beverstein</v>
          </cell>
          <cell r="AL336" t="str">
            <v>Linda Mills</v>
          </cell>
          <cell r="AM336" t="b">
            <v>0</v>
          </cell>
          <cell r="AN336" t="str">
            <v>RW:007111@3494</v>
          </cell>
          <cell r="AO336" t="str">
            <v>11278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</row>
        <row r="337">
          <cell r="A337" t="str">
            <v>005680</v>
          </cell>
          <cell r="B337" t="str">
            <v>Williamsburg Manor</v>
          </cell>
          <cell r="C337">
            <v>0</v>
          </cell>
          <cell r="D337">
            <v>0</v>
          </cell>
          <cell r="E337" t="str">
            <v>Cary</v>
          </cell>
          <cell r="F337" t="str">
            <v>NC</v>
          </cell>
          <cell r="G337" t="str">
            <v>27511</v>
          </cell>
          <cell r="H337">
            <v>0</v>
          </cell>
          <cell r="I337">
            <v>0</v>
          </cell>
          <cell r="J337">
            <v>183</v>
          </cell>
          <cell r="K337" t="str">
            <v>37183</v>
          </cell>
          <cell r="L337" t="str">
            <v>Wake</v>
          </cell>
          <cell r="M337" t="str">
            <v>6640</v>
          </cell>
          <cell r="N337" t="str">
            <v>Raleigh-Durham-Chapel Hill</v>
          </cell>
          <cell r="O337">
            <v>0</v>
          </cell>
          <cell r="P337">
            <v>0</v>
          </cell>
          <cell r="Q337">
            <v>0</v>
          </cell>
          <cell r="R337" t="str">
            <v>midrise</v>
          </cell>
          <cell r="S337" t="str">
            <v>Insignia</v>
          </cell>
          <cell r="T337">
            <v>0</v>
          </cell>
          <cell r="U337" t="str">
            <v>Conventional</v>
          </cell>
          <cell r="V337" t="str">
            <v>Conventional</v>
          </cell>
          <cell r="W337">
            <v>0</v>
          </cell>
          <cell r="X337" t="str">
            <v>Equity</v>
          </cell>
          <cell r="Y337" t="str">
            <v>12</v>
          </cell>
          <cell r="Z337" t="str">
            <v>8</v>
          </cell>
          <cell r="AA337" t="str">
            <v>8</v>
          </cell>
          <cell r="AB337">
            <v>0</v>
          </cell>
          <cell r="AC337">
            <v>0.50356785400000004</v>
          </cell>
          <cell r="AD337" t="str">
            <v>Yes</v>
          </cell>
          <cell r="AE337" t="str">
            <v>Yes</v>
          </cell>
          <cell r="AF337" t="str">
            <v>CONSOLIDATED CAPITAL (ConCap)</v>
          </cell>
          <cell r="AG337">
            <v>0</v>
          </cell>
          <cell r="AH337" t="str">
            <v>1972</v>
          </cell>
          <cell r="AI337" t="str">
            <v>East</v>
          </cell>
          <cell r="AJ337" t="str">
            <v>Columbia</v>
          </cell>
          <cell r="AK337" t="str">
            <v>Kim Barkwell</v>
          </cell>
          <cell r="AL337" t="str">
            <v>Randy Bryant</v>
          </cell>
          <cell r="AM337" t="b">
            <v>1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658.8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658.8</v>
          </cell>
          <cell r="AY337">
            <v>331.75</v>
          </cell>
        </row>
        <row r="338">
          <cell r="A338" t="str">
            <v>005681</v>
          </cell>
          <cell r="B338" t="str">
            <v>Sandpiper</v>
          </cell>
          <cell r="C338">
            <v>0</v>
          </cell>
          <cell r="D338">
            <v>0</v>
          </cell>
          <cell r="E338" t="str">
            <v>St. Petersburg</v>
          </cell>
          <cell r="F338" t="str">
            <v>FL</v>
          </cell>
          <cell r="G338" t="str">
            <v>33716</v>
          </cell>
          <cell r="H338">
            <v>0</v>
          </cell>
          <cell r="I338">
            <v>0</v>
          </cell>
          <cell r="J338">
            <v>276</v>
          </cell>
          <cell r="K338" t="str">
            <v>12103</v>
          </cell>
          <cell r="L338" t="str">
            <v>Pinellas</v>
          </cell>
          <cell r="M338" t="str">
            <v>8280</v>
          </cell>
          <cell r="N338" t="str">
            <v>Tampa-St. Petersburg-Clearwater</v>
          </cell>
          <cell r="O338">
            <v>0</v>
          </cell>
          <cell r="P338">
            <v>0</v>
          </cell>
          <cell r="Q338">
            <v>0</v>
          </cell>
          <cell r="R338" t="str">
            <v>highrise</v>
          </cell>
          <cell r="S338" t="str">
            <v>Insignia</v>
          </cell>
          <cell r="T338">
            <v>0</v>
          </cell>
          <cell r="U338" t="str">
            <v>Conventional</v>
          </cell>
          <cell r="V338">
            <v>0</v>
          </cell>
          <cell r="W338">
            <v>0</v>
          </cell>
          <cell r="X338" t="str">
            <v>Equity</v>
          </cell>
          <cell r="Y338" t="str">
            <v>12</v>
          </cell>
          <cell r="Z338" t="str">
            <v>7</v>
          </cell>
          <cell r="AA338" t="str">
            <v>7</v>
          </cell>
          <cell r="AB338">
            <v>0</v>
          </cell>
          <cell r="AC338">
            <v>0.50356785400000004</v>
          </cell>
          <cell r="AD338" t="str">
            <v>Yes</v>
          </cell>
          <cell r="AE338" t="str">
            <v>Yes</v>
          </cell>
          <cell r="AF338" t="str">
            <v>CONSOLIDATED CAPITAL (ConCap)</v>
          </cell>
          <cell r="AG338">
            <v>0</v>
          </cell>
          <cell r="AH338" t="str">
            <v>1984</v>
          </cell>
          <cell r="AI338" t="str">
            <v>South East</v>
          </cell>
          <cell r="AJ338" t="str">
            <v>Tampa</v>
          </cell>
          <cell r="AK338" t="str">
            <v>Dan Kistel</v>
          </cell>
          <cell r="AL338" t="str">
            <v>Rod Graber</v>
          </cell>
          <cell r="AM338" t="b">
            <v>0</v>
          </cell>
          <cell r="AN338" t="str">
            <v>RW:038199@3494</v>
          </cell>
          <cell r="AO338" t="str">
            <v>08066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745.2</v>
          </cell>
          <cell r="AX338">
            <v>745.2</v>
          </cell>
          <cell r="AY338">
            <v>375.25</v>
          </cell>
        </row>
        <row r="339">
          <cell r="A339" t="str">
            <v>005700</v>
          </cell>
          <cell r="B339" t="str">
            <v>Citadel Village</v>
          </cell>
          <cell r="C339" t="str">
            <v>913 North Chelton Rd.</v>
          </cell>
          <cell r="D339">
            <v>0</v>
          </cell>
          <cell r="E339" t="str">
            <v>Colorado Springs</v>
          </cell>
          <cell r="F339" t="str">
            <v>CO</v>
          </cell>
          <cell r="G339" t="str">
            <v>80909</v>
          </cell>
          <cell r="H339" t="str">
            <v>719-596-4834</v>
          </cell>
          <cell r="I339">
            <v>0</v>
          </cell>
          <cell r="J339">
            <v>122</v>
          </cell>
          <cell r="K339" t="str">
            <v>08041</v>
          </cell>
          <cell r="L339" t="str">
            <v>El Paso</v>
          </cell>
          <cell r="M339" t="str">
            <v>1720</v>
          </cell>
          <cell r="N339" t="str">
            <v>ColoradoSprings</v>
          </cell>
          <cell r="O339">
            <v>0</v>
          </cell>
          <cell r="P339">
            <v>0</v>
          </cell>
          <cell r="Q339">
            <v>0</v>
          </cell>
          <cell r="R339" t="str">
            <v>Garden</v>
          </cell>
          <cell r="S339" t="str">
            <v>Insignia</v>
          </cell>
          <cell r="T339">
            <v>0</v>
          </cell>
          <cell r="U339" t="str">
            <v>Conventional</v>
          </cell>
          <cell r="V339" t="str">
            <v>Conventional</v>
          </cell>
          <cell r="W339">
            <v>0</v>
          </cell>
          <cell r="X339" t="str">
            <v>Equity</v>
          </cell>
          <cell r="Y339" t="str">
            <v>12</v>
          </cell>
          <cell r="Z339" t="str">
            <v>9</v>
          </cell>
          <cell r="AA339" t="str">
            <v>7</v>
          </cell>
          <cell r="AB339" t="str">
            <v>110125</v>
          </cell>
          <cell r="AC339">
            <v>0.49501968099999999</v>
          </cell>
          <cell r="AD339" t="str">
            <v>Yes</v>
          </cell>
          <cell r="AE339" t="str">
            <v>Yes</v>
          </cell>
          <cell r="AF339" t="str">
            <v>CONSOLIDATED CAPITAL (ConCap)</v>
          </cell>
          <cell r="AG339" t="str">
            <v>CCP IV Associates, Ltd.</v>
          </cell>
          <cell r="AH339" t="str">
            <v>1974</v>
          </cell>
          <cell r="AI339" t="str">
            <v>Far West</v>
          </cell>
          <cell r="AJ339" t="str">
            <v>Denver</v>
          </cell>
          <cell r="AK339" t="str">
            <v>Steve Peters</v>
          </cell>
          <cell r="AL339" t="str">
            <v>Cindy Pogue</v>
          </cell>
          <cell r="AM339" t="b">
            <v>0</v>
          </cell>
          <cell r="AN339" t="str">
            <v>RW:000220@3494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758.32</v>
          </cell>
          <cell r="AV339">
            <v>0</v>
          </cell>
          <cell r="AW339">
            <v>0</v>
          </cell>
          <cell r="AX339">
            <v>758.32</v>
          </cell>
          <cell r="AY339">
            <v>375.38</v>
          </cell>
        </row>
        <row r="340">
          <cell r="A340" t="str">
            <v>005701</v>
          </cell>
          <cell r="B340" t="str">
            <v>The Knolls</v>
          </cell>
          <cell r="C340" t="str">
            <v>1510 GATEHOUSE CIRCLE</v>
          </cell>
          <cell r="D340">
            <v>0</v>
          </cell>
          <cell r="E340" t="str">
            <v>Colorado Springs</v>
          </cell>
          <cell r="F340" t="str">
            <v>CO</v>
          </cell>
          <cell r="G340" t="str">
            <v>80904</v>
          </cell>
          <cell r="H340" t="str">
            <v>719-633-0678</v>
          </cell>
          <cell r="I340">
            <v>0</v>
          </cell>
          <cell r="J340">
            <v>262</v>
          </cell>
          <cell r="K340" t="str">
            <v>08041</v>
          </cell>
          <cell r="L340" t="str">
            <v>El Paso</v>
          </cell>
          <cell r="M340" t="str">
            <v>1720</v>
          </cell>
          <cell r="N340" t="str">
            <v>ColoradoSprings</v>
          </cell>
          <cell r="O340">
            <v>0</v>
          </cell>
          <cell r="P340">
            <v>0</v>
          </cell>
          <cell r="Q340">
            <v>0</v>
          </cell>
          <cell r="R340" t="str">
            <v>Garden</v>
          </cell>
          <cell r="S340" t="str">
            <v>Insignia</v>
          </cell>
          <cell r="T340">
            <v>0</v>
          </cell>
          <cell r="U340" t="str">
            <v>Conventional</v>
          </cell>
          <cell r="V340" t="str">
            <v>Conventional</v>
          </cell>
          <cell r="W340">
            <v>0</v>
          </cell>
          <cell r="X340" t="str">
            <v>Consolidated</v>
          </cell>
          <cell r="Y340" t="str">
            <v>12</v>
          </cell>
          <cell r="Z340" t="str">
            <v>8</v>
          </cell>
          <cell r="AA340" t="str">
            <v>6</v>
          </cell>
          <cell r="AB340" t="str">
            <v>103095</v>
          </cell>
          <cell r="AC340">
            <v>0.59237287599999999</v>
          </cell>
          <cell r="AD340" t="str">
            <v>Yes</v>
          </cell>
          <cell r="AE340" t="str">
            <v>Yes</v>
          </cell>
          <cell r="AF340" t="str">
            <v>CONSOLIDATED CAPITAL (ConCap)</v>
          </cell>
          <cell r="AG340" t="str">
            <v>Consolidated Capital Properties IV</v>
          </cell>
          <cell r="AH340" t="str">
            <v>1972</v>
          </cell>
          <cell r="AI340" t="str">
            <v>Far West</v>
          </cell>
          <cell r="AJ340" t="str">
            <v>Denver</v>
          </cell>
          <cell r="AK340" t="str">
            <v>Steve Peters</v>
          </cell>
          <cell r="AL340" t="str">
            <v>Cindy Pogue</v>
          </cell>
          <cell r="AM340" t="b">
            <v>0</v>
          </cell>
          <cell r="AN340" t="str">
            <v>RW:038230@3494</v>
          </cell>
          <cell r="AO340" t="str">
            <v>08093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1628.52</v>
          </cell>
          <cell r="AV340">
            <v>0</v>
          </cell>
          <cell r="AW340">
            <v>0</v>
          </cell>
          <cell r="AX340">
            <v>1628.52</v>
          </cell>
          <cell r="AY340">
            <v>964.69</v>
          </cell>
        </row>
        <row r="341">
          <cell r="A341" t="str">
            <v>005702</v>
          </cell>
          <cell r="B341" t="str">
            <v>Village East</v>
          </cell>
          <cell r="C341" t="str">
            <v>781 Hathaway</v>
          </cell>
          <cell r="D341">
            <v>0</v>
          </cell>
          <cell r="E341" t="str">
            <v>Colorado Springs</v>
          </cell>
          <cell r="F341" t="str">
            <v>CO</v>
          </cell>
          <cell r="G341" t="str">
            <v>80915</v>
          </cell>
          <cell r="H341" t="str">
            <v>719-597-9423</v>
          </cell>
          <cell r="I341">
            <v>0</v>
          </cell>
          <cell r="J341">
            <v>137</v>
          </cell>
          <cell r="K341" t="str">
            <v>08041</v>
          </cell>
          <cell r="L341" t="str">
            <v>El Paso</v>
          </cell>
          <cell r="M341" t="str">
            <v>1720</v>
          </cell>
          <cell r="N341" t="str">
            <v>ColoradoSprings</v>
          </cell>
          <cell r="O341">
            <v>0</v>
          </cell>
          <cell r="P341">
            <v>0</v>
          </cell>
          <cell r="Q341">
            <v>0</v>
          </cell>
          <cell r="R341" t="str">
            <v>Garden</v>
          </cell>
          <cell r="S341" t="str">
            <v>Insignia</v>
          </cell>
          <cell r="T341">
            <v>0</v>
          </cell>
          <cell r="U341" t="str">
            <v>Conventional</v>
          </cell>
          <cell r="V341" t="str">
            <v>Conventional</v>
          </cell>
          <cell r="W341">
            <v>0</v>
          </cell>
          <cell r="X341" t="str">
            <v>Equity</v>
          </cell>
          <cell r="Y341" t="str">
            <v>12</v>
          </cell>
          <cell r="Z341" t="str">
            <v>7</v>
          </cell>
          <cell r="AA341" t="str">
            <v>7</v>
          </cell>
          <cell r="AB341" t="str">
            <v>103095</v>
          </cell>
          <cell r="AC341">
            <v>0.49501968099999999</v>
          </cell>
          <cell r="AD341" t="str">
            <v>Yes</v>
          </cell>
          <cell r="AE341" t="str">
            <v>Yes</v>
          </cell>
          <cell r="AF341" t="str">
            <v>CONSOLIDATED CAPITAL (ConCap)</v>
          </cell>
          <cell r="AG341" t="str">
            <v>Consolidated Capital Properties IV</v>
          </cell>
          <cell r="AH341" t="str">
            <v>1972</v>
          </cell>
          <cell r="AI341" t="str">
            <v>Far West</v>
          </cell>
          <cell r="AJ341" t="str">
            <v>Denver</v>
          </cell>
          <cell r="AK341" t="str">
            <v>Steve Peters</v>
          </cell>
          <cell r="AL341" t="str">
            <v>Cindy Pogue</v>
          </cell>
          <cell r="AM341" t="b">
            <v>0</v>
          </cell>
          <cell r="AN341" t="str">
            <v>RW:007135@3494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215.82</v>
          </cell>
          <cell r="AV341">
            <v>0</v>
          </cell>
          <cell r="AW341">
            <v>0</v>
          </cell>
          <cell r="AX341">
            <v>215.82</v>
          </cell>
          <cell r="AY341">
            <v>106.83</v>
          </cell>
        </row>
        <row r="342">
          <cell r="A342" t="str">
            <v>005703</v>
          </cell>
          <cell r="B342" t="str">
            <v>Tamarac Village</v>
          </cell>
          <cell r="C342" t="str">
            <v>3300 S TAMARAC DRIVE</v>
          </cell>
          <cell r="D342">
            <v>0</v>
          </cell>
          <cell r="E342" t="str">
            <v>Denver</v>
          </cell>
          <cell r="F342" t="str">
            <v>CO</v>
          </cell>
          <cell r="G342" t="str">
            <v>80231</v>
          </cell>
          <cell r="H342" t="str">
            <v>3037501606</v>
          </cell>
          <cell r="I342">
            <v>0</v>
          </cell>
          <cell r="J342">
            <v>564</v>
          </cell>
          <cell r="K342" t="str">
            <v>08031</v>
          </cell>
          <cell r="L342" t="str">
            <v>Denver</v>
          </cell>
          <cell r="M342" t="str">
            <v>2080</v>
          </cell>
          <cell r="N342" t="str">
            <v>Denver</v>
          </cell>
          <cell r="O342" t="str">
            <v>34</v>
          </cell>
          <cell r="P342" t="str">
            <v>Denver - Boulder - Greeley</v>
          </cell>
          <cell r="Q342">
            <v>0</v>
          </cell>
          <cell r="R342" t="str">
            <v>Midrise</v>
          </cell>
          <cell r="S342" t="str">
            <v>Insignia</v>
          </cell>
          <cell r="T342">
            <v>0</v>
          </cell>
          <cell r="U342" t="str">
            <v>Conventional</v>
          </cell>
          <cell r="V342" t="str">
            <v>Conventional</v>
          </cell>
          <cell r="W342">
            <v>0</v>
          </cell>
          <cell r="X342" t="str">
            <v>Equity</v>
          </cell>
          <cell r="Y342" t="str">
            <v>12</v>
          </cell>
          <cell r="Z342" t="str">
            <v>9</v>
          </cell>
          <cell r="AA342" t="str">
            <v>6</v>
          </cell>
          <cell r="AB342" t="str">
            <v>411514</v>
          </cell>
          <cell r="AC342">
            <v>0.50356785400000004</v>
          </cell>
          <cell r="AD342" t="str">
            <v>Yes</v>
          </cell>
          <cell r="AE342" t="str">
            <v>Yes</v>
          </cell>
          <cell r="AF342" t="str">
            <v>CONSOLIDATED CAPITAL (ConCap)</v>
          </cell>
          <cell r="AG342" t="str">
            <v>Consolidated Capital Institutionl Prop/3</v>
          </cell>
          <cell r="AH342" t="str">
            <v>1978</v>
          </cell>
          <cell r="AI342" t="str">
            <v>Far West</v>
          </cell>
          <cell r="AJ342" t="str">
            <v>Denver</v>
          </cell>
          <cell r="AK342" t="str">
            <v>Steve Peters</v>
          </cell>
          <cell r="AL342" t="str">
            <v>Brenda Barrett</v>
          </cell>
          <cell r="AM342" t="b">
            <v>0</v>
          </cell>
          <cell r="AN342" t="str">
            <v>RW:006145@3494</v>
          </cell>
          <cell r="AO342" t="str">
            <v>11445</v>
          </cell>
          <cell r="AP342">
            <v>5015.08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3505.68</v>
          </cell>
          <cell r="AV342">
            <v>0</v>
          </cell>
          <cell r="AW342">
            <v>0</v>
          </cell>
          <cell r="AX342">
            <v>8520.76</v>
          </cell>
          <cell r="AY342">
            <v>4290.78</v>
          </cell>
        </row>
        <row r="343">
          <cell r="A343" t="str">
            <v>005704</v>
          </cell>
          <cell r="B343" t="str">
            <v>Canyon Crest</v>
          </cell>
          <cell r="C343" t="str">
            <v>5754 S Lowell Way</v>
          </cell>
          <cell r="D343">
            <v>0</v>
          </cell>
          <cell r="E343" t="str">
            <v>Littleton</v>
          </cell>
          <cell r="F343" t="str">
            <v>CO</v>
          </cell>
          <cell r="G343" t="str">
            <v>80123</v>
          </cell>
          <cell r="H343" t="str">
            <v>303-794-2241</v>
          </cell>
          <cell r="I343">
            <v>0</v>
          </cell>
          <cell r="J343">
            <v>90</v>
          </cell>
          <cell r="K343" t="str">
            <v>08059</v>
          </cell>
          <cell r="L343" t="str">
            <v>Jefferson</v>
          </cell>
          <cell r="M343" t="str">
            <v>2080</v>
          </cell>
          <cell r="N343" t="str">
            <v>Denver</v>
          </cell>
          <cell r="O343" t="str">
            <v>34</v>
          </cell>
          <cell r="P343" t="str">
            <v>Denver - Boulder - Greeley</v>
          </cell>
          <cell r="Q343">
            <v>0</v>
          </cell>
          <cell r="R343" t="str">
            <v>Garden</v>
          </cell>
          <cell r="S343" t="str">
            <v>Insignia</v>
          </cell>
          <cell r="T343">
            <v>0</v>
          </cell>
          <cell r="U343" t="str">
            <v>Conventional</v>
          </cell>
          <cell r="V343" t="str">
            <v>Conventional</v>
          </cell>
          <cell r="W343">
            <v>0</v>
          </cell>
          <cell r="X343" t="str">
            <v>Equity</v>
          </cell>
          <cell r="Y343" t="str">
            <v>12</v>
          </cell>
          <cell r="Z343" t="str">
            <v>7</v>
          </cell>
          <cell r="AA343" t="str">
            <v>7</v>
          </cell>
          <cell r="AB343" t="str">
            <v>92212</v>
          </cell>
          <cell r="AC343">
            <v>0.42257116300000003</v>
          </cell>
          <cell r="AD343" t="str">
            <v>Yes</v>
          </cell>
          <cell r="AE343" t="str">
            <v>Yes</v>
          </cell>
          <cell r="AF343" t="str">
            <v>CONSOLIDATED CAPITAL (ConCap)</v>
          </cell>
          <cell r="AG343" t="str">
            <v>Consolidated Capital Equity Partners/2</v>
          </cell>
          <cell r="AH343" t="str">
            <v>1966</v>
          </cell>
          <cell r="AI343" t="str">
            <v>Far West</v>
          </cell>
          <cell r="AJ343" t="str">
            <v>Denver</v>
          </cell>
          <cell r="AK343" t="str">
            <v>Steve Peters</v>
          </cell>
          <cell r="AL343" t="str">
            <v>Brenda Barrett</v>
          </cell>
          <cell r="AM343" t="b">
            <v>0</v>
          </cell>
          <cell r="AN343" t="str">
            <v>RW:038490@3494</v>
          </cell>
          <cell r="AO343" t="str">
            <v>08398</v>
          </cell>
          <cell r="AP343">
            <v>800.28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559.41</v>
          </cell>
          <cell r="AV343">
            <v>0</v>
          </cell>
          <cell r="AW343">
            <v>0</v>
          </cell>
          <cell r="AX343">
            <v>1359.69</v>
          </cell>
          <cell r="AY343">
            <v>574.55999999999995</v>
          </cell>
        </row>
        <row r="344">
          <cell r="A344" t="str">
            <v>005705</v>
          </cell>
          <cell r="B344" t="str">
            <v>Village Green</v>
          </cell>
          <cell r="C344" t="str">
            <v>112 Essex Avenue</v>
          </cell>
          <cell r="D344">
            <v>0</v>
          </cell>
          <cell r="E344" t="str">
            <v>Altamonte Springs</v>
          </cell>
          <cell r="F344" t="str">
            <v>FL</v>
          </cell>
          <cell r="G344" t="str">
            <v>32701</v>
          </cell>
          <cell r="H344" t="str">
            <v>407-831-4848</v>
          </cell>
          <cell r="I344">
            <v>0</v>
          </cell>
          <cell r="J344">
            <v>164</v>
          </cell>
          <cell r="K344" t="str">
            <v>12117</v>
          </cell>
          <cell r="L344" t="str">
            <v>Seminole</v>
          </cell>
          <cell r="M344" t="str">
            <v>5960</v>
          </cell>
          <cell r="N344" t="str">
            <v>Orlando</v>
          </cell>
          <cell r="O344">
            <v>0</v>
          </cell>
          <cell r="P344">
            <v>0</v>
          </cell>
          <cell r="Q344">
            <v>0</v>
          </cell>
          <cell r="R344" t="str">
            <v>Garden</v>
          </cell>
          <cell r="S344" t="str">
            <v>Insignia</v>
          </cell>
          <cell r="T344">
            <v>0</v>
          </cell>
          <cell r="U344" t="str">
            <v>Conventional</v>
          </cell>
          <cell r="V344" t="str">
            <v>Conventional</v>
          </cell>
          <cell r="W344">
            <v>0</v>
          </cell>
          <cell r="X344" t="str">
            <v>Equity</v>
          </cell>
          <cell r="Y344" t="str">
            <v>12</v>
          </cell>
          <cell r="Z344" t="str">
            <v>7</v>
          </cell>
          <cell r="AA344" t="str">
            <v>5</v>
          </cell>
          <cell r="AB344" t="str">
            <v>166952</v>
          </cell>
          <cell r="AC344">
            <v>0.45842914800000001</v>
          </cell>
          <cell r="AD344" t="str">
            <v>Yes</v>
          </cell>
          <cell r="AE344" t="str">
            <v>Yes</v>
          </cell>
          <cell r="AF344" t="str">
            <v>CONSOLIDATED CAPITAL (ConCap)</v>
          </cell>
          <cell r="AG344" t="str">
            <v>Consolidated Capital Equity Partners, LP</v>
          </cell>
          <cell r="AH344" t="str">
            <v>1970</v>
          </cell>
          <cell r="AI344" t="str">
            <v>South East</v>
          </cell>
          <cell r="AJ344" t="str">
            <v>Orlando</v>
          </cell>
          <cell r="AK344" t="str">
            <v>Chuck Turner</v>
          </cell>
          <cell r="AL344" t="str">
            <v>Elizabeth Thompson</v>
          </cell>
          <cell r="AM344" t="b">
            <v>0</v>
          </cell>
          <cell r="AN344" t="str">
            <v>RW:005109@3494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</row>
        <row r="345">
          <cell r="A345" t="str">
            <v>005708</v>
          </cell>
          <cell r="B345" t="str">
            <v>Society Park East</v>
          </cell>
          <cell r="C345" t="str">
            <v>201 HARBOR CITY PARKWAY</v>
          </cell>
          <cell r="D345">
            <v>0</v>
          </cell>
          <cell r="E345" t="str">
            <v>Indian Harbor</v>
          </cell>
          <cell r="F345" t="str">
            <v>FL</v>
          </cell>
          <cell r="G345" t="str">
            <v>32937</v>
          </cell>
          <cell r="H345" t="str">
            <v>407-773-1231</v>
          </cell>
          <cell r="I345">
            <v>0</v>
          </cell>
          <cell r="J345">
            <v>200</v>
          </cell>
          <cell r="K345" t="str">
            <v>12009</v>
          </cell>
          <cell r="L345" t="str">
            <v>Brevard</v>
          </cell>
          <cell r="M345" t="str">
            <v>4900</v>
          </cell>
          <cell r="N345" t="str">
            <v>Melbourne-Titusville-Palm Bay</v>
          </cell>
          <cell r="O345">
            <v>0</v>
          </cell>
          <cell r="P345">
            <v>0</v>
          </cell>
          <cell r="Q345">
            <v>0</v>
          </cell>
          <cell r="R345" t="str">
            <v>Garden</v>
          </cell>
          <cell r="S345" t="str">
            <v>Insignia</v>
          </cell>
          <cell r="T345">
            <v>0</v>
          </cell>
          <cell r="U345" t="str">
            <v>Conventional</v>
          </cell>
          <cell r="V345" t="str">
            <v>Conventional</v>
          </cell>
          <cell r="W345">
            <v>0</v>
          </cell>
          <cell r="X345" t="str">
            <v>Consolidated</v>
          </cell>
          <cell r="Y345" t="str">
            <v>12</v>
          </cell>
          <cell r="Z345" t="str">
            <v>4</v>
          </cell>
          <cell r="AA345" t="str">
            <v>5</v>
          </cell>
          <cell r="AB345" t="str">
            <v>171444</v>
          </cell>
          <cell r="AC345">
            <v>0.59237287599999999</v>
          </cell>
          <cell r="AD345" t="str">
            <v>Yes</v>
          </cell>
          <cell r="AE345" t="str">
            <v>Yes</v>
          </cell>
          <cell r="AF345" t="str">
            <v>CONSOLIDATED CAPITAL (ConCap)</v>
          </cell>
          <cell r="AG345" t="str">
            <v>Consolidated Capital Equity Partners, LP</v>
          </cell>
          <cell r="AH345" t="str">
            <v>1963</v>
          </cell>
          <cell r="AI345" t="str">
            <v>South East</v>
          </cell>
          <cell r="AJ345" t="str">
            <v>Orlando</v>
          </cell>
          <cell r="AK345" t="str">
            <v>Chuck Turner</v>
          </cell>
          <cell r="AL345" t="str">
            <v>Elizabeth Thompson</v>
          </cell>
          <cell r="AM345" t="b">
            <v>1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720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720</v>
          </cell>
          <cell r="AY345">
            <v>426.5</v>
          </cell>
        </row>
        <row r="346">
          <cell r="A346" t="str">
            <v>005709</v>
          </cell>
          <cell r="B346" t="str">
            <v>Briar Bay Racquet Club</v>
          </cell>
          <cell r="C346" t="str">
            <v>13100 SW 92ND AVENUE</v>
          </cell>
          <cell r="D346">
            <v>0</v>
          </cell>
          <cell r="E346" t="str">
            <v>Miami</v>
          </cell>
          <cell r="F346" t="str">
            <v>FL</v>
          </cell>
          <cell r="G346" t="str">
            <v>33176</v>
          </cell>
          <cell r="H346" t="str">
            <v>305-253-7233</v>
          </cell>
          <cell r="I346">
            <v>0</v>
          </cell>
          <cell r="J346">
            <v>194</v>
          </cell>
          <cell r="K346" t="str">
            <v>12025</v>
          </cell>
          <cell r="L346" t="str">
            <v>Dade</v>
          </cell>
          <cell r="M346" t="str">
            <v>5000</v>
          </cell>
          <cell r="N346" t="str">
            <v>Miami</v>
          </cell>
          <cell r="O346" t="str">
            <v>56</v>
          </cell>
          <cell r="P346" t="str">
            <v>Miami - Fort Lauderdale</v>
          </cell>
          <cell r="Q346">
            <v>0</v>
          </cell>
          <cell r="R346" t="str">
            <v>Midrise</v>
          </cell>
          <cell r="S346" t="str">
            <v>Insignia</v>
          </cell>
          <cell r="T346">
            <v>0</v>
          </cell>
          <cell r="U346" t="str">
            <v>Conventional</v>
          </cell>
          <cell r="V346" t="str">
            <v>Conventional</v>
          </cell>
          <cell r="W346">
            <v>0</v>
          </cell>
          <cell r="X346" t="str">
            <v>Equity</v>
          </cell>
          <cell r="Y346" t="str">
            <v>12</v>
          </cell>
          <cell r="Z346" t="str">
            <v>8</v>
          </cell>
          <cell r="AA346" t="str">
            <v>9</v>
          </cell>
          <cell r="AB346" t="str">
            <v>152750</v>
          </cell>
          <cell r="AC346">
            <v>0.49501968099999999</v>
          </cell>
          <cell r="AD346" t="str">
            <v>Yes</v>
          </cell>
          <cell r="AE346" t="str">
            <v>Yes</v>
          </cell>
          <cell r="AF346" t="str">
            <v>CONSOLIDATED CAPITAL (ConCap)</v>
          </cell>
          <cell r="AG346" t="str">
            <v>CCP IV Associates, Ltd.</v>
          </cell>
          <cell r="AH346" t="str">
            <v>1974</v>
          </cell>
          <cell r="AI346" t="str">
            <v>South East</v>
          </cell>
          <cell r="AJ346" t="str">
            <v>Boca</v>
          </cell>
          <cell r="AK346" t="str">
            <v>Charlie Vanover</v>
          </cell>
          <cell r="AL346" t="str">
            <v>Maria Garcia</v>
          </cell>
          <cell r="AM346" t="b">
            <v>0</v>
          </cell>
          <cell r="AN346">
            <v>0</v>
          </cell>
          <cell r="AO346" t="str">
            <v>09130</v>
          </cell>
          <cell r="AP346">
            <v>1725.04</v>
          </cell>
          <cell r="AQ346">
            <v>0</v>
          </cell>
          <cell r="AR346">
            <v>0</v>
          </cell>
          <cell r="AS346">
            <v>698.4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2423.44</v>
          </cell>
          <cell r="AY346">
            <v>1199.6500000000001</v>
          </cell>
        </row>
        <row r="347">
          <cell r="A347" t="str">
            <v>005710</v>
          </cell>
          <cell r="B347" t="str">
            <v>Doral Springs</v>
          </cell>
          <cell r="C347" t="str">
            <v>4920 NW 79th Ave</v>
          </cell>
          <cell r="D347">
            <v>0</v>
          </cell>
          <cell r="E347" t="str">
            <v>Miami</v>
          </cell>
          <cell r="F347" t="str">
            <v>FL</v>
          </cell>
          <cell r="G347" t="str">
            <v>33166</v>
          </cell>
          <cell r="H347" t="str">
            <v>305-592-1408</v>
          </cell>
          <cell r="I347">
            <v>0</v>
          </cell>
          <cell r="J347">
            <v>368</v>
          </cell>
          <cell r="K347" t="str">
            <v>12025</v>
          </cell>
          <cell r="L347" t="str">
            <v>Dade</v>
          </cell>
          <cell r="M347" t="str">
            <v>5000</v>
          </cell>
          <cell r="N347" t="str">
            <v>Miami</v>
          </cell>
          <cell r="O347" t="str">
            <v>56</v>
          </cell>
          <cell r="P347" t="str">
            <v>Miami - Fort Lauderdale</v>
          </cell>
          <cell r="Q347">
            <v>0</v>
          </cell>
          <cell r="R347" t="str">
            <v>Midrise</v>
          </cell>
          <cell r="S347" t="str">
            <v>Insignia</v>
          </cell>
          <cell r="T347">
            <v>0</v>
          </cell>
          <cell r="U347" t="str">
            <v>Conventional</v>
          </cell>
          <cell r="V347" t="str">
            <v>Conventional</v>
          </cell>
          <cell r="W347">
            <v>0</v>
          </cell>
          <cell r="X347" t="str">
            <v>Equity</v>
          </cell>
          <cell r="Y347" t="str">
            <v>12</v>
          </cell>
          <cell r="Z347" t="str">
            <v>7</v>
          </cell>
          <cell r="AA347" t="str">
            <v>7</v>
          </cell>
          <cell r="AB347" t="str">
            <v>316910</v>
          </cell>
          <cell r="AC347">
            <v>0.51331406000000002</v>
          </cell>
          <cell r="AD347" t="str">
            <v>Yes</v>
          </cell>
          <cell r="AE347" t="str">
            <v>Yes</v>
          </cell>
          <cell r="AF347" t="str">
            <v>CONSOLIDATED CAPITAL (ConCap)</v>
          </cell>
          <cell r="AG347" t="str">
            <v>Consolidated Capital Growth Fund</v>
          </cell>
          <cell r="AH347" t="str">
            <v>1972</v>
          </cell>
          <cell r="AI347" t="str">
            <v>South East</v>
          </cell>
          <cell r="AJ347" t="str">
            <v>Boca</v>
          </cell>
          <cell r="AK347" t="str">
            <v>Charlie Vanover</v>
          </cell>
          <cell r="AL347" t="str">
            <v>Silvia Hernandez</v>
          </cell>
          <cell r="AM347" t="b">
            <v>0</v>
          </cell>
          <cell r="AN347" t="str">
            <v>RW:038298@3494</v>
          </cell>
          <cell r="AO347" t="str">
            <v>08238</v>
          </cell>
          <cell r="AP347">
            <v>3272.25</v>
          </cell>
          <cell r="AQ347">
            <v>0</v>
          </cell>
          <cell r="AR347">
            <v>0</v>
          </cell>
          <cell r="AS347">
            <v>1324.8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4597.05</v>
          </cell>
          <cell r="AY347">
            <v>2359.73</v>
          </cell>
        </row>
        <row r="348">
          <cell r="A348" t="str">
            <v>005711</v>
          </cell>
          <cell r="B348" t="str">
            <v>Ventura Landing</v>
          </cell>
          <cell r="C348" t="str">
            <v>6203 CURRY FORD</v>
          </cell>
          <cell r="D348">
            <v>0</v>
          </cell>
          <cell r="E348" t="str">
            <v>Orlando</v>
          </cell>
          <cell r="F348" t="str">
            <v>FL</v>
          </cell>
          <cell r="G348" t="str">
            <v>32822</v>
          </cell>
          <cell r="H348" t="str">
            <v>407-275-7810</v>
          </cell>
          <cell r="I348">
            <v>0</v>
          </cell>
          <cell r="J348">
            <v>184</v>
          </cell>
          <cell r="K348" t="str">
            <v>12095</v>
          </cell>
          <cell r="L348" t="str">
            <v>Orange</v>
          </cell>
          <cell r="M348" t="str">
            <v>5960</v>
          </cell>
          <cell r="N348" t="str">
            <v>Orlando</v>
          </cell>
          <cell r="O348">
            <v>0</v>
          </cell>
          <cell r="P348">
            <v>0</v>
          </cell>
          <cell r="Q348">
            <v>0</v>
          </cell>
          <cell r="R348" t="str">
            <v>Garden</v>
          </cell>
          <cell r="S348" t="str">
            <v>Insignia</v>
          </cell>
          <cell r="T348">
            <v>0</v>
          </cell>
          <cell r="U348" t="str">
            <v>Conventional</v>
          </cell>
          <cell r="V348" t="str">
            <v>Conventional</v>
          </cell>
          <cell r="W348">
            <v>0</v>
          </cell>
          <cell r="X348" t="str">
            <v>Equity</v>
          </cell>
          <cell r="Y348" t="str">
            <v>12</v>
          </cell>
          <cell r="Z348" t="str">
            <v>6</v>
          </cell>
          <cell r="AA348" t="str">
            <v>4</v>
          </cell>
          <cell r="AB348" t="str">
            <v>166952</v>
          </cell>
          <cell r="AC348">
            <v>0.45842914800000001</v>
          </cell>
          <cell r="AD348" t="str">
            <v>Yes</v>
          </cell>
          <cell r="AE348" t="str">
            <v>Yes</v>
          </cell>
          <cell r="AF348" t="str">
            <v>CONSOLIDATED CAPITAL (ConCap)</v>
          </cell>
          <cell r="AG348" t="str">
            <v>Consolidated Capital Properties III</v>
          </cell>
          <cell r="AH348" t="str">
            <v>1973</v>
          </cell>
          <cell r="AI348" t="str">
            <v>South East</v>
          </cell>
          <cell r="AJ348" t="str">
            <v>Orlando</v>
          </cell>
          <cell r="AK348" t="str">
            <v>Chuck Turner</v>
          </cell>
          <cell r="AL348" t="str">
            <v>Elizabeth Thompson</v>
          </cell>
          <cell r="AM348" t="b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662.4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662.4</v>
          </cell>
          <cell r="AY348">
            <v>303.66000000000003</v>
          </cell>
        </row>
        <row r="349">
          <cell r="A349" t="str">
            <v>005712</v>
          </cell>
          <cell r="B349" t="str">
            <v>Plantation Gardens</v>
          </cell>
          <cell r="C349" t="str">
            <v>7712 NW 5TH STREET`</v>
          </cell>
          <cell r="D349">
            <v>0</v>
          </cell>
          <cell r="E349" t="str">
            <v>Plantation</v>
          </cell>
          <cell r="F349" t="str">
            <v>FL</v>
          </cell>
          <cell r="G349" t="str">
            <v>33324</v>
          </cell>
          <cell r="H349" t="str">
            <v>954-473-5050</v>
          </cell>
          <cell r="I349">
            <v>0</v>
          </cell>
          <cell r="J349">
            <v>372</v>
          </cell>
          <cell r="K349" t="str">
            <v>12011</v>
          </cell>
          <cell r="L349" t="str">
            <v>Broward</v>
          </cell>
          <cell r="M349" t="str">
            <v>2680</v>
          </cell>
          <cell r="N349" t="str">
            <v>FortLauderdale</v>
          </cell>
          <cell r="O349" t="str">
            <v>56</v>
          </cell>
          <cell r="P349" t="str">
            <v>Miami - Fort Lauderdale</v>
          </cell>
          <cell r="Q349">
            <v>0</v>
          </cell>
          <cell r="R349" t="str">
            <v>Garden</v>
          </cell>
          <cell r="S349" t="str">
            <v>Insignia</v>
          </cell>
          <cell r="T349">
            <v>0</v>
          </cell>
          <cell r="U349" t="str">
            <v>Conventional</v>
          </cell>
          <cell r="V349" t="str">
            <v>Conventional</v>
          </cell>
          <cell r="W349">
            <v>0</v>
          </cell>
          <cell r="X349" t="str">
            <v>Consolidated</v>
          </cell>
          <cell r="Y349" t="str">
            <v>12</v>
          </cell>
          <cell r="Z349" t="str">
            <v>7</v>
          </cell>
          <cell r="AA349" t="str">
            <v>5</v>
          </cell>
          <cell r="AB349" t="str">
            <v>313750</v>
          </cell>
          <cell r="AC349">
            <v>0.59237287599999999</v>
          </cell>
          <cell r="AD349" t="str">
            <v>Yes</v>
          </cell>
          <cell r="AE349" t="str">
            <v>Yes</v>
          </cell>
          <cell r="AF349" t="str">
            <v>CONSOLIDATED CAPITAL (ConCap)</v>
          </cell>
          <cell r="AG349" t="str">
            <v>CCEP</v>
          </cell>
          <cell r="AH349" t="str">
            <v>1971</v>
          </cell>
          <cell r="AI349" t="str">
            <v>South East</v>
          </cell>
          <cell r="AJ349" t="str">
            <v>Boca</v>
          </cell>
          <cell r="AK349" t="str">
            <v>Charlie Vanover</v>
          </cell>
          <cell r="AL349" t="str">
            <v>Glenn Evers</v>
          </cell>
          <cell r="AM349" t="b">
            <v>0</v>
          </cell>
          <cell r="AN349">
            <v>0</v>
          </cell>
          <cell r="AO349" t="str">
            <v>08064</v>
          </cell>
          <cell r="AP349">
            <v>0</v>
          </cell>
          <cell r="AQ349">
            <v>0</v>
          </cell>
          <cell r="AR349">
            <v>0</v>
          </cell>
          <cell r="AS349">
            <v>1339.2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1339.2</v>
          </cell>
          <cell r="AY349">
            <v>793.3</v>
          </cell>
        </row>
        <row r="350">
          <cell r="A350" t="str">
            <v>005713</v>
          </cell>
          <cell r="B350" t="str">
            <v>Society Park</v>
          </cell>
          <cell r="C350" t="str">
            <v>6919 Bonair Drive</v>
          </cell>
          <cell r="D350">
            <v>0</v>
          </cell>
          <cell r="E350" t="str">
            <v>Tampa</v>
          </cell>
          <cell r="F350" t="str">
            <v>FL</v>
          </cell>
          <cell r="G350" t="str">
            <v>33617</v>
          </cell>
          <cell r="H350" t="str">
            <v>813-988-1136</v>
          </cell>
          <cell r="I350">
            <v>0</v>
          </cell>
          <cell r="J350">
            <v>324</v>
          </cell>
          <cell r="K350" t="str">
            <v>12057</v>
          </cell>
          <cell r="L350" t="str">
            <v>Hillsborough</v>
          </cell>
          <cell r="M350" t="str">
            <v>8280</v>
          </cell>
          <cell r="N350" t="str">
            <v>Tampa-St. Petersburg-Clearwater</v>
          </cell>
          <cell r="O350">
            <v>0</v>
          </cell>
          <cell r="P350">
            <v>0</v>
          </cell>
          <cell r="Q350">
            <v>0</v>
          </cell>
          <cell r="R350" t="str">
            <v>Garden</v>
          </cell>
          <cell r="S350" t="str">
            <v>Insignia</v>
          </cell>
          <cell r="T350">
            <v>0</v>
          </cell>
          <cell r="U350" t="str">
            <v>Conventional</v>
          </cell>
          <cell r="V350" t="str">
            <v>Conventional</v>
          </cell>
          <cell r="W350">
            <v>0</v>
          </cell>
          <cell r="X350" t="str">
            <v>Consolidated</v>
          </cell>
          <cell r="Y350" t="str">
            <v>12</v>
          </cell>
          <cell r="Z350" t="str">
            <v>6</v>
          </cell>
          <cell r="AA350" t="str">
            <v>7</v>
          </cell>
          <cell r="AB350" t="str">
            <v>261606</v>
          </cell>
          <cell r="AC350">
            <v>0.59237287599999999</v>
          </cell>
          <cell r="AD350" t="str">
            <v>Yes</v>
          </cell>
          <cell r="AE350" t="str">
            <v>Yes</v>
          </cell>
          <cell r="AF350" t="str">
            <v>CONSOLIDATED CAPITAL (ConCap)</v>
          </cell>
          <cell r="AG350" t="str">
            <v>Consolidated Capital Equity Partners, LP</v>
          </cell>
          <cell r="AH350" t="str">
            <v>1968</v>
          </cell>
          <cell r="AI350" t="str">
            <v>South East</v>
          </cell>
          <cell r="AJ350" t="str">
            <v>Tampa</v>
          </cell>
          <cell r="AK350" t="str">
            <v>Dan Kistel</v>
          </cell>
          <cell r="AL350" t="str">
            <v>Rod Graber</v>
          </cell>
          <cell r="AM350" t="b">
            <v>0</v>
          </cell>
          <cell r="AN350" t="str">
            <v>RW:038644@3494</v>
          </cell>
          <cell r="AO350" t="str">
            <v>11017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874.8</v>
          </cell>
          <cell r="AX350">
            <v>874.8</v>
          </cell>
          <cell r="AY350">
            <v>518.20000000000005</v>
          </cell>
        </row>
        <row r="351">
          <cell r="A351" t="str">
            <v>005714</v>
          </cell>
          <cell r="B351" t="str">
            <v>Palm Lake (Village Square)</v>
          </cell>
          <cell r="C351" t="str">
            <v>13401 N 50th Street</v>
          </cell>
          <cell r="D351">
            <v>0</v>
          </cell>
          <cell r="E351" t="str">
            <v>Tampa</v>
          </cell>
          <cell r="F351" t="str">
            <v>FL</v>
          </cell>
          <cell r="G351" t="str">
            <v>33617</v>
          </cell>
          <cell r="H351" t="str">
            <v>813-988-0298</v>
          </cell>
          <cell r="I351">
            <v>0</v>
          </cell>
          <cell r="J351">
            <v>150</v>
          </cell>
          <cell r="K351" t="str">
            <v>12057</v>
          </cell>
          <cell r="L351" t="str">
            <v>Hillsborough</v>
          </cell>
          <cell r="M351" t="str">
            <v>8280</v>
          </cell>
          <cell r="N351" t="str">
            <v>Tampa-St. Petersburg-Clearwater</v>
          </cell>
          <cell r="O351">
            <v>0</v>
          </cell>
          <cell r="P351">
            <v>0</v>
          </cell>
          <cell r="Q351">
            <v>0</v>
          </cell>
          <cell r="R351" t="str">
            <v>Garden</v>
          </cell>
          <cell r="S351" t="str">
            <v>Insignia</v>
          </cell>
          <cell r="T351">
            <v>0</v>
          </cell>
          <cell r="U351" t="str">
            <v>Conventional</v>
          </cell>
          <cell r="V351" t="str">
            <v>Conventional</v>
          </cell>
          <cell r="W351">
            <v>0</v>
          </cell>
          <cell r="X351" t="str">
            <v>Consolidated</v>
          </cell>
          <cell r="Y351" t="str">
            <v>12</v>
          </cell>
          <cell r="Z351" t="str">
            <v>7</v>
          </cell>
          <cell r="AA351" t="str">
            <v>7</v>
          </cell>
          <cell r="AB351" t="str">
            <v>153700</v>
          </cell>
          <cell r="AC351">
            <v>0.59237287599999999</v>
          </cell>
          <cell r="AD351" t="str">
            <v>Yes</v>
          </cell>
          <cell r="AE351" t="str">
            <v>Yes</v>
          </cell>
          <cell r="AF351" t="str">
            <v>CONSOLIDATED CAPITAL (ConCap)</v>
          </cell>
          <cell r="AG351" t="str">
            <v>Consolidated Capital Equity Partners, LP</v>
          </cell>
          <cell r="AH351" t="str">
            <v>1972</v>
          </cell>
          <cell r="AI351" t="str">
            <v>South East</v>
          </cell>
          <cell r="AJ351" t="str">
            <v>Tampa</v>
          </cell>
          <cell r="AK351" t="str">
            <v>Dan Kistel</v>
          </cell>
          <cell r="AL351" t="str">
            <v>Rod Graber</v>
          </cell>
          <cell r="AM351" t="b">
            <v>0</v>
          </cell>
          <cell r="AN351" t="str">
            <v>RW:025051@3494</v>
          </cell>
          <cell r="AO351" t="str">
            <v>11545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405</v>
          </cell>
          <cell r="AX351">
            <v>405</v>
          </cell>
          <cell r="AY351">
            <v>239.91</v>
          </cell>
        </row>
        <row r="352">
          <cell r="A352" t="str">
            <v>005715</v>
          </cell>
          <cell r="B352" t="str">
            <v>Chimney Hill</v>
          </cell>
          <cell r="C352" t="str">
            <v>2855 Windy Hill Rd</v>
          </cell>
          <cell r="D352">
            <v>0</v>
          </cell>
          <cell r="E352" t="str">
            <v>Marietta</v>
          </cell>
          <cell r="F352" t="str">
            <v>GA</v>
          </cell>
          <cell r="G352" t="str">
            <v>30067</v>
          </cell>
          <cell r="H352" t="str">
            <v>770-952-6161</v>
          </cell>
          <cell r="I352">
            <v>0</v>
          </cell>
          <cell r="J352">
            <v>326</v>
          </cell>
          <cell r="K352" t="str">
            <v>13067</v>
          </cell>
          <cell r="L352" t="str">
            <v>Cobb</v>
          </cell>
          <cell r="M352" t="str">
            <v>0520</v>
          </cell>
          <cell r="N352" t="str">
            <v>Atlanta</v>
          </cell>
          <cell r="O352">
            <v>0</v>
          </cell>
          <cell r="P352">
            <v>0</v>
          </cell>
          <cell r="Q352">
            <v>0</v>
          </cell>
          <cell r="R352" t="str">
            <v>Garden</v>
          </cell>
          <cell r="S352" t="str">
            <v>Insignia</v>
          </cell>
          <cell r="T352">
            <v>0</v>
          </cell>
          <cell r="U352" t="str">
            <v>Conventional</v>
          </cell>
          <cell r="V352" t="str">
            <v>Conventional</v>
          </cell>
          <cell r="W352">
            <v>0</v>
          </cell>
          <cell r="X352" t="str">
            <v>Equity</v>
          </cell>
          <cell r="Y352" t="str">
            <v>12</v>
          </cell>
          <cell r="Z352" t="str">
            <v>9</v>
          </cell>
          <cell r="AA352" t="str">
            <v>2</v>
          </cell>
          <cell r="AB352" t="str">
            <v>342453</v>
          </cell>
          <cell r="AC352">
            <v>0.49501968099999999</v>
          </cell>
          <cell r="AD352" t="str">
            <v>Yes</v>
          </cell>
          <cell r="AE352" t="str">
            <v>Yes</v>
          </cell>
          <cell r="AF352" t="str">
            <v>CONSOLIDATED CAPITAL (ConCap)</v>
          </cell>
          <cell r="AG352" t="str">
            <v>Foothill Chimney Associates LP</v>
          </cell>
          <cell r="AH352" t="str">
            <v>1972</v>
          </cell>
          <cell r="AI352" t="str">
            <v>South East</v>
          </cell>
          <cell r="AJ352" t="str">
            <v>Atlanta</v>
          </cell>
          <cell r="AK352" t="str">
            <v>Ken Mills</v>
          </cell>
          <cell r="AL352" t="str">
            <v>Dick Lisska</v>
          </cell>
          <cell r="AM352" t="b">
            <v>0</v>
          </cell>
          <cell r="AN352" t="str">
            <v>RW:039243@3494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1173.5999999999999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1173.5999999999999</v>
          </cell>
          <cell r="AY352">
            <v>580.95000000000005</v>
          </cell>
        </row>
        <row r="353">
          <cell r="A353" t="str">
            <v>005716</v>
          </cell>
          <cell r="B353" t="str">
            <v>Highcrest Townhomes</v>
          </cell>
          <cell r="C353" t="str">
            <v>3514 W 83rd</v>
          </cell>
          <cell r="D353">
            <v>0</v>
          </cell>
          <cell r="E353" t="str">
            <v>Wood Ridge</v>
          </cell>
          <cell r="F353" t="str">
            <v>IL</v>
          </cell>
          <cell r="G353" t="str">
            <v>60517</v>
          </cell>
          <cell r="H353" t="str">
            <v>630-985-3555</v>
          </cell>
          <cell r="I353">
            <v>0</v>
          </cell>
          <cell r="J353">
            <v>176</v>
          </cell>
          <cell r="K353" t="str">
            <v>17043</v>
          </cell>
          <cell r="L353" t="str">
            <v>Du Page</v>
          </cell>
          <cell r="M353" t="str">
            <v>1600</v>
          </cell>
          <cell r="N353" t="str">
            <v>Chicago</v>
          </cell>
          <cell r="O353" t="str">
            <v>14</v>
          </cell>
          <cell r="P353" t="str">
            <v>Chicago - Gary - Kenosha</v>
          </cell>
          <cell r="Q353">
            <v>0</v>
          </cell>
          <cell r="R353" t="str">
            <v>Garden</v>
          </cell>
          <cell r="S353" t="str">
            <v>Insignia</v>
          </cell>
          <cell r="T353">
            <v>0</v>
          </cell>
          <cell r="U353" t="str">
            <v>Conventional</v>
          </cell>
          <cell r="V353" t="str">
            <v>Conventional</v>
          </cell>
          <cell r="W353">
            <v>0</v>
          </cell>
          <cell r="X353" t="str">
            <v>Equity</v>
          </cell>
          <cell r="Y353" t="str">
            <v>12</v>
          </cell>
          <cell r="Z353" t="str">
            <v>7</v>
          </cell>
          <cell r="AA353" t="str">
            <v>6</v>
          </cell>
          <cell r="AB353" t="str">
            <v>206200</v>
          </cell>
          <cell r="AC353">
            <v>0.42257116300000003</v>
          </cell>
          <cell r="AD353" t="str">
            <v>Yes</v>
          </cell>
          <cell r="AE353" t="str">
            <v>Yes</v>
          </cell>
          <cell r="AF353" t="str">
            <v>CONSOLIDATED CAPITAL (ConCap)</v>
          </cell>
          <cell r="AG353" t="str">
            <v>Consolidated Capital Equity Partners/2</v>
          </cell>
          <cell r="AH353" t="str">
            <v>1968</v>
          </cell>
          <cell r="AI353" t="str">
            <v>Far West</v>
          </cell>
          <cell r="AJ353" t="str">
            <v>Chicago</v>
          </cell>
          <cell r="AK353" t="str">
            <v>Wade Roemke</v>
          </cell>
          <cell r="AL353" t="str">
            <v>Mary Paruszkiewicz</v>
          </cell>
          <cell r="AM353" t="b">
            <v>0</v>
          </cell>
          <cell r="AN353" t="str">
            <v>RW:000683@3494</v>
          </cell>
          <cell r="AO353" t="str">
            <v>11408</v>
          </cell>
          <cell r="AP353">
            <v>1564.99</v>
          </cell>
          <cell r="AQ353">
            <v>0</v>
          </cell>
          <cell r="AR353">
            <v>0</v>
          </cell>
          <cell r="AS353">
            <v>0</v>
          </cell>
          <cell r="AT353">
            <v>304.44</v>
          </cell>
          <cell r="AU353">
            <v>1093.97</v>
          </cell>
          <cell r="AV353">
            <v>0</v>
          </cell>
          <cell r="AW353">
            <v>0</v>
          </cell>
          <cell r="AX353">
            <v>2963.4</v>
          </cell>
          <cell r="AY353">
            <v>1252.24</v>
          </cell>
        </row>
        <row r="354">
          <cell r="A354" t="str">
            <v>005717</v>
          </cell>
          <cell r="B354" t="str">
            <v>Aspen Ridge</v>
          </cell>
          <cell r="C354" t="str">
            <v>1440 South Neltnor</v>
          </cell>
          <cell r="D354">
            <v>0</v>
          </cell>
          <cell r="E354" t="str">
            <v>West Chicago</v>
          </cell>
          <cell r="F354" t="str">
            <v>IL</v>
          </cell>
          <cell r="G354" t="str">
            <v>60185</v>
          </cell>
          <cell r="H354" t="str">
            <v>630-231-7442</v>
          </cell>
          <cell r="I354">
            <v>0</v>
          </cell>
          <cell r="J354">
            <v>253</v>
          </cell>
          <cell r="K354" t="str">
            <v>17043</v>
          </cell>
          <cell r="L354" t="str">
            <v>Du Page</v>
          </cell>
          <cell r="M354" t="str">
            <v>1600</v>
          </cell>
          <cell r="N354" t="str">
            <v>Chicago</v>
          </cell>
          <cell r="O354" t="str">
            <v>14</v>
          </cell>
          <cell r="P354" t="str">
            <v>Chicago - Gary - Kenosha</v>
          </cell>
          <cell r="Q354">
            <v>0</v>
          </cell>
          <cell r="R354" t="str">
            <v>Garden</v>
          </cell>
          <cell r="S354" t="str">
            <v>Insignia</v>
          </cell>
          <cell r="T354">
            <v>0</v>
          </cell>
          <cell r="U354" t="str">
            <v>Conventional</v>
          </cell>
          <cell r="V354" t="str">
            <v>Conventional</v>
          </cell>
          <cell r="W354">
            <v>0</v>
          </cell>
          <cell r="X354" t="str">
            <v>Equity</v>
          </cell>
          <cell r="Y354" t="str">
            <v>12</v>
          </cell>
          <cell r="Z354" t="str">
            <v>5</v>
          </cell>
          <cell r="AA354" t="str">
            <v>5</v>
          </cell>
          <cell r="AB354" t="str">
            <v>203695</v>
          </cell>
          <cell r="AC354">
            <v>0.46344017799999998</v>
          </cell>
          <cell r="AD354" t="str">
            <v>Yes</v>
          </cell>
          <cell r="AE354" t="str">
            <v>Yes</v>
          </cell>
          <cell r="AF354" t="str">
            <v>CONSOLIDATED CAPITAL (ConCap)</v>
          </cell>
          <cell r="AG354" t="str">
            <v>Consolidated Capital Properties V</v>
          </cell>
          <cell r="AH354" t="str">
            <v>1969</v>
          </cell>
          <cell r="AI354" t="str">
            <v>Far West</v>
          </cell>
          <cell r="AJ354" t="str">
            <v>Chicago</v>
          </cell>
          <cell r="AK354" t="str">
            <v>Wade Roemke</v>
          </cell>
          <cell r="AL354" t="str">
            <v>Jamie McDonald</v>
          </cell>
          <cell r="AM354" t="b">
            <v>0</v>
          </cell>
          <cell r="AN354">
            <v>0</v>
          </cell>
          <cell r="AO354" t="str">
            <v>09060</v>
          </cell>
          <cell r="AP354">
            <v>2249.67</v>
          </cell>
          <cell r="AQ354">
            <v>0</v>
          </cell>
          <cell r="AR354">
            <v>0</v>
          </cell>
          <cell r="AS354">
            <v>0</v>
          </cell>
          <cell r="AT354">
            <v>414</v>
          </cell>
          <cell r="AU354">
            <v>1572.58</v>
          </cell>
          <cell r="AV354">
            <v>0</v>
          </cell>
          <cell r="AW354">
            <v>0</v>
          </cell>
          <cell r="AX354">
            <v>4236.25</v>
          </cell>
          <cell r="AY354">
            <v>1963.24</v>
          </cell>
        </row>
        <row r="355">
          <cell r="A355" t="str">
            <v>005718</v>
          </cell>
          <cell r="B355" t="str">
            <v>Hunt Club</v>
          </cell>
          <cell r="C355" t="str">
            <v>5421 CALDER WAY</v>
          </cell>
          <cell r="D355">
            <v>0</v>
          </cell>
          <cell r="E355" t="str">
            <v>Indianapolis</v>
          </cell>
          <cell r="F355" t="str">
            <v>IN</v>
          </cell>
          <cell r="G355" t="str">
            <v>46226</v>
          </cell>
          <cell r="H355" t="str">
            <v>317-547-2414</v>
          </cell>
          <cell r="I355">
            <v>0</v>
          </cell>
          <cell r="J355">
            <v>200</v>
          </cell>
          <cell r="K355" t="str">
            <v>18097</v>
          </cell>
          <cell r="L355" t="str">
            <v>Marion</v>
          </cell>
          <cell r="M355" t="str">
            <v>3480</v>
          </cell>
          <cell r="N355" t="str">
            <v>Indianapolis</v>
          </cell>
          <cell r="O355">
            <v>0</v>
          </cell>
          <cell r="P355">
            <v>0</v>
          </cell>
          <cell r="Q355">
            <v>0</v>
          </cell>
          <cell r="R355" t="str">
            <v>Garden</v>
          </cell>
          <cell r="S355" t="str">
            <v>Insignia</v>
          </cell>
          <cell r="T355">
            <v>0</v>
          </cell>
          <cell r="U355" t="str">
            <v>Conventional</v>
          </cell>
          <cell r="V355" t="str">
            <v>Conventional</v>
          </cell>
          <cell r="W355">
            <v>0</v>
          </cell>
          <cell r="X355" t="str">
            <v>Equity</v>
          </cell>
          <cell r="Y355" t="str">
            <v>12</v>
          </cell>
          <cell r="Z355" t="str">
            <v>8</v>
          </cell>
          <cell r="AA355" t="str">
            <v>6</v>
          </cell>
          <cell r="AB355" t="str">
            <v>202992</v>
          </cell>
          <cell r="AC355">
            <v>0.57594280099999995</v>
          </cell>
          <cell r="AD355" t="str">
            <v>Yes</v>
          </cell>
          <cell r="AE355" t="str">
            <v>Yes</v>
          </cell>
          <cell r="AF355" t="str">
            <v>CONSOLIDATED CAPITAL (ConCap)</v>
          </cell>
          <cell r="AG355" t="str">
            <v>Hunt Club Associates, Ltd.</v>
          </cell>
          <cell r="AH355" t="str">
            <v>1972</v>
          </cell>
          <cell r="AI355" t="str">
            <v>West</v>
          </cell>
          <cell r="AJ355" t="str">
            <v>Indianapolis</v>
          </cell>
          <cell r="AK355" t="str">
            <v>Rick Arbore</v>
          </cell>
          <cell r="AL355" t="str">
            <v>Vickie Johnson</v>
          </cell>
          <cell r="AM355" t="b">
            <v>0</v>
          </cell>
          <cell r="AN355" t="str">
            <v>RW:038822@3494</v>
          </cell>
          <cell r="AO355" t="str">
            <v>10570</v>
          </cell>
          <cell r="AP355">
            <v>0</v>
          </cell>
          <cell r="AQ355">
            <v>1976</v>
          </cell>
          <cell r="AR355">
            <v>0</v>
          </cell>
          <cell r="AS355">
            <v>0</v>
          </cell>
          <cell r="AT355">
            <v>736.34</v>
          </cell>
          <cell r="AU355">
            <v>0</v>
          </cell>
          <cell r="AV355">
            <v>0</v>
          </cell>
          <cell r="AW355">
            <v>0</v>
          </cell>
          <cell r="AX355">
            <v>2712.34</v>
          </cell>
          <cell r="AY355">
            <v>1562.15</v>
          </cell>
        </row>
        <row r="356">
          <cell r="A356" t="str">
            <v>005719</v>
          </cell>
          <cell r="B356" t="str">
            <v>Indian Creek Village</v>
          </cell>
          <cell r="C356" t="str">
            <v>10382 CONSER</v>
          </cell>
          <cell r="D356">
            <v>0</v>
          </cell>
          <cell r="E356" t="str">
            <v>Overland Park</v>
          </cell>
          <cell r="F356" t="str">
            <v>KS</v>
          </cell>
          <cell r="G356" t="str">
            <v>66212</v>
          </cell>
          <cell r="H356" t="str">
            <v>913-648-5093</v>
          </cell>
          <cell r="I356">
            <v>0</v>
          </cell>
          <cell r="J356">
            <v>273</v>
          </cell>
          <cell r="K356" t="str">
            <v>20091</v>
          </cell>
          <cell r="L356" t="str">
            <v>Johnson</v>
          </cell>
          <cell r="M356" t="str">
            <v>3760</v>
          </cell>
          <cell r="N356" t="str">
            <v>Kansas City</v>
          </cell>
          <cell r="O356">
            <v>0</v>
          </cell>
          <cell r="P356">
            <v>0</v>
          </cell>
          <cell r="Q356">
            <v>0</v>
          </cell>
          <cell r="R356" t="str">
            <v>Garden</v>
          </cell>
          <cell r="S356" t="str">
            <v>Insignia</v>
          </cell>
          <cell r="T356">
            <v>0</v>
          </cell>
          <cell r="U356" t="str">
            <v>Conventional</v>
          </cell>
          <cell r="V356" t="str">
            <v>Conventional</v>
          </cell>
          <cell r="W356">
            <v>0</v>
          </cell>
          <cell r="X356" t="str">
            <v>Consolidated</v>
          </cell>
          <cell r="Y356" t="str">
            <v>12</v>
          </cell>
          <cell r="Z356" t="str">
            <v>9</v>
          </cell>
          <cell r="AA356" t="str">
            <v>8</v>
          </cell>
          <cell r="AB356" t="str">
            <v>269093</v>
          </cell>
          <cell r="AC356">
            <v>0.59237287599999999</v>
          </cell>
          <cell r="AD356" t="str">
            <v>Yes</v>
          </cell>
          <cell r="AE356" t="str">
            <v>Yes</v>
          </cell>
          <cell r="AF356" t="str">
            <v>CONSOLIDATED CAPITAL (ConCap)</v>
          </cell>
          <cell r="AG356" t="str">
            <v>Consolidated Capital Equity Partners, LP</v>
          </cell>
          <cell r="AH356" t="str">
            <v>1972</v>
          </cell>
          <cell r="AI356" t="str">
            <v>Far West</v>
          </cell>
          <cell r="AJ356" t="str">
            <v>Kansas City</v>
          </cell>
          <cell r="AK356" t="str">
            <v>Rusty Fleming</v>
          </cell>
          <cell r="AL356" t="str">
            <v>Dan Fletcher</v>
          </cell>
          <cell r="AM356" t="b">
            <v>0</v>
          </cell>
          <cell r="AN356" t="str">
            <v>RW:025043@3494</v>
          </cell>
          <cell r="AO356" t="str">
            <v>11531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</row>
        <row r="357">
          <cell r="A357" t="str">
            <v>005720</v>
          </cell>
          <cell r="B357" t="str">
            <v>TATES CREEK VILLAGE</v>
          </cell>
          <cell r="C357" t="str">
            <v>3051 KIRKLEVINGTON DRIVE</v>
          </cell>
          <cell r="D357">
            <v>0</v>
          </cell>
          <cell r="E357" t="str">
            <v>LEXINGTON</v>
          </cell>
          <cell r="F357" t="str">
            <v>KY</v>
          </cell>
          <cell r="G357" t="str">
            <v>40517</v>
          </cell>
          <cell r="H357" t="str">
            <v>606-272-3481</v>
          </cell>
          <cell r="I357">
            <v>0</v>
          </cell>
          <cell r="J357">
            <v>204</v>
          </cell>
          <cell r="K357" t="str">
            <v>21067</v>
          </cell>
          <cell r="L357" t="str">
            <v>Fayette</v>
          </cell>
          <cell r="M357" t="str">
            <v>4280</v>
          </cell>
          <cell r="N357" t="str">
            <v>Lexington</v>
          </cell>
          <cell r="O357">
            <v>0</v>
          </cell>
          <cell r="P357">
            <v>0</v>
          </cell>
          <cell r="Q357">
            <v>0</v>
          </cell>
          <cell r="R357" t="str">
            <v>Garden</v>
          </cell>
          <cell r="S357" t="str">
            <v>Insignia</v>
          </cell>
          <cell r="T357">
            <v>0</v>
          </cell>
          <cell r="U357" t="str">
            <v>Conventional</v>
          </cell>
          <cell r="V357" t="str">
            <v>Conventional</v>
          </cell>
          <cell r="W357">
            <v>0</v>
          </cell>
          <cell r="X357" t="str">
            <v>Consolidated</v>
          </cell>
          <cell r="Y357" t="str">
            <v>12</v>
          </cell>
          <cell r="Z357" t="str">
            <v>9</v>
          </cell>
          <cell r="AA357" t="str">
            <v>8</v>
          </cell>
          <cell r="AB357" t="str">
            <v>195460</v>
          </cell>
          <cell r="AC357">
            <v>0.59237287599999999</v>
          </cell>
          <cell r="AD357" t="str">
            <v>Yes</v>
          </cell>
          <cell r="AE357" t="str">
            <v>Yes</v>
          </cell>
          <cell r="AF357" t="str">
            <v>CONSOLIDATED CAPITAL (ConCap)</v>
          </cell>
          <cell r="AG357" t="str">
            <v>Consolidated Capital Equity Partners, LP</v>
          </cell>
          <cell r="AH357" t="str">
            <v>1970</v>
          </cell>
          <cell r="AI357" t="str">
            <v>South East</v>
          </cell>
          <cell r="AJ357" t="str">
            <v>Nashville</v>
          </cell>
          <cell r="AK357" t="str">
            <v>Rod Beverstein</v>
          </cell>
          <cell r="AL357" t="str">
            <v>Ann Felknor</v>
          </cell>
          <cell r="AM357" t="b">
            <v>0</v>
          </cell>
          <cell r="AN357">
            <v>0</v>
          </cell>
          <cell r="AO357" t="str">
            <v>09063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550.79999999999995</v>
          </cell>
          <cell r="AX357">
            <v>550.79999999999995</v>
          </cell>
          <cell r="AY357">
            <v>326.27</v>
          </cell>
        </row>
        <row r="358">
          <cell r="A358" t="str">
            <v>005721</v>
          </cell>
          <cell r="B358" t="str">
            <v>WEST CHASE</v>
          </cell>
          <cell r="C358" t="str">
            <v>1346 VILLAGE DRIVE</v>
          </cell>
          <cell r="D358">
            <v>0</v>
          </cell>
          <cell r="E358" t="str">
            <v>LEXINGTON</v>
          </cell>
          <cell r="F358" t="str">
            <v>KY</v>
          </cell>
          <cell r="G358" t="str">
            <v>40504</v>
          </cell>
          <cell r="H358" t="str">
            <v>606-231-8112</v>
          </cell>
          <cell r="I358">
            <v>0</v>
          </cell>
          <cell r="J358">
            <v>120</v>
          </cell>
          <cell r="K358" t="str">
            <v>21067</v>
          </cell>
          <cell r="L358" t="str">
            <v>Fayette</v>
          </cell>
          <cell r="M358" t="str">
            <v>4280</v>
          </cell>
          <cell r="N358" t="str">
            <v>Lexington</v>
          </cell>
          <cell r="O358">
            <v>0</v>
          </cell>
          <cell r="P358">
            <v>0</v>
          </cell>
          <cell r="Q358">
            <v>0</v>
          </cell>
          <cell r="R358" t="str">
            <v>Garden</v>
          </cell>
          <cell r="S358" t="str">
            <v>Insignia</v>
          </cell>
          <cell r="T358">
            <v>0</v>
          </cell>
          <cell r="U358" t="str">
            <v>Conventional</v>
          </cell>
          <cell r="V358" t="str">
            <v>Conventional</v>
          </cell>
          <cell r="W358">
            <v>0</v>
          </cell>
          <cell r="X358" t="str">
            <v>Equity</v>
          </cell>
          <cell r="Y358" t="str">
            <v>12</v>
          </cell>
          <cell r="Z358" t="str">
            <v>3</v>
          </cell>
          <cell r="AA358" t="str">
            <v>6</v>
          </cell>
          <cell r="AB358" t="str">
            <v>102650</v>
          </cell>
          <cell r="AC358">
            <v>0.45842914800000001</v>
          </cell>
          <cell r="AD358" t="str">
            <v>Yes</v>
          </cell>
          <cell r="AE358" t="str">
            <v>Yes</v>
          </cell>
          <cell r="AF358" t="str">
            <v>CONSOLIDATED CAPITAL (ConCap)</v>
          </cell>
          <cell r="AG358" t="str">
            <v>Consolidated Capital Properties III</v>
          </cell>
          <cell r="AH358" t="str">
            <v>1960</v>
          </cell>
          <cell r="AI358" t="str">
            <v>South East</v>
          </cell>
          <cell r="AJ358" t="str">
            <v>Nashville</v>
          </cell>
          <cell r="AK358" t="str">
            <v>Rod Beverstein</v>
          </cell>
          <cell r="AL358" t="str">
            <v>Ann Felknor</v>
          </cell>
          <cell r="AM358" t="b">
            <v>0</v>
          </cell>
          <cell r="AN358">
            <v>0</v>
          </cell>
          <cell r="AO358" t="str">
            <v>09029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324</v>
          </cell>
          <cell r="AX358">
            <v>324</v>
          </cell>
          <cell r="AY358">
            <v>148.53</v>
          </cell>
        </row>
        <row r="359">
          <cell r="A359" t="str">
            <v>005722</v>
          </cell>
          <cell r="B359" t="str">
            <v>BRECKENRIDGE SQUARE</v>
          </cell>
          <cell r="C359" t="str">
            <v>203 BRECKINRIDGE SQUARE</v>
          </cell>
          <cell r="D359">
            <v>0</v>
          </cell>
          <cell r="E359" t="str">
            <v>LOUISVILLE</v>
          </cell>
          <cell r="F359" t="str">
            <v>KY</v>
          </cell>
          <cell r="G359" t="str">
            <v>40220</v>
          </cell>
          <cell r="H359" t="str">
            <v>502-459-2815</v>
          </cell>
          <cell r="I359">
            <v>0</v>
          </cell>
          <cell r="J359">
            <v>294</v>
          </cell>
          <cell r="K359" t="str">
            <v>21111</v>
          </cell>
          <cell r="L359" t="str">
            <v>Jefferson</v>
          </cell>
          <cell r="M359" t="str">
            <v>4520</v>
          </cell>
          <cell r="N359" t="str">
            <v>Louisville</v>
          </cell>
          <cell r="O359">
            <v>0</v>
          </cell>
          <cell r="P359">
            <v>0</v>
          </cell>
          <cell r="Q359">
            <v>0</v>
          </cell>
          <cell r="R359" t="str">
            <v>Garden</v>
          </cell>
          <cell r="S359" t="str">
            <v>Insignia</v>
          </cell>
          <cell r="T359">
            <v>0</v>
          </cell>
          <cell r="U359" t="str">
            <v>Conventional</v>
          </cell>
          <cell r="V359" t="str">
            <v>Conventional</v>
          </cell>
          <cell r="W359">
            <v>0</v>
          </cell>
          <cell r="X359" t="str">
            <v>Equity</v>
          </cell>
          <cell r="Y359" t="str">
            <v>12</v>
          </cell>
          <cell r="Z359" t="str">
            <v>8</v>
          </cell>
          <cell r="AA359" t="str">
            <v>8</v>
          </cell>
          <cell r="AB359" t="str">
            <v>332280</v>
          </cell>
          <cell r="AC359">
            <v>0.51331406000000002</v>
          </cell>
          <cell r="AD359" t="str">
            <v>Yes</v>
          </cell>
          <cell r="AE359" t="str">
            <v>Yes</v>
          </cell>
          <cell r="AF359" t="str">
            <v>CONSOLIDATED CAPITAL (ConCap)</v>
          </cell>
          <cell r="AG359" t="str">
            <v>Consolidated Capital Growth Fund</v>
          </cell>
          <cell r="AH359" t="str">
            <v>1970</v>
          </cell>
          <cell r="AI359" t="str">
            <v>South East</v>
          </cell>
          <cell r="AJ359" t="str">
            <v>Nashville</v>
          </cell>
          <cell r="AK359" t="str">
            <v>Rod Beverstein</v>
          </cell>
          <cell r="AL359" t="str">
            <v>Rebecca Karlen</v>
          </cell>
          <cell r="AM359" t="b">
            <v>0</v>
          </cell>
          <cell r="AN359" t="str">
            <v>RW:039551@3494</v>
          </cell>
          <cell r="AO359" t="str">
            <v>07387</v>
          </cell>
          <cell r="AP359">
            <v>0</v>
          </cell>
          <cell r="AQ359">
            <v>0</v>
          </cell>
          <cell r="AR359">
            <v>0</v>
          </cell>
          <cell r="AS359">
            <v>1058.4000000000001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1058.4000000000001</v>
          </cell>
          <cell r="AY359">
            <v>543.29</v>
          </cell>
        </row>
        <row r="360">
          <cell r="A360" t="str">
            <v>005723</v>
          </cell>
          <cell r="B360" t="str">
            <v>Churchill Park</v>
          </cell>
          <cell r="C360" t="str">
            <v>7204 CHURCHILL PARK DRIVE</v>
          </cell>
          <cell r="D360">
            <v>0</v>
          </cell>
          <cell r="E360" t="str">
            <v>Louisville</v>
          </cell>
          <cell r="F360" t="str">
            <v>KY</v>
          </cell>
          <cell r="G360" t="str">
            <v>40220</v>
          </cell>
          <cell r="H360" t="str">
            <v>502-459-8996</v>
          </cell>
          <cell r="I360">
            <v>0</v>
          </cell>
          <cell r="J360">
            <v>384</v>
          </cell>
          <cell r="K360" t="str">
            <v>21111</v>
          </cell>
          <cell r="L360" t="str">
            <v>Jefferson</v>
          </cell>
          <cell r="M360" t="str">
            <v>4520</v>
          </cell>
          <cell r="N360" t="str">
            <v>Louisville</v>
          </cell>
          <cell r="O360">
            <v>0</v>
          </cell>
          <cell r="P360">
            <v>0</v>
          </cell>
          <cell r="Q360">
            <v>0</v>
          </cell>
          <cell r="R360" t="str">
            <v>Garden</v>
          </cell>
          <cell r="S360" t="str">
            <v>Insignia</v>
          </cell>
          <cell r="T360">
            <v>0</v>
          </cell>
          <cell r="U360" t="str">
            <v>Conventional</v>
          </cell>
          <cell r="V360" t="str">
            <v>Conventional</v>
          </cell>
          <cell r="W360">
            <v>0</v>
          </cell>
          <cell r="X360" t="str">
            <v>Equity</v>
          </cell>
          <cell r="Y360" t="str">
            <v>12</v>
          </cell>
          <cell r="Z360" t="str">
            <v>6</v>
          </cell>
          <cell r="AA360" t="str">
            <v>8</v>
          </cell>
          <cell r="AB360" t="str">
            <v>349155</v>
          </cell>
          <cell r="AC360">
            <v>0.51331406000000002</v>
          </cell>
          <cell r="AD360" t="str">
            <v>Yes</v>
          </cell>
          <cell r="AE360" t="str">
            <v>Yes</v>
          </cell>
          <cell r="AF360" t="str">
            <v>CONSOLIDATED CAPITAL (ConCap)</v>
          </cell>
          <cell r="AG360" t="str">
            <v>Consolidated Capital Growth Fund</v>
          </cell>
          <cell r="AH360" t="str">
            <v>1970</v>
          </cell>
          <cell r="AI360" t="str">
            <v>South East</v>
          </cell>
          <cell r="AJ360" t="str">
            <v>Nashville</v>
          </cell>
          <cell r="AK360" t="str">
            <v>Rod Beverstein</v>
          </cell>
          <cell r="AL360" t="str">
            <v>Rebecca Karlen</v>
          </cell>
          <cell r="AM360" t="b">
            <v>1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1382.4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1382.4</v>
          </cell>
          <cell r="AY360">
            <v>709.6</v>
          </cell>
        </row>
        <row r="361">
          <cell r="A361" t="str">
            <v>005724</v>
          </cell>
          <cell r="B361" t="str">
            <v>Magnolia Square (Trace)</v>
          </cell>
          <cell r="C361" t="str">
            <v>11585 NORTH HARRELL'S FERRY</v>
          </cell>
          <cell r="D361">
            <v>0</v>
          </cell>
          <cell r="E361" t="str">
            <v>Baton Rouge</v>
          </cell>
          <cell r="F361" t="str">
            <v>LA</v>
          </cell>
          <cell r="G361" t="str">
            <v>70816</v>
          </cell>
          <cell r="H361" t="str">
            <v>504-272-3690</v>
          </cell>
          <cell r="I361">
            <v>0</v>
          </cell>
          <cell r="J361">
            <v>246</v>
          </cell>
          <cell r="K361" t="str">
            <v>22033</v>
          </cell>
          <cell r="L361" t="str">
            <v>East Baton Rouge</v>
          </cell>
          <cell r="M361" t="str">
            <v>0760</v>
          </cell>
          <cell r="N361" t="str">
            <v>Baton Rouge</v>
          </cell>
          <cell r="O361">
            <v>0</v>
          </cell>
          <cell r="P361">
            <v>0</v>
          </cell>
          <cell r="Q361">
            <v>0</v>
          </cell>
          <cell r="R361" t="str">
            <v>Garden</v>
          </cell>
          <cell r="S361" t="str">
            <v>Insignia</v>
          </cell>
          <cell r="T361">
            <v>0</v>
          </cell>
          <cell r="U361" t="str">
            <v>Conventional</v>
          </cell>
          <cell r="V361" t="str">
            <v>Conventional</v>
          </cell>
          <cell r="W361">
            <v>0</v>
          </cell>
          <cell r="X361" t="str">
            <v>Consolidated</v>
          </cell>
          <cell r="Y361" t="str">
            <v>12</v>
          </cell>
          <cell r="Z361" t="str">
            <v>3</v>
          </cell>
          <cell r="AA361" t="str">
            <v>6</v>
          </cell>
          <cell r="AB361" t="str">
            <v>242236</v>
          </cell>
          <cell r="AC361">
            <v>0.59237287599999999</v>
          </cell>
          <cell r="AD361" t="str">
            <v>Yes</v>
          </cell>
          <cell r="AE361" t="str">
            <v>Yes</v>
          </cell>
          <cell r="AF361" t="str">
            <v>CONSOLIDATED CAPITAL (ConCap)</v>
          </cell>
          <cell r="AG361" t="str">
            <v>Consolidated Capital Equity Partners, LP</v>
          </cell>
          <cell r="AH361" t="str">
            <v>1973</v>
          </cell>
          <cell r="AI361" t="str">
            <v>West</v>
          </cell>
          <cell r="AJ361" t="str">
            <v>Houston II</v>
          </cell>
          <cell r="AK361" t="str">
            <v>Dave Hannan</v>
          </cell>
          <cell r="AL361" t="str">
            <v>Richard Marshall</v>
          </cell>
          <cell r="AM361" t="b">
            <v>0</v>
          </cell>
          <cell r="AN361" t="str">
            <v>RW:038665@3494</v>
          </cell>
          <cell r="AO361">
            <v>0</v>
          </cell>
          <cell r="AP361">
            <v>2187.4299999999998</v>
          </cell>
          <cell r="AQ361">
            <v>0</v>
          </cell>
          <cell r="AR361">
            <v>0</v>
          </cell>
          <cell r="AS361">
            <v>885.6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3073.03</v>
          </cell>
          <cell r="AY361">
            <v>1820.37</v>
          </cell>
        </row>
        <row r="362">
          <cell r="A362" t="str">
            <v>005725</v>
          </cell>
          <cell r="B362" t="str">
            <v>Shirewood Townhomes</v>
          </cell>
          <cell r="C362" t="str">
            <v>1103 DUDLEY DRIVE</v>
          </cell>
          <cell r="D362">
            <v>0</v>
          </cell>
          <cell r="E362" t="str">
            <v>Shreveport</v>
          </cell>
          <cell r="F362" t="str">
            <v>LA</v>
          </cell>
          <cell r="G362" t="str">
            <v>71104</v>
          </cell>
          <cell r="H362" t="str">
            <v>3188680581</v>
          </cell>
          <cell r="I362">
            <v>0</v>
          </cell>
          <cell r="J362">
            <v>228</v>
          </cell>
          <cell r="K362" t="str">
            <v>22017</v>
          </cell>
          <cell r="L362" t="str">
            <v>Caddo</v>
          </cell>
          <cell r="M362" t="str">
            <v>7680</v>
          </cell>
          <cell r="N362" t="str">
            <v>Shreveport-Bossier City</v>
          </cell>
          <cell r="O362">
            <v>0</v>
          </cell>
          <cell r="P362">
            <v>0</v>
          </cell>
          <cell r="Q362">
            <v>0</v>
          </cell>
          <cell r="R362" t="str">
            <v>Garden</v>
          </cell>
          <cell r="S362" t="str">
            <v>Insignia</v>
          </cell>
          <cell r="T362">
            <v>0</v>
          </cell>
          <cell r="U362" t="str">
            <v>Conventional</v>
          </cell>
          <cell r="V362" t="str">
            <v>Conventional</v>
          </cell>
          <cell r="W362">
            <v>0</v>
          </cell>
          <cell r="X362" t="str">
            <v>Consolidated</v>
          </cell>
          <cell r="Y362" t="str">
            <v>12</v>
          </cell>
          <cell r="Z362" t="str">
            <v>6</v>
          </cell>
          <cell r="AA362" t="str">
            <v>4</v>
          </cell>
          <cell r="AB362" t="str">
            <v>205200</v>
          </cell>
          <cell r="AC362">
            <v>0.59237287599999999</v>
          </cell>
          <cell r="AD362" t="str">
            <v>Yes</v>
          </cell>
          <cell r="AE362" t="str">
            <v>Yes</v>
          </cell>
          <cell r="AF362" t="str">
            <v>CONSOLIDATED CAPITAL (ConCap)</v>
          </cell>
          <cell r="AG362" t="str">
            <v>Concap Equities, Inc.</v>
          </cell>
          <cell r="AH362" t="str">
            <v>1948</v>
          </cell>
          <cell r="AI362" t="str">
            <v>West</v>
          </cell>
          <cell r="AJ362" t="str">
            <v>Dallas II</v>
          </cell>
          <cell r="AK362" t="str">
            <v>Larry Lennon</v>
          </cell>
          <cell r="AL362" t="str">
            <v>John Jett</v>
          </cell>
          <cell r="AM362" t="b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820.8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820.8</v>
          </cell>
          <cell r="AY362">
            <v>486.21</v>
          </cell>
        </row>
        <row r="363">
          <cell r="A363" t="str">
            <v>005726</v>
          </cell>
          <cell r="B363" t="str">
            <v>Hidden Cove (Formerly Lake Villa)</v>
          </cell>
          <cell r="C363" t="str">
            <v>46020 LAKE VILLA DRIVE,  #204</v>
          </cell>
          <cell r="D363">
            <v>0</v>
          </cell>
          <cell r="E363" t="str">
            <v>Belleville</v>
          </cell>
          <cell r="F363" t="str">
            <v>MI</v>
          </cell>
          <cell r="G363" t="str">
            <v>48111</v>
          </cell>
          <cell r="H363" t="str">
            <v>3136974100</v>
          </cell>
          <cell r="I363">
            <v>0</v>
          </cell>
          <cell r="J363">
            <v>120</v>
          </cell>
          <cell r="K363" t="str">
            <v>26163</v>
          </cell>
          <cell r="L363" t="str">
            <v>Wayne</v>
          </cell>
          <cell r="M363" t="str">
            <v>2160</v>
          </cell>
          <cell r="N363" t="str">
            <v>Detroit</v>
          </cell>
          <cell r="O363" t="str">
            <v>35</v>
          </cell>
          <cell r="P363" t="str">
            <v>Detroit - Ann Arbor - Flint</v>
          </cell>
          <cell r="Q363">
            <v>0</v>
          </cell>
          <cell r="R363" t="str">
            <v>Garden</v>
          </cell>
          <cell r="S363" t="str">
            <v>Insignia</v>
          </cell>
          <cell r="T363">
            <v>0</v>
          </cell>
          <cell r="U363" t="str">
            <v>Conventional</v>
          </cell>
          <cell r="V363" t="str">
            <v>Conventional</v>
          </cell>
          <cell r="W363">
            <v>0</v>
          </cell>
          <cell r="X363" t="str">
            <v>Equity</v>
          </cell>
          <cell r="Y363" t="str">
            <v>12</v>
          </cell>
          <cell r="Z363" t="str">
            <v>6</v>
          </cell>
          <cell r="AA363" t="str">
            <v>5</v>
          </cell>
          <cell r="AB363" t="str">
            <v>116300</v>
          </cell>
          <cell r="AC363">
            <v>0.50356785400000004</v>
          </cell>
          <cell r="AD363" t="str">
            <v>Yes</v>
          </cell>
          <cell r="AE363" t="str">
            <v>Yes</v>
          </cell>
          <cell r="AF363" t="str">
            <v>CONSOLIDATED CAPITAL (ConCap)</v>
          </cell>
          <cell r="AG363" t="str">
            <v>ConCap CCPV Properties, Inc.</v>
          </cell>
          <cell r="AH363" t="str">
            <v>1971</v>
          </cell>
          <cell r="AI363" t="str">
            <v>West</v>
          </cell>
          <cell r="AJ363" t="str">
            <v>Columbus</v>
          </cell>
          <cell r="AK363" t="str">
            <v>Rowe Shockley</v>
          </cell>
          <cell r="AL363" t="str">
            <v>Melanie Zimmerman</v>
          </cell>
          <cell r="AM363" t="b">
            <v>0</v>
          </cell>
          <cell r="AN363" t="str">
            <v>RW:039080@3494</v>
          </cell>
          <cell r="AO363" t="str">
            <v>10452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302.10000000000002</v>
          </cell>
          <cell r="AU363">
            <v>0</v>
          </cell>
          <cell r="AV363">
            <v>0</v>
          </cell>
          <cell r="AW363">
            <v>0</v>
          </cell>
          <cell r="AX363">
            <v>302.10000000000002</v>
          </cell>
          <cell r="AY363">
            <v>152.12</v>
          </cell>
        </row>
        <row r="364">
          <cell r="A364" t="str">
            <v>005727</v>
          </cell>
          <cell r="B364" t="str">
            <v>Cedar Brooke Apts</v>
          </cell>
          <cell r="C364" t="str">
            <v>3100 QUAIL CREEK DRIVE</v>
          </cell>
          <cell r="D364">
            <v>0</v>
          </cell>
          <cell r="E364" t="str">
            <v>Independence</v>
          </cell>
          <cell r="F364" t="str">
            <v>MO</v>
          </cell>
          <cell r="G364" t="str">
            <v>64055</v>
          </cell>
          <cell r="H364" t="str">
            <v>8163738500</v>
          </cell>
          <cell r="I364">
            <v>0</v>
          </cell>
          <cell r="J364">
            <v>158</v>
          </cell>
          <cell r="K364" t="str">
            <v>29095</v>
          </cell>
          <cell r="L364" t="str">
            <v>Jackson</v>
          </cell>
          <cell r="M364" t="str">
            <v>3760</v>
          </cell>
          <cell r="N364" t="str">
            <v>Kansas City</v>
          </cell>
          <cell r="O364">
            <v>0</v>
          </cell>
          <cell r="P364">
            <v>0</v>
          </cell>
          <cell r="Q364">
            <v>0</v>
          </cell>
          <cell r="R364" t="str">
            <v>Garden</v>
          </cell>
          <cell r="S364" t="str">
            <v>Insignia</v>
          </cell>
          <cell r="T364">
            <v>0</v>
          </cell>
          <cell r="U364" t="str">
            <v>Conventional</v>
          </cell>
          <cell r="V364" t="str">
            <v>Conventional</v>
          </cell>
          <cell r="W364">
            <v>0</v>
          </cell>
          <cell r="X364" t="str">
            <v>Equity</v>
          </cell>
          <cell r="Y364" t="str">
            <v>12</v>
          </cell>
          <cell r="Z364" t="str">
            <v>7</v>
          </cell>
          <cell r="AA364" t="str">
            <v>7</v>
          </cell>
          <cell r="AB364" t="str">
            <v>148008</v>
          </cell>
          <cell r="AC364">
            <v>0.49609991599999997</v>
          </cell>
          <cell r="AD364" t="str">
            <v>Yes</v>
          </cell>
          <cell r="AE364" t="str">
            <v>Yes</v>
          </cell>
          <cell r="AF364" t="str">
            <v>CONSOLIDATED CAPITAL (ConCap)</v>
          </cell>
          <cell r="AG364" t="str">
            <v>Johnstown/Consolidated Income Part.</v>
          </cell>
          <cell r="AH364" t="str">
            <v>1981</v>
          </cell>
          <cell r="AI364" t="str">
            <v>Far West</v>
          </cell>
          <cell r="AJ364" t="str">
            <v>Kansas City</v>
          </cell>
          <cell r="AK364" t="str">
            <v>Rusty Fleming</v>
          </cell>
          <cell r="AL364" t="str">
            <v>Dennis Watts</v>
          </cell>
          <cell r="AM364" t="b">
            <v>0</v>
          </cell>
          <cell r="AN364" t="str">
            <v>RW:038511@3494</v>
          </cell>
          <cell r="AO364" t="str">
            <v>08412</v>
          </cell>
          <cell r="AP364">
            <v>0</v>
          </cell>
          <cell r="AQ364">
            <v>1561.04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1561.04</v>
          </cell>
          <cell r="AY364">
            <v>774.43</v>
          </cell>
        </row>
        <row r="365">
          <cell r="A365" t="str">
            <v>005728</v>
          </cell>
          <cell r="B365" t="str">
            <v>The Lakes</v>
          </cell>
          <cell r="C365" t="str">
            <v>6615 THE LAKES DRIVE</v>
          </cell>
          <cell r="D365">
            <v>0</v>
          </cell>
          <cell r="E365" t="str">
            <v>Raleigh</v>
          </cell>
          <cell r="F365" t="str">
            <v>NC</v>
          </cell>
          <cell r="G365" t="str">
            <v>27609</v>
          </cell>
          <cell r="H365" t="str">
            <v>9198471516</v>
          </cell>
          <cell r="I365">
            <v>0</v>
          </cell>
          <cell r="J365">
            <v>600</v>
          </cell>
          <cell r="K365" t="str">
            <v>37183</v>
          </cell>
          <cell r="L365" t="str">
            <v>Wake</v>
          </cell>
          <cell r="M365" t="str">
            <v>6640</v>
          </cell>
          <cell r="N365" t="str">
            <v>Raleigh-Durham-Chapel Hill</v>
          </cell>
          <cell r="O365">
            <v>0</v>
          </cell>
          <cell r="P365">
            <v>0</v>
          </cell>
          <cell r="Q365">
            <v>0</v>
          </cell>
          <cell r="R365" t="str">
            <v>Garden</v>
          </cell>
          <cell r="S365" t="str">
            <v>Insignia</v>
          </cell>
          <cell r="T365">
            <v>0</v>
          </cell>
          <cell r="U365" t="str">
            <v>Conventional</v>
          </cell>
          <cell r="V365" t="str">
            <v>Conventional</v>
          </cell>
          <cell r="W365">
            <v>0</v>
          </cell>
          <cell r="X365" t="str">
            <v>Equity</v>
          </cell>
          <cell r="Y365" t="str">
            <v>12</v>
          </cell>
          <cell r="Z365" t="str">
            <v>7</v>
          </cell>
          <cell r="AA365" t="str">
            <v>6</v>
          </cell>
          <cell r="AB365" t="str">
            <v>496980</v>
          </cell>
          <cell r="AC365">
            <v>0.51331406000000002</v>
          </cell>
          <cell r="AD365" t="str">
            <v>Yes</v>
          </cell>
          <cell r="AE365" t="str">
            <v>Yes</v>
          </cell>
          <cell r="AF365" t="str">
            <v>CONSOLIDATED CAPITAL (ConCap)</v>
          </cell>
          <cell r="AG365" t="str">
            <v>Consolidated Capital Growth Fund</v>
          </cell>
          <cell r="AH365" t="str">
            <v>1972</v>
          </cell>
          <cell r="AI365" t="str">
            <v>East</v>
          </cell>
          <cell r="AJ365" t="str">
            <v>Columbia</v>
          </cell>
          <cell r="AK365" t="str">
            <v>Kim Barkwell</v>
          </cell>
          <cell r="AL365" t="str">
            <v>Randy Bryant</v>
          </cell>
          <cell r="AM365" t="b">
            <v>0</v>
          </cell>
          <cell r="AN365">
            <v>0</v>
          </cell>
          <cell r="AO365" t="str">
            <v>07843</v>
          </cell>
          <cell r="AP365">
            <v>0</v>
          </cell>
          <cell r="AQ365">
            <v>0</v>
          </cell>
          <cell r="AR365">
            <v>0</v>
          </cell>
          <cell r="AS365">
            <v>2160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2160</v>
          </cell>
          <cell r="AY365">
            <v>1108.75</v>
          </cell>
        </row>
        <row r="366">
          <cell r="A366" t="str">
            <v>005729</v>
          </cell>
          <cell r="B366" t="str">
            <v>The Loft</v>
          </cell>
          <cell r="C366">
            <v>0</v>
          </cell>
          <cell r="D366">
            <v>0</v>
          </cell>
          <cell r="E366" t="str">
            <v>Raleigh</v>
          </cell>
          <cell r="F366" t="str">
            <v>NC</v>
          </cell>
          <cell r="G366" t="str">
            <v>27609</v>
          </cell>
          <cell r="H366">
            <v>0</v>
          </cell>
          <cell r="I366">
            <v>0</v>
          </cell>
          <cell r="J366">
            <v>184</v>
          </cell>
          <cell r="K366" t="str">
            <v>37183</v>
          </cell>
          <cell r="L366" t="str">
            <v>Wake</v>
          </cell>
          <cell r="M366" t="str">
            <v>6640</v>
          </cell>
          <cell r="N366" t="str">
            <v>Raleigh-Durham-Chapel Hill</v>
          </cell>
          <cell r="O366">
            <v>0</v>
          </cell>
          <cell r="P366">
            <v>0</v>
          </cell>
          <cell r="Q366">
            <v>0</v>
          </cell>
          <cell r="R366" t="str">
            <v>midrise</v>
          </cell>
          <cell r="S366" t="str">
            <v>Insignia</v>
          </cell>
          <cell r="T366">
            <v>0</v>
          </cell>
          <cell r="U366" t="str">
            <v>Conventional</v>
          </cell>
          <cell r="V366" t="str">
            <v>Conventional</v>
          </cell>
          <cell r="W366">
            <v>0</v>
          </cell>
          <cell r="X366" t="str">
            <v>Consolidated</v>
          </cell>
          <cell r="Y366" t="str">
            <v>12</v>
          </cell>
          <cell r="Z366" t="str">
            <v>8</v>
          </cell>
          <cell r="AA366" t="str">
            <v>5</v>
          </cell>
          <cell r="AB366">
            <v>0</v>
          </cell>
          <cell r="AC366">
            <v>0.59237287599999999</v>
          </cell>
          <cell r="AD366" t="str">
            <v>Yes</v>
          </cell>
          <cell r="AE366" t="str">
            <v>Yes</v>
          </cell>
          <cell r="AF366" t="str">
            <v>CONSOLIDATED CAPITAL (ConCap)</v>
          </cell>
          <cell r="AG366">
            <v>0</v>
          </cell>
          <cell r="AH366" t="str">
            <v>1974</v>
          </cell>
          <cell r="AI366" t="str">
            <v>East</v>
          </cell>
          <cell r="AJ366" t="str">
            <v>Columbia</v>
          </cell>
          <cell r="AK366" t="str">
            <v>Kim Barkwell</v>
          </cell>
          <cell r="AL366" t="str">
            <v>Randy Bryant</v>
          </cell>
          <cell r="AM366" t="b">
            <v>0</v>
          </cell>
          <cell r="AN366" t="str">
            <v>RW:038393@3494</v>
          </cell>
          <cell r="AO366" t="str">
            <v>08338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</row>
        <row r="367">
          <cell r="A367" t="str">
            <v>005730</v>
          </cell>
          <cell r="B367" t="str">
            <v>The Apartment</v>
          </cell>
          <cell r="C367" t="str">
            <v>7349 GRANT STREET</v>
          </cell>
          <cell r="D367">
            <v>0</v>
          </cell>
          <cell r="E367" t="str">
            <v>Omaha</v>
          </cell>
          <cell r="F367" t="str">
            <v>NE</v>
          </cell>
          <cell r="G367" t="str">
            <v>68134</v>
          </cell>
          <cell r="H367" t="str">
            <v>402-393-3219</v>
          </cell>
          <cell r="I367">
            <v>0</v>
          </cell>
          <cell r="J367">
            <v>204</v>
          </cell>
          <cell r="K367" t="str">
            <v>31055</v>
          </cell>
          <cell r="L367" t="str">
            <v>Douglas</v>
          </cell>
          <cell r="M367" t="str">
            <v>5920</v>
          </cell>
          <cell r="N367" t="str">
            <v>Omaha</v>
          </cell>
          <cell r="O367">
            <v>0</v>
          </cell>
          <cell r="P367">
            <v>0</v>
          </cell>
          <cell r="Q367">
            <v>0</v>
          </cell>
          <cell r="R367" t="str">
            <v>Garden</v>
          </cell>
          <cell r="S367" t="str">
            <v>Insignia</v>
          </cell>
          <cell r="T367">
            <v>0</v>
          </cell>
          <cell r="U367" t="str">
            <v>Conventional</v>
          </cell>
          <cell r="V367" t="str">
            <v>Conventional</v>
          </cell>
          <cell r="W367">
            <v>0</v>
          </cell>
          <cell r="X367" t="str">
            <v>Equity</v>
          </cell>
          <cell r="Y367" t="str">
            <v>12</v>
          </cell>
          <cell r="Z367" t="str">
            <v>6</v>
          </cell>
          <cell r="AA367" t="str">
            <v>7</v>
          </cell>
          <cell r="AB367" t="str">
            <v>192920</v>
          </cell>
          <cell r="AC367">
            <v>0.49501968099999999</v>
          </cell>
          <cell r="AD367" t="str">
            <v>Yes</v>
          </cell>
          <cell r="AE367" t="str">
            <v>Yes</v>
          </cell>
          <cell r="AF367" t="str">
            <v>CONSOLIDATED CAPITAL (ConCap)</v>
          </cell>
          <cell r="AG367" t="str">
            <v>Apartment Associates, Ltd.</v>
          </cell>
          <cell r="AH367" t="str">
            <v>1973</v>
          </cell>
          <cell r="AI367" t="str">
            <v>Far West</v>
          </cell>
          <cell r="AJ367" t="str">
            <v>Kansas City</v>
          </cell>
          <cell r="AK367" t="str">
            <v>Rusty Fleming</v>
          </cell>
          <cell r="AL367" t="str">
            <v>Dennis Watts</v>
          </cell>
          <cell r="AM367" t="b">
            <v>0</v>
          </cell>
          <cell r="AN367" t="str">
            <v>RW:038265@3494</v>
          </cell>
          <cell r="AO367" t="str">
            <v>08121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749.7</v>
          </cell>
          <cell r="AW367">
            <v>0</v>
          </cell>
          <cell r="AX367">
            <v>749.7</v>
          </cell>
          <cell r="AY367">
            <v>371.11</v>
          </cell>
        </row>
        <row r="368">
          <cell r="A368" t="str">
            <v>005731</v>
          </cell>
          <cell r="B368" t="str">
            <v>Lake Forest Apts</v>
          </cell>
          <cell r="C368" t="str">
            <v>11402 EVANS ST.</v>
          </cell>
          <cell r="D368">
            <v>0</v>
          </cell>
          <cell r="E368" t="str">
            <v>Omaha</v>
          </cell>
          <cell r="F368" t="str">
            <v>NE</v>
          </cell>
          <cell r="G368" t="str">
            <v>68164</v>
          </cell>
          <cell r="H368" t="str">
            <v>402-4934131</v>
          </cell>
          <cell r="I368">
            <v>0</v>
          </cell>
          <cell r="J368">
            <v>312</v>
          </cell>
          <cell r="K368" t="str">
            <v>31055</v>
          </cell>
          <cell r="L368" t="str">
            <v>Douglas</v>
          </cell>
          <cell r="M368" t="str">
            <v>5920</v>
          </cell>
          <cell r="N368" t="str">
            <v>Omaha</v>
          </cell>
          <cell r="O368">
            <v>0</v>
          </cell>
          <cell r="P368">
            <v>0</v>
          </cell>
          <cell r="Q368">
            <v>0</v>
          </cell>
          <cell r="R368" t="str">
            <v>Garden</v>
          </cell>
          <cell r="S368" t="str">
            <v>Insignia</v>
          </cell>
          <cell r="T368">
            <v>0</v>
          </cell>
          <cell r="U368" t="str">
            <v>Conventional</v>
          </cell>
          <cell r="V368" t="str">
            <v>Conventional</v>
          </cell>
          <cell r="W368" t="str">
            <v>yes</v>
          </cell>
          <cell r="X368" t="str">
            <v>Equity</v>
          </cell>
          <cell r="Y368" t="str">
            <v>12</v>
          </cell>
          <cell r="Z368" t="str">
            <v>8</v>
          </cell>
          <cell r="AA368" t="str">
            <v>7</v>
          </cell>
          <cell r="AB368" t="str">
            <v>300300</v>
          </cell>
          <cell r="AC368">
            <v>0.49501968099999999</v>
          </cell>
          <cell r="AD368" t="str">
            <v>Yes</v>
          </cell>
          <cell r="AE368" t="str">
            <v>Yes</v>
          </cell>
          <cell r="AF368" t="str">
            <v>CONSOLIDATED CAPITAL (ConCap)</v>
          </cell>
          <cell r="AG368" t="str">
            <v>Consolidated Capital Properties IV</v>
          </cell>
          <cell r="AH368" t="str">
            <v>1971</v>
          </cell>
          <cell r="AI368" t="str">
            <v>Far West</v>
          </cell>
          <cell r="AJ368" t="str">
            <v>Kansas City</v>
          </cell>
          <cell r="AK368" t="str">
            <v>Rusty Fleming</v>
          </cell>
          <cell r="AL368" t="str">
            <v>Dennis Watts</v>
          </cell>
          <cell r="AM368" t="b">
            <v>0</v>
          </cell>
          <cell r="AN368" t="str">
            <v>RW:007171@3494</v>
          </cell>
          <cell r="AO368" t="str">
            <v>11723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1146.5999999999999</v>
          </cell>
          <cell r="AW368">
            <v>0</v>
          </cell>
          <cell r="AX368">
            <v>1146.5999999999999</v>
          </cell>
          <cell r="AY368">
            <v>567.58000000000004</v>
          </cell>
        </row>
        <row r="369">
          <cell r="A369" t="str">
            <v>005732</v>
          </cell>
          <cell r="B369" t="str">
            <v>Colony of Springdale</v>
          </cell>
          <cell r="C369" t="str">
            <v>ONE KENILWORTH COURT</v>
          </cell>
          <cell r="D369">
            <v>0</v>
          </cell>
          <cell r="E369" t="str">
            <v>Springdale</v>
          </cell>
          <cell r="F369" t="str">
            <v>OH</v>
          </cell>
          <cell r="G369" t="str">
            <v>45246</v>
          </cell>
          <cell r="H369" t="str">
            <v>5137719365</v>
          </cell>
          <cell r="I369">
            <v>0</v>
          </cell>
          <cell r="J369">
            <v>261</v>
          </cell>
          <cell r="K369" t="str">
            <v>39061</v>
          </cell>
          <cell r="L369" t="str">
            <v>Hamilton</v>
          </cell>
          <cell r="M369" t="str">
            <v>1640</v>
          </cell>
          <cell r="N369" t="str">
            <v>Cincinnati</v>
          </cell>
          <cell r="O369" t="str">
            <v>21</v>
          </cell>
          <cell r="P369" t="str">
            <v>Cincinnati - Hamilton</v>
          </cell>
          <cell r="Q369">
            <v>0</v>
          </cell>
          <cell r="R369" t="str">
            <v>Garden</v>
          </cell>
          <cell r="S369" t="str">
            <v>Insignia</v>
          </cell>
          <cell r="T369">
            <v>0</v>
          </cell>
          <cell r="U369" t="str">
            <v>Conventional</v>
          </cell>
          <cell r="V369" t="str">
            <v>Conventional</v>
          </cell>
          <cell r="W369">
            <v>0</v>
          </cell>
          <cell r="X369" t="str">
            <v>Equity</v>
          </cell>
          <cell r="Y369" t="str">
            <v>12</v>
          </cell>
          <cell r="Z369" t="str">
            <v>7</v>
          </cell>
          <cell r="AA369" t="str">
            <v>7</v>
          </cell>
          <cell r="AB369" t="str">
            <v>215680</v>
          </cell>
          <cell r="AC369">
            <v>0.41024970799999999</v>
          </cell>
          <cell r="AD369" t="str">
            <v>Yes</v>
          </cell>
          <cell r="AE369" t="str">
            <v>Yes</v>
          </cell>
          <cell r="AF369" t="str">
            <v>CONSOLIDATED CAPITAL (ConCap)</v>
          </cell>
          <cell r="AG369" t="str">
            <v>Consolidated Capital Properties VI</v>
          </cell>
          <cell r="AH369" t="str">
            <v>1967</v>
          </cell>
          <cell r="AI369" t="str">
            <v>West</v>
          </cell>
          <cell r="AJ369" t="str">
            <v>Columbus</v>
          </cell>
          <cell r="AK369" t="str">
            <v>Rowe Shockley</v>
          </cell>
          <cell r="AL369" t="str">
            <v>Mary Kahl</v>
          </cell>
          <cell r="AM369" t="b">
            <v>0</v>
          </cell>
          <cell r="AN369" t="str">
            <v>RW:039118@3494</v>
          </cell>
          <cell r="AO369" t="str">
            <v>10471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</row>
        <row r="370">
          <cell r="A370" t="str">
            <v>005733</v>
          </cell>
          <cell r="B370" t="str">
            <v>Village Brooke</v>
          </cell>
          <cell r="C370" t="str">
            <v>8705 Red Cloud Court</v>
          </cell>
          <cell r="D370">
            <v>0</v>
          </cell>
          <cell r="E370" t="str">
            <v>Cincinnati</v>
          </cell>
          <cell r="F370" t="str">
            <v>OH</v>
          </cell>
          <cell r="G370" t="str">
            <v>45249</v>
          </cell>
          <cell r="H370" t="str">
            <v>513-489-8197</v>
          </cell>
          <cell r="I370">
            <v>0</v>
          </cell>
          <cell r="J370">
            <v>333</v>
          </cell>
          <cell r="K370" t="str">
            <v>39061</v>
          </cell>
          <cell r="L370" t="str">
            <v>Hamilton</v>
          </cell>
          <cell r="M370" t="str">
            <v>1640</v>
          </cell>
          <cell r="N370" t="str">
            <v>Cincinnati</v>
          </cell>
          <cell r="O370" t="str">
            <v>21</v>
          </cell>
          <cell r="P370" t="str">
            <v>Cincinnati - Hamilton</v>
          </cell>
          <cell r="Q370">
            <v>0</v>
          </cell>
          <cell r="R370" t="str">
            <v>Garden</v>
          </cell>
          <cell r="S370" t="str">
            <v>Insignia</v>
          </cell>
          <cell r="T370">
            <v>0</v>
          </cell>
          <cell r="U370" t="str">
            <v>Conventional</v>
          </cell>
          <cell r="V370" t="str">
            <v>Conventional</v>
          </cell>
          <cell r="W370">
            <v>0</v>
          </cell>
          <cell r="X370" t="str">
            <v>Equity</v>
          </cell>
          <cell r="Y370" t="str">
            <v>12</v>
          </cell>
          <cell r="Z370" t="str">
            <v>6</v>
          </cell>
          <cell r="AA370">
            <v>0</v>
          </cell>
          <cell r="AB370" t="str">
            <v>307290</v>
          </cell>
          <cell r="AC370">
            <v>0.42257116300000003</v>
          </cell>
          <cell r="AD370" t="str">
            <v>Yes</v>
          </cell>
          <cell r="AE370" t="str">
            <v>Yes</v>
          </cell>
          <cell r="AF370" t="str">
            <v>CONSOLIDATED CAPITAL (ConCap)</v>
          </cell>
          <cell r="AG370" t="str">
            <v>Consolidated Capital Equity Partners/2</v>
          </cell>
          <cell r="AH370" t="str">
            <v>1978</v>
          </cell>
          <cell r="AI370" t="str">
            <v>West</v>
          </cell>
          <cell r="AJ370" t="str">
            <v>Columbus</v>
          </cell>
          <cell r="AK370" t="str">
            <v>Rowe Shockley</v>
          </cell>
          <cell r="AL370" t="str">
            <v>Mary Kahl</v>
          </cell>
          <cell r="AM370" t="b">
            <v>0</v>
          </cell>
          <cell r="AN370" t="str">
            <v>RW:025037@3494</v>
          </cell>
          <cell r="AO370" t="str">
            <v>11508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</row>
        <row r="371">
          <cell r="A371" t="str">
            <v>005734</v>
          </cell>
          <cell r="B371" t="str">
            <v>Carlin Manor</v>
          </cell>
          <cell r="C371" t="str">
            <v>1900 SUNNY COURT</v>
          </cell>
          <cell r="D371">
            <v>0</v>
          </cell>
          <cell r="E371" t="str">
            <v>Columbus</v>
          </cell>
          <cell r="F371" t="str">
            <v>OH</v>
          </cell>
          <cell r="G371" t="str">
            <v>43229</v>
          </cell>
          <cell r="H371" t="str">
            <v>614-847-0777</v>
          </cell>
          <cell r="I371">
            <v>0</v>
          </cell>
          <cell r="J371">
            <v>278</v>
          </cell>
          <cell r="K371" t="str">
            <v>39049</v>
          </cell>
          <cell r="L371" t="str">
            <v>Franklin</v>
          </cell>
          <cell r="M371" t="str">
            <v>1840</v>
          </cell>
          <cell r="N371" t="str">
            <v>Columbus</v>
          </cell>
          <cell r="O371">
            <v>0</v>
          </cell>
          <cell r="P371">
            <v>0</v>
          </cell>
          <cell r="Q371">
            <v>0</v>
          </cell>
          <cell r="R371" t="str">
            <v>Garden</v>
          </cell>
          <cell r="S371" t="str">
            <v>Insignia</v>
          </cell>
          <cell r="T371">
            <v>0</v>
          </cell>
          <cell r="U371" t="str">
            <v>Conventional</v>
          </cell>
          <cell r="V371" t="str">
            <v>Conventional</v>
          </cell>
          <cell r="W371">
            <v>0</v>
          </cell>
          <cell r="X371" t="str">
            <v>Consolidated</v>
          </cell>
          <cell r="Y371" t="str">
            <v>12</v>
          </cell>
          <cell r="Z371" t="str">
            <v>5</v>
          </cell>
          <cell r="AA371" t="str">
            <v>7</v>
          </cell>
          <cell r="AB371" t="str">
            <v>277480</v>
          </cell>
          <cell r="AC371">
            <v>0.57594280099999995</v>
          </cell>
          <cell r="AD371" t="str">
            <v>Yes</v>
          </cell>
          <cell r="AE371" t="str">
            <v>Yes</v>
          </cell>
          <cell r="AF371" t="str">
            <v>CONSOLIDATED CAPITAL (ConCap)</v>
          </cell>
          <cell r="AG371" t="str">
            <v>Multi-Benefit Realty Fund</v>
          </cell>
          <cell r="AH371" t="str">
            <v>1966</v>
          </cell>
          <cell r="AI371" t="str">
            <v>West</v>
          </cell>
          <cell r="AJ371" t="str">
            <v>Columbus</v>
          </cell>
          <cell r="AK371" t="str">
            <v>Rowe Shockley</v>
          </cell>
          <cell r="AL371" t="str">
            <v>Sandi Wilt</v>
          </cell>
          <cell r="AM371" t="b">
            <v>1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961.96</v>
          </cell>
          <cell r="AU371">
            <v>0</v>
          </cell>
          <cell r="AV371">
            <v>0</v>
          </cell>
          <cell r="AW371">
            <v>0</v>
          </cell>
          <cell r="AX371">
            <v>961.96</v>
          </cell>
          <cell r="AY371">
            <v>554.03</v>
          </cell>
        </row>
        <row r="372">
          <cell r="A372" t="str">
            <v>005736</v>
          </cell>
          <cell r="B372" t="str">
            <v>Point West</v>
          </cell>
          <cell r="C372" t="str">
            <v>415 Parkdale Dr.</v>
          </cell>
          <cell r="D372">
            <v>0</v>
          </cell>
          <cell r="E372" t="str">
            <v>Charleston</v>
          </cell>
          <cell r="F372" t="str">
            <v>SC</v>
          </cell>
          <cell r="G372" t="str">
            <v>29414</v>
          </cell>
          <cell r="H372" t="str">
            <v>803-556-8200</v>
          </cell>
          <cell r="I372">
            <v>0</v>
          </cell>
          <cell r="J372">
            <v>120</v>
          </cell>
          <cell r="K372" t="str">
            <v>45019</v>
          </cell>
          <cell r="L372" t="str">
            <v>Charleston</v>
          </cell>
          <cell r="M372" t="str">
            <v>1440</v>
          </cell>
          <cell r="N372" t="str">
            <v>Charleston-North Charleston</v>
          </cell>
          <cell r="O372">
            <v>0</v>
          </cell>
          <cell r="P372">
            <v>0</v>
          </cell>
          <cell r="Q372">
            <v>0</v>
          </cell>
          <cell r="R372" t="str">
            <v>Garden</v>
          </cell>
          <cell r="S372" t="str">
            <v>Insignia</v>
          </cell>
          <cell r="T372">
            <v>0</v>
          </cell>
          <cell r="U372" t="str">
            <v>Conventional</v>
          </cell>
          <cell r="V372" t="str">
            <v>Conventional</v>
          </cell>
          <cell r="W372">
            <v>0</v>
          </cell>
          <cell r="X372" t="str">
            <v>Equity</v>
          </cell>
          <cell r="Y372" t="str">
            <v>12</v>
          </cell>
          <cell r="Z372" t="str">
            <v>7</v>
          </cell>
          <cell r="AA372" t="str">
            <v>7</v>
          </cell>
          <cell r="AB372" t="str">
            <v>101130</v>
          </cell>
          <cell r="AC372">
            <v>0.49501968099999999</v>
          </cell>
          <cell r="AD372" t="str">
            <v>Yes</v>
          </cell>
          <cell r="AE372" t="str">
            <v>Yes</v>
          </cell>
          <cell r="AF372" t="str">
            <v>CONSOLIDATED CAPITAL (ConCap)</v>
          </cell>
          <cell r="AG372" t="str">
            <v>Point West Associates, LP</v>
          </cell>
          <cell r="AH372" t="str">
            <v>1985</v>
          </cell>
          <cell r="AI372" t="str">
            <v>East</v>
          </cell>
          <cell r="AJ372" t="str">
            <v>Columbia</v>
          </cell>
          <cell r="AK372" t="str">
            <v>Kim Barkwell</v>
          </cell>
          <cell r="AL372" t="str">
            <v>Hugh Hodge</v>
          </cell>
          <cell r="AM372" t="b">
            <v>0</v>
          </cell>
          <cell r="AN372" t="str">
            <v>RW:039272@3494</v>
          </cell>
          <cell r="AO372">
            <v>0</v>
          </cell>
          <cell r="AP372">
            <v>0</v>
          </cell>
          <cell r="AQ372">
            <v>1185.5999999999999</v>
          </cell>
          <cell r="AR372">
            <v>0</v>
          </cell>
          <cell r="AS372">
            <v>432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1617.6</v>
          </cell>
          <cell r="AY372">
            <v>800.74</v>
          </cell>
        </row>
        <row r="373">
          <cell r="A373" t="str">
            <v>005737</v>
          </cell>
          <cell r="B373" t="str">
            <v>THE ARBOURS OF HERMITAGE</v>
          </cell>
          <cell r="C373" t="str">
            <v>6001 OLD HICKORY BLVD.</v>
          </cell>
          <cell r="D373">
            <v>0</v>
          </cell>
          <cell r="E373" t="str">
            <v>HERMITAGE</v>
          </cell>
          <cell r="F373" t="str">
            <v>TN</v>
          </cell>
          <cell r="G373" t="str">
            <v>37076</v>
          </cell>
          <cell r="H373" t="str">
            <v>615-889-6001</v>
          </cell>
          <cell r="I373">
            <v>0</v>
          </cell>
          <cell r="J373">
            <v>350</v>
          </cell>
          <cell r="K373" t="str">
            <v>47037</v>
          </cell>
          <cell r="L373" t="str">
            <v>Davidson</v>
          </cell>
          <cell r="M373" t="str">
            <v>5360</v>
          </cell>
          <cell r="N373" t="str">
            <v>Nashville</v>
          </cell>
          <cell r="O373">
            <v>0</v>
          </cell>
          <cell r="P373">
            <v>0</v>
          </cell>
          <cell r="Q373">
            <v>0</v>
          </cell>
          <cell r="R373" t="str">
            <v>Garden</v>
          </cell>
          <cell r="S373" t="str">
            <v>Insignia</v>
          </cell>
          <cell r="T373">
            <v>0</v>
          </cell>
          <cell r="U373" t="str">
            <v>Conventional</v>
          </cell>
          <cell r="V373" t="str">
            <v>Conventional</v>
          </cell>
          <cell r="W373">
            <v>0</v>
          </cell>
          <cell r="X373" t="str">
            <v>Equity</v>
          </cell>
          <cell r="Y373" t="str">
            <v>12</v>
          </cell>
          <cell r="Z373" t="str">
            <v>8</v>
          </cell>
          <cell r="AA373" t="str">
            <v>5</v>
          </cell>
          <cell r="AB373" t="str">
            <v>386100</v>
          </cell>
          <cell r="AC373">
            <v>0.49501968099999999</v>
          </cell>
          <cell r="AD373" t="str">
            <v>Yes</v>
          </cell>
          <cell r="AE373" t="str">
            <v>Yes</v>
          </cell>
          <cell r="AF373" t="str">
            <v>CONSOLIDATED CAPITAL (ConCap)</v>
          </cell>
          <cell r="AG373" t="str">
            <v>CCP IV Associates, Ltd.</v>
          </cell>
          <cell r="AH373">
            <v>0</v>
          </cell>
          <cell r="AI373" t="str">
            <v>South East</v>
          </cell>
          <cell r="AJ373" t="str">
            <v>Nashville</v>
          </cell>
          <cell r="AK373" t="str">
            <v>Rod Beverstein</v>
          </cell>
          <cell r="AL373" t="str">
            <v>Helen Hayes</v>
          </cell>
          <cell r="AM373" t="b">
            <v>0</v>
          </cell>
          <cell r="AN373" t="str">
            <v>RW:039061@3494</v>
          </cell>
          <cell r="AO373" t="str">
            <v>10477</v>
          </cell>
          <cell r="AP373">
            <v>0</v>
          </cell>
          <cell r="AQ373">
            <v>0</v>
          </cell>
          <cell r="AR373">
            <v>0</v>
          </cell>
          <cell r="AS373">
            <v>1260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1260</v>
          </cell>
          <cell r="AY373">
            <v>623.72</v>
          </cell>
        </row>
        <row r="374">
          <cell r="A374" t="str">
            <v>005739</v>
          </cell>
          <cell r="B374" t="str">
            <v>KNOLLWOOD</v>
          </cell>
          <cell r="C374" t="str">
            <v>865 BELLEVUE ROAD</v>
          </cell>
          <cell r="D374">
            <v>0</v>
          </cell>
          <cell r="E374" t="str">
            <v>NASHVILLE</v>
          </cell>
          <cell r="F374" t="str">
            <v>TN</v>
          </cell>
          <cell r="G374" t="str">
            <v>37221</v>
          </cell>
          <cell r="H374" t="str">
            <v>6156460533</v>
          </cell>
          <cell r="I374">
            <v>0</v>
          </cell>
          <cell r="J374">
            <v>326</v>
          </cell>
          <cell r="K374" t="str">
            <v>47037</v>
          </cell>
          <cell r="L374" t="str">
            <v>Davidson</v>
          </cell>
          <cell r="M374" t="str">
            <v>5360</v>
          </cell>
          <cell r="N374" t="str">
            <v>Nashville</v>
          </cell>
          <cell r="O374">
            <v>0</v>
          </cell>
          <cell r="P374">
            <v>0</v>
          </cell>
          <cell r="Q374">
            <v>0</v>
          </cell>
          <cell r="R374" t="str">
            <v>Garden</v>
          </cell>
          <cell r="S374" t="str">
            <v>Insignia</v>
          </cell>
          <cell r="T374">
            <v>0</v>
          </cell>
          <cell r="U374" t="str">
            <v>Conventional</v>
          </cell>
          <cell r="V374" t="str">
            <v>Conventional</v>
          </cell>
          <cell r="W374">
            <v>0</v>
          </cell>
          <cell r="X374" t="str">
            <v>Equity</v>
          </cell>
          <cell r="Y374" t="str">
            <v>12</v>
          </cell>
          <cell r="Z374" t="str">
            <v>10</v>
          </cell>
          <cell r="AA374" t="str">
            <v>7</v>
          </cell>
          <cell r="AB374" t="str">
            <v>358935</v>
          </cell>
          <cell r="AC374">
            <v>0.49501968099999999</v>
          </cell>
          <cell r="AD374" t="str">
            <v>Yes</v>
          </cell>
          <cell r="AE374" t="str">
            <v>Yes</v>
          </cell>
          <cell r="AF374" t="str">
            <v>CONSOLIDATED CAPITAL (ConCap)</v>
          </cell>
          <cell r="AG374" t="str">
            <v>ConCap CCPIV Stratford Properties, Inc.</v>
          </cell>
          <cell r="AH374" t="str">
            <v>1972</v>
          </cell>
          <cell r="AI374" t="str">
            <v>South East</v>
          </cell>
          <cell r="AJ374" t="str">
            <v>Nashville</v>
          </cell>
          <cell r="AK374" t="str">
            <v>Rod Beverstein</v>
          </cell>
          <cell r="AL374" t="str">
            <v>Helen Hayes</v>
          </cell>
          <cell r="AM374" t="b">
            <v>0</v>
          </cell>
          <cell r="AN374" t="str">
            <v>RW:038367@3494</v>
          </cell>
          <cell r="AO374" t="str">
            <v>08179</v>
          </cell>
          <cell r="AP374">
            <v>0</v>
          </cell>
          <cell r="AQ374">
            <v>0</v>
          </cell>
          <cell r="AR374">
            <v>0</v>
          </cell>
          <cell r="AS374">
            <v>1173.5999999999999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1173.5999999999999</v>
          </cell>
          <cell r="AY374">
            <v>580.95000000000005</v>
          </cell>
        </row>
        <row r="375">
          <cell r="A375" t="str">
            <v>005740</v>
          </cell>
          <cell r="B375" t="str">
            <v>NOB HILL VILLA</v>
          </cell>
          <cell r="C375" t="str">
            <v>180 Wallace Rd.</v>
          </cell>
          <cell r="D375">
            <v>0</v>
          </cell>
          <cell r="E375" t="str">
            <v>NASHVILLE</v>
          </cell>
          <cell r="F375" t="str">
            <v>TN</v>
          </cell>
          <cell r="G375" t="str">
            <v>37211</v>
          </cell>
          <cell r="H375" t="str">
            <v>615-834-0694</v>
          </cell>
          <cell r="I375">
            <v>0</v>
          </cell>
          <cell r="J375">
            <v>472</v>
          </cell>
          <cell r="K375" t="str">
            <v>47037</v>
          </cell>
          <cell r="L375" t="str">
            <v>Davidson</v>
          </cell>
          <cell r="M375" t="str">
            <v>5360</v>
          </cell>
          <cell r="N375" t="str">
            <v>Nashville</v>
          </cell>
          <cell r="O375">
            <v>0</v>
          </cell>
          <cell r="P375">
            <v>0</v>
          </cell>
          <cell r="Q375">
            <v>0</v>
          </cell>
          <cell r="R375" t="str">
            <v>Garden</v>
          </cell>
          <cell r="S375" t="str">
            <v>Insignia</v>
          </cell>
          <cell r="T375">
            <v>0</v>
          </cell>
          <cell r="U375" t="str">
            <v>Conventional</v>
          </cell>
          <cell r="V375" t="str">
            <v>Conventional</v>
          </cell>
          <cell r="W375">
            <v>0</v>
          </cell>
          <cell r="X375" t="str">
            <v>Equity</v>
          </cell>
          <cell r="Y375" t="str">
            <v>12</v>
          </cell>
          <cell r="Z375" t="str">
            <v>4</v>
          </cell>
          <cell r="AA375" t="str">
            <v>6</v>
          </cell>
          <cell r="AB375" t="str">
            <v>388080</v>
          </cell>
          <cell r="AC375">
            <v>0.49501968099999999</v>
          </cell>
          <cell r="AD375" t="str">
            <v>Yes</v>
          </cell>
          <cell r="AE375" t="str">
            <v>Yes</v>
          </cell>
          <cell r="AF375" t="str">
            <v>CONSOLIDATED CAPITAL (ConCap)</v>
          </cell>
          <cell r="AG375" t="str">
            <v>Consolidated Capital Properties IV</v>
          </cell>
          <cell r="AH375" t="str">
            <v>1971</v>
          </cell>
          <cell r="AI375" t="str">
            <v>South East</v>
          </cell>
          <cell r="AJ375" t="str">
            <v>Nashville</v>
          </cell>
          <cell r="AK375" t="str">
            <v>Rod Beverstein</v>
          </cell>
          <cell r="AL375" t="str">
            <v>Valerie Fulke</v>
          </cell>
          <cell r="AM375" t="b">
            <v>0</v>
          </cell>
          <cell r="AN375">
            <v>0</v>
          </cell>
          <cell r="AO375" t="str">
            <v>09052</v>
          </cell>
          <cell r="AP375">
            <v>0</v>
          </cell>
          <cell r="AQ375">
            <v>0</v>
          </cell>
          <cell r="AR375">
            <v>0</v>
          </cell>
          <cell r="AS375">
            <v>1699.2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1699.2</v>
          </cell>
          <cell r="AY375">
            <v>841.13</v>
          </cell>
        </row>
        <row r="376">
          <cell r="A376" t="str">
            <v>005741</v>
          </cell>
          <cell r="B376" t="str">
            <v>POST RIDGE</v>
          </cell>
          <cell r="C376" t="str">
            <v>595 HICKS ROAD</v>
          </cell>
          <cell r="D376">
            <v>0</v>
          </cell>
          <cell r="E376" t="str">
            <v>NASHVILLE</v>
          </cell>
          <cell r="F376" t="str">
            <v>TN</v>
          </cell>
          <cell r="G376" t="str">
            <v>37221</v>
          </cell>
          <cell r="H376" t="str">
            <v>6156461771</v>
          </cell>
          <cell r="I376">
            <v>0</v>
          </cell>
          <cell r="J376">
            <v>150</v>
          </cell>
          <cell r="K376" t="str">
            <v>47037</v>
          </cell>
          <cell r="L376" t="str">
            <v>Davidson</v>
          </cell>
          <cell r="M376" t="str">
            <v>5360</v>
          </cell>
          <cell r="N376" t="str">
            <v>Nashville</v>
          </cell>
          <cell r="O376">
            <v>0</v>
          </cell>
          <cell r="P376">
            <v>0</v>
          </cell>
          <cell r="Q376">
            <v>0</v>
          </cell>
          <cell r="R376" t="str">
            <v>Garden</v>
          </cell>
          <cell r="S376" t="str">
            <v>Insignia</v>
          </cell>
          <cell r="T376">
            <v>0</v>
          </cell>
          <cell r="U376" t="str">
            <v>Conventional</v>
          </cell>
          <cell r="V376" t="str">
            <v>Conventional</v>
          </cell>
          <cell r="W376" t="str">
            <v>yes</v>
          </cell>
          <cell r="X376" t="str">
            <v>Equity</v>
          </cell>
          <cell r="Y376" t="str">
            <v>12</v>
          </cell>
          <cell r="Z376" t="str">
            <v>10</v>
          </cell>
          <cell r="AA376" t="str">
            <v>7</v>
          </cell>
          <cell r="AB376" t="str">
            <v>223340</v>
          </cell>
          <cell r="AC376">
            <v>0.49501968099999999</v>
          </cell>
          <cell r="AD376" t="str">
            <v>Yes</v>
          </cell>
          <cell r="AE376" t="str">
            <v>Yes</v>
          </cell>
          <cell r="AF376" t="str">
            <v>CONSOLIDATED CAPITAL (ConCap)</v>
          </cell>
          <cell r="AG376" t="str">
            <v>ConCap CCPIV Properties, Inc.</v>
          </cell>
          <cell r="AH376" t="str">
            <v>1974</v>
          </cell>
          <cell r="AI376" t="str">
            <v>South East</v>
          </cell>
          <cell r="AJ376" t="str">
            <v>Nashville</v>
          </cell>
          <cell r="AK376" t="str">
            <v>Rod Beverstein</v>
          </cell>
          <cell r="AL376" t="str">
            <v>Helen Hayes</v>
          </cell>
          <cell r="AM376" t="b">
            <v>0</v>
          </cell>
          <cell r="AN376" t="str">
            <v>RW:038621@3494</v>
          </cell>
          <cell r="AO376" t="str">
            <v>11045</v>
          </cell>
          <cell r="AP376">
            <v>0</v>
          </cell>
          <cell r="AQ376">
            <v>0</v>
          </cell>
          <cell r="AR376">
            <v>0</v>
          </cell>
          <cell r="AS376">
            <v>540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540</v>
          </cell>
          <cell r="AY376">
            <v>267.31</v>
          </cell>
        </row>
        <row r="377">
          <cell r="A377" t="str">
            <v>005746</v>
          </cell>
          <cell r="B377" t="str">
            <v>Stratford Place</v>
          </cell>
          <cell r="C377" t="str">
            <v>1817 East Oltorf</v>
          </cell>
          <cell r="D377">
            <v>0</v>
          </cell>
          <cell r="E377" t="str">
            <v>Austin</v>
          </cell>
          <cell r="F377" t="str">
            <v>TX</v>
          </cell>
          <cell r="G377" t="str">
            <v>78741</v>
          </cell>
          <cell r="H377" t="str">
            <v>512-442-2316</v>
          </cell>
          <cell r="I377">
            <v>0</v>
          </cell>
          <cell r="J377">
            <v>223</v>
          </cell>
          <cell r="K377" t="str">
            <v>48453</v>
          </cell>
          <cell r="L377" t="str">
            <v>Travis</v>
          </cell>
          <cell r="M377" t="str">
            <v>0640</v>
          </cell>
          <cell r="N377" t="str">
            <v>Austin-San Marcos</v>
          </cell>
          <cell r="O377">
            <v>0</v>
          </cell>
          <cell r="P377">
            <v>0</v>
          </cell>
          <cell r="Q377">
            <v>0</v>
          </cell>
          <cell r="R377" t="str">
            <v>Garden</v>
          </cell>
          <cell r="S377" t="str">
            <v>Insignia</v>
          </cell>
          <cell r="T377">
            <v>0</v>
          </cell>
          <cell r="U377" t="str">
            <v>Conventional</v>
          </cell>
          <cell r="V377" t="str">
            <v>Conventional</v>
          </cell>
          <cell r="W377">
            <v>0</v>
          </cell>
          <cell r="X377" t="str">
            <v>Equity</v>
          </cell>
          <cell r="Y377" t="str">
            <v>12</v>
          </cell>
          <cell r="Z377" t="str">
            <v>5</v>
          </cell>
          <cell r="AA377" t="str">
            <v>7</v>
          </cell>
          <cell r="AB377" t="str">
            <v>183840</v>
          </cell>
          <cell r="AC377">
            <v>0.49501968099999999</v>
          </cell>
          <cell r="AD377" t="str">
            <v>Yes</v>
          </cell>
          <cell r="AE377" t="str">
            <v>Yes</v>
          </cell>
          <cell r="AF377" t="str">
            <v>CONSOLIDATED CAPITAL (ConCap)</v>
          </cell>
          <cell r="AG377" t="str">
            <v>ConCap Stratford Associates, Ltd.</v>
          </cell>
          <cell r="AH377" t="str">
            <v>1964</v>
          </cell>
          <cell r="AI377" t="str">
            <v>West</v>
          </cell>
          <cell r="AJ377" t="str">
            <v>Austin</v>
          </cell>
          <cell r="AK377" t="str">
            <v>Frances Nolan</v>
          </cell>
          <cell r="AL377" t="str">
            <v>Carolyn Sampson</v>
          </cell>
          <cell r="AM377" t="b">
            <v>0</v>
          </cell>
          <cell r="AN377" t="str">
            <v>RW:025098@3494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</row>
        <row r="378">
          <cell r="A378" t="str">
            <v>005754</v>
          </cell>
          <cell r="B378" t="str">
            <v>Citadel</v>
          </cell>
          <cell r="C378" t="str">
            <v>9455 Viscount</v>
          </cell>
          <cell r="D378">
            <v>0</v>
          </cell>
          <cell r="E378" t="str">
            <v>El Paso</v>
          </cell>
          <cell r="F378" t="str">
            <v>TX</v>
          </cell>
          <cell r="G378" t="str">
            <v>79925</v>
          </cell>
          <cell r="H378" t="str">
            <v>915-591-3396</v>
          </cell>
          <cell r="I378">
            <v>0</v>
          </cell>
          <cell r="J378">
            <v>261</v>
          </cell>
          <cell r="K378" t="str">
            <v>48141</v>
          </cell>
          <cell r="L378" t="str">
            <v>El Paso</v>
          </cell>
          <cell r="M378" t="str">
            <v>2320</v>
          </cell>
          <cell r="N378" t="str">
            <v>El Paso</v>
          </cell>
          <cell r="O378">
            <v>0</v>
          </cell>
          <cell r="P378">
            <v>0</v>
          </cell>
          <cell r="Q378">
            <v>0</v>
          </cell>
          <cell r="R378" t="str">
            <v>Garden</v>
          </cell>
          <cell r="S378" t="str">
            <v>Insignia</v>
          </cell>
          <cell r="T378">
            <v>0</v>
          </cell>
          <cell r="U378" t="str">
            <v>Conventional</v>
          </cell>
          <cell r="V378" t="str">
            <v>Conventional</v>
          </cell>
          <cell r="W378">
            <v>0</v>
          </cell>
          <cell r="X378" t="str">
            <v>Equity</v>
          </cell>
          <cell r="Y378" t="str">
            <v>12</v>
          </cell>
          <cell r="Z378" t="str">
            <v>8</v>
          </cell>
          <cell r="AA378" t="str">
            <v>8</v>
          </cell>
          <cell r="AB378" t="str">
            <v>263968</v>
          </cell>
          <cell r="AC378">
            <v>0.49501968099999999</v>
          </cell>
          <cell r="AD378" t="str">
            <v>Yes</v>
          </cell>
          <cell r="AE378" t="str">
            <v>Yes</v>
          </cell>
          <cell r="AF378" t="str">
            <v>CONSOLIDATED CAPITAL (ConCap)</v>
          </cell>
          <cell r="AG378" t="str">
            <v>Consolidated Capitol</v>
          </cell>
          <cell r="AH378" t="str">
            <v>1973</v>
          </cell>
          <cell r="AI378" t="str">
            <v>West</v>
          </cell>
          <cell r="AJ378" t="str">
            <v>Dallas II</v>
          </cell>
          <cell r="AK378" t="str">
            <v>Larry Lennon</v>
          </cell>
          <cell r="AL378" t="str">
            <v>Dorothy Molina</v>
          </cell>
          <cell r="AM378" t="b">
            <v>0</v>
          </cell>
          <cell r="AN378" t="str">
            <v>RW:000607@3494</v>
          </cell>
          <cell r="AO378" t="str">
            <v>11726</v>
          </cell>
          <cell r="AP378">
            <v>0</v>
          </cell>
          <cell r="AQ378">
            <v>0</v>
          </cell>
          <cell r="AR378">
            <v>1409.4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1409.4</v>
          </cell>
          <cell r="AY378">
            <v>697.68</v>
          </cell>
        </row>
        <row r="379">
          <cell r="A379" t="str">
            <v>005756</v>
          </cell>
          <cell r="B379" t="str">
            <v>Silverado</v>
          </cell>
          <cell r="C379" t="str">
            <v>9300 VISCOUNT</v>
          </cell>
          <cell r="D379">
            <v>0</v>
          </cell>
          <cell r="E379" t="str">
            <v>El Paso</v>
          </cell>
          <cell r="F379" t="str">
            <v>TX</v>
          </cell>
          <cell r="G379" t="str">
            <v>79925</v>
          </cell>
          <cell r="H379" t="str">
            <v>9155916626</v>
          </cell>
          <cell r="I379">
            <v>0</v>
          </cell>
          <cell r="J379">
            <v>248</v>
          </cell>
          <cell r="K379" t="str">
            <v>48141</v>
          </cell>
          <cell r="L379" t="str">
            <v>El Paso</v>
          </cell>
          <cell r="M379" t="str">
            <v>2320</v>
          </cell>
          <cell r="N379" t="str">
            <v>El Paso</v>
          </cell>
          <cell r="O379">
            <v>0</v>
          </cell>
          <cell r="P379">
            <v>0</v>
          </cell>
          <cell r="Q379">
            <v>0</v>
          </cell>
          <cell r="R379" t="str">
            <v>Midrise</v>
          </cell>
          <cell r="S379" t="str">
            <v>Insignia</v>
          </cell>
          <cell r="T379">
            <v>0</v>
          </cell>
          <cell r="U379" t="str">
            <v>Conventional</v>
          </cell>
          <cell r="V379" t="str">
            <v>Conventional</v>
          </cell>
          <cell r="W379">
            <v>0</v>
          </cell>
          <cell r="X379" t="str">
            <v>Consolidated</v>
          </cell>
          <cell r="Y379" t="str">
            <v>12</v>
          </cell>
          <cell r="Z379" t="str">
            <v>8</v>
          </cell>
          <cell r="AA379" t="str">
            <v>8</v>
          </cell>
          <cell r="AB379" t="str">
            <v>0</v>
          </cell>
          <cell r="AC379">
            <v>0.59237287599999999</v>
          </cell>
          <cell r="AD379" t="str">
            <v>Yes</v>
          </cell>
          <cell r="AE379" t="str">
            <v>Yes</v>
          </cell>
          <cell r="AF379" t="str">
            <v>CONSOLIDATED CAPITAL (ConCap)</v>
          </cell>
          <cell r="AG379" t="str">
            <v>Consolidated Capital Equity Partners, LP</v>
          </cell>
          <cell r="AH379" t="str">
            <v>1973</v>
          </cell>
          <cell r="AI379" t="str">
            <v>West</v>
          </cell>
          <cell r="AJ379" t="str">
            <v>Dallas II</v>
          </cell>
          <cell r="AK379" t="str">
            <v>Larry Lennon</v>
          </cell>
          <cell r="AL379" t="str">
            <v>Dorothy Molina</v>
          </cell>
          <cell r="AM379" t="b">
            <v>0</v>
          </cell>
          <cell r="AN379" t="str">
            <v>RW:038329@3494</v>
          </cell>
          <cell r="AO379" t="str">
            <v>08201</v>
          </cell>
          <cell r="AP379">
            <v>0</v>
          </cell>
          <cell r="AQ379">
            <v>0</v>
          </cell>
          <cell r="AR379">
            <v>1339.2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1339.2</v>
          </cell>
          <cell r="AY379">
            <v>793.3</v>
          </cell>
        </row>
        <row r="380">
          <cell r="A380" t="str">
            <v>005757</v>
          </cell>
          <cell r="B380" t="str">
            <v>Windmere</v>
          </cell>
          <cell r="C380" t="str">
            <v>2909 Hayes Rd.</v>
          </cell>
          <cell r="D380">
            <v>0</v>
          </cell>
          <cell r="E380" t="str">
            <v>Houston</v>
          </cell>
          <cell r="F380" t="str">
            <v>TX</v>
          </cell>
          <cell r="G380" t="str">
            <v>77082</v>
          </cell>
          <cell r="H380" t="str">
            <v>281-496-1702</v>
          </cell>
          <cell r="I380">
            <v>0</v>
          </cell>
          <cell r="J380">
            <v>257</v>
          </cell>
          <cell r="K380" t="str">
            <v>48201</v>
          </cell>
          <cell r="L380" t="str">
            <v>Harris</v>
          </cell>
          <cell r="M380" t="str">
            <v>3360</v>
          </cell>
          <cell r="N380" t="str">
            <v>Houston</v>
          </cell>
          <cell r="O380" t="str">
            <v>42</v>
          </cell>
          <cell r="P380" t="str">
            <v>Houston - Galveston - Brazoria</v>
          </cell>
          <cell r="Q380">
            <v>0</v>
          </cell>
          <cell r="R380" t="str">
            <v>Garden</v>
          </cell>
          <cell r="S380" t="str">
            <v>Insignia</v>
          </cell>
          <cell r="T380">
            <v>0</v>
          </cell>
          <cell r="U380" t="str">
            <v>Conventional</v>
          </cell>
          <cell r="V380" t="str">
            <v>Conventional</v>
          </cell>
          <cell r="W380">
            <v>0</v>
          </cell>
          <cell r="X380" t="str">
            <v>Equity</v>
          </cell>
          <cell r="Y380" t="str">
            <v>12</v>
          </cell>
          <cell r="Z380" t="str">
            <v>9</v>
          </cell>
          <cell r="AA380" t="str">
            <v>5</v>
          </cell>
          <cell r="AB380" t="str">
            <v>214055</v>
          </cell>
          <cell r="AC380">
            <v>0.42257116300000003</v>
          </cell>
          <cell r="AD380" t="str">
            <v>Yes</v>
          </cell>
          <cell r="AE380" t="str">
            <v>Yes</v>
          </cell>
          <cell r="AF380" t="str">
            <v>CONSOLIDATED CAPITAL (ConCap)</v>
          </cell>
          <cell r="AG380" t="str">
            <v>Consolidated Capital Equity Partners, LP</v>
          </cell>
          <cell r="AH380" t="str">
            <v>1982</v>
          </cell>
          <cell r="AI380" t="str">
            <v>West</v>
          </cell>
          <cell r="AJ380" t="str">
            <v>Houston II</v>
          </cell>
          <cell r="AK380" t="str">
            <v>Dave Hannan</v>
          </cell>
          <cell r="AL380" t="str">
            <v>Debbie Wheatley</v>
          </cell>
          <cell r="AM380" t="b">
            <v>0</v>
          </cell>
          <cell r="AN380" t="str">
            <v>RW:038990@3494</v>
          </cell>
          <cell r="AO380" t="str">
            <v>10554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</row>
        <row r="381">
          <cell r="A381" t="str">
            <v>005758</v>
          </cell>
          <cell r="B381" t="str">
            <v>Foothill Place</v>
          </cell>
          <cell r="C381" t="str">
            <v>2260 S. Foothill Drive</v>
          </cell>
          <cell r="D381">
            <v>0</v>
          </cell>
          <cell r="E381" t="str">
            <v>Salt Lake City</v>
          </cell>
          <cell r="F381" t="str">
            <v>UT</v>
          </cell>
          <cell r="G381" t="str">
            <v>84109</v>
          </cell>
          <cell r="H381" t="str">
            <v>801-486-3574</v>
          </cell>
          <cell r="I381">
            <v>0</v>
          </cell>
          <cell r="J381">
            <v>450</v>
          </cell>
          <cell r="K381" t="str">
            <v>49035</v>
          </cell>
          <cell r="L381" t="str">
            <v>Salt Lake</v>
          </cell>
          <cell r="M381" t="str">
            <v>7160</v>
          </cell>
          <cell r="N381" t="str">
            <v>Salt Lake City-Ogden</v>
          </cell>
          <cell r="O381">
            <v>0</v>
          </cell>
          <cell r="P381">
            <v>0</v>
          </cell>
          <cell r="Q381">
            <v>0</v>
          </cell>
          <cell r="R381" t="str">
            <v>Garden</v>
          </cell>
          <cell r="S381" t="str">
            <v>Insignia</v>
          </cell>
          <cell r="T381">
            <v>0</v>
          </cell>
          <cell r="U381" t="str">
            <v>Conventional</v>
          </cell>
          <cell r="V381" t="str">
            <v>Conventional</v>
          </cell>
          <cell r="W381">
            <v>0</v>
          </cell>
          <cell r="X381" t="str">
            <v>Equity</v>
          </cell>
          <cell r="Y381" t="str">
            <v>12</v>
          </cell>
          <cell r="Z381" t="str">
            <v>8</v>
          </cell>
          <cell r="AA381" t="str">
            <v>6</v>
          </cell>
          <cell r="AB381" t="str">
            <v>0</v>
          </cell>
          <cell r="AC381">
            <v>0.49501968099999999</v>
          </cell>
          <cell r="AD381" t="str">
            <v>Yes</v>
          </cell>
          <cell r="AE381" t="str">
            <v>Yes</v>
          </cell>
          <cell r="AF381" t="str">
            <v>CONSOLIDATED CAPITAL (ConCap)</v>
          </cell>
          <cell r="AG381" t="str">
            <v>Consolidated Capital Properties IV</v>
          </cell>
          <cell r="AH381" t="str">
            <v>1973</v>
          </cell>
          <cell r="AI381" t="str">
            <v>Far West</v>
          </cell>
          <cell r="AJ381" t="str">
            <v>Denver</v>
          </cell>
          <cell r="AK381" t="str">
            <v>Steve Peters</v>
          </cell>
          <cell r="AL381" t="str">
            <v>Greg Wiseman</v>
          </cell>
          <cell r="AM381" t="b">
            <v>0</v>
          </cell>
          <cell r="AN381">
            <v>0</v>
          </cell>
          <cell r="AO381" t="str">
            <v>09039</v>
          </cell>
          <cell r="AP381">
            <v>4001.4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1653.75</v>
          </cell>
          <cell r="AW381">
            <v>0</v>
          </cell>
          <cell r="AX381">
            <v>5655.15</v>
          </cell>
          <cell r="AY381">
            <v>2799.41</v>
          </cell>
        </row>
        <row r="382">
          <cell r="A382" t="str">
            <v>005759</v>
          </cell>
          <cell r="B382" t="str">
            <v>Park Capitol</v>
          </cell>
          <cell r="C382" t="str">
            <v>215 North Main</v>
          </cell>
          <cell r="D382">
            <v>0</v>
          </cell>
          <cell r="E382" t="str">
            <v>Salt Lake City</v>
          </cell>
          <cell r="F382" t="str">
            <v>UT</v>
          </cell>
          <cell r="G382" t="str">
            <v>84103</v>
          </cell>
          <cell r="H382" t="str">
            <v>801-531-7275</v>
          </cell>
          <cell r="I382">
            <v>0</v>
          </cell>
          <cell r="J382">
            <v>135</v>
          </cell>
          <cell r="K382" t="str">
            <v>49035</v>
          </cell>
          <cell r="L382" t="str">
            <v>Salt Lake</v>
          </cell>
          <cell r="M382" t="str">
            <v>7160</v>
          </cell>
          <cell r="N382" t="str">
            <v>Salt Lake City-Ogden</v>
          </cell>
          <cell r="O382">
            <v>0</v>
          </cell>
          <cell r="P382">
            <v>0</v>
          </cell>
          <cell r="Q382">
            <v>0</v>
          </cell>
          <cell r="R382" t="str">
            <v>Garden</v>
          </cell>
          <cell r="S382" t="str">
            <v>Insignia</v>
          </cell>
          <cell r="T382">
            <v>0</v>
          </cell>
          <cell r="U382" t="str">
            <v>Conventional</v>
          </cell>
          <cell r="V382" t="str">
            <v>Conventional</v>
          </cell>
          <cell r="W382">
            <v>0</v>
          </cell>
          <cell r="X382" t="str">
            <v>Equity</v>
          </cell>
          <cell r="Y382" t="str">
            <v>12</v>
          </cell>
          <cell r="Z382" t="str">
            <v>9</v>
          </cell>
          <cell r="AA382" t="str">
            <v>7</v>
          </cell>
          <cell r="AB382" t="str">
            <v>0</v>
          </cell>
          <cell r="AC382">
            <v>0.50356785400000004</v>
          </cell>
          <cell r="AD382" t="str">
            <v>Yes</v>
          </cell>
          <cell r="AE382" t="str">
            <v>Yes</v>
          </cell>
          <cell r="AF382" t="str">
            <v>CONSOLIDATED CAPITAL (ConCap)</v>
          </cell>
          <cell r="AG382" t="str">
            <v>Consolidated Capital Institutionl Prop/3</v>
          </cell>
          <cell r="AH382" t="str">
            <v>1972</v>
          </cell>
          <cell r="AI382" t="str">
            <v>Far West</v>
          </cell>
          <cell r="AJ382" t="str">
            <v>Denver</v>
          </cell>
          <cell r="AK382" t="str">
            <v>Steve Peters</v>
          </cell>
          <cell r="AL382" t="str">
            <v>Greg Wiseman</v>
          </cell>
          <cell r="AM382" t="b">
            <v>0</v>
          </cell>
          <cell r="AN382">
            <v>0</v>
          </cell>
          <cell r="AO382" t="str">
            <v>09164</v>
          </cell>
          <cell r="AP382">
            <v>1200.42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496.12</v>
          </cell>
          <cell r="AW382">
            <v>0</v>
          </cell>
          <cell r="AX382">
            <v>1696.54</v>
          </cell>
          <cell r="AY382">
            <v>854.32</v>
          </cell>
        </row>
        <row r="383">
          <cell r="A383" t="str">
            <v>005760</v>
          </cell>
          <cell r="B383" t="str">
            <v>Shadow Brook</v>
          </cell>
          <cell r="C383" t="str">
            <v>3852 S. 1845 W.</v>
          </cell>
          <cell r="D383">
            <v>0</v>
          </cell>
          <cell r="E383" t="str">
            <v>West Valley City</v>
          </cell>
          <cell r="F383" t="str">
            <v>UT</v>
          </cell>
          <cell r="G383" t="str">
            <v>84119</v>
          </cell>
          <cell r="H383" t="str">
            <v>801-972-6666</v>
          </cell>
          <cell r="I383">
            <v>0</v>
          </cell>
          <cell r="J383">
            <v>300</v>
          </cell>
          <cell r="K383" t="str">
            <v>49035</v>
          </cell>
          <cell r="L383" t="str">
            <v>Salt Lake</v>
          </cell>
          <cell r="M383" t="str">
            <v>7160</v>
          </cell>
          <cell r="N383" t="str">
            <v>Salt Lake City-Ogden</v>
          </cell>
          <cell r="O383">
            <v>0</v>
          </cell>
          <cell r="P383">
            <v>0</v>
          </cell>
          <cell r="Q383">
            <v>0</v>
          </cell>
          <cell r="R383" t="str">
            <v>Garden</v>
          </cell>
          <cell r="S383" t="str">
            <v>Insignia</v>
          </cell>
          <cell r="T383">
            <v>0</v>
          </cell>
          <cell r="U383" t="str">
            <v>Conventional</v>
          </cell>
          <cell r="V383" t="str">
            <v>Conventional</v>
          </cell>
          <cell r="W383">
            <v>0</v>
          </cell>
          <cell r="X383" t="str">
            <v>Equity</v>
          </cell>
          <cell r="Y383" t="str">
            <v>12</v>
          </cell>
          <cell r="Z383" t="str">
            <v>8</v>
          </cell>
          <cell r="AA383" t="str">
            <v>8</v>
          </cell>
          <cell r="AB383" t="str">
            <v>0</v>
          </cell>
          <cell r="AC383">
            <v>0.57594280099999995</v>
          </cell>
          <cell r="AD383" t="str">
            <v>Yes</v>
          </cell>
          <cell r="AE383" t="str">
            <v>Yes</v>
          </cell>
          <cell r="AF383" t="str">
            <v>CONSOLIDATED CAPITAL (ConCap)</v>
          </cell>
          <cell r="AG383" t="str">
            <v>Multi Benefit Fund 87-1</v>
          </cell>
          <cell r="AH383" t="str">
            <v>1984</v>
          </cell>
          <cell r="AI383" t="str">
            <v>Far West</v>
          </cell>
          <cell r="AJ383" t="str">
            <v>Denver</v>
          </cell>
          <cell r="AK383" t="str">
            <v>Steve Peters</v>
          </cell>
          <cell r="AL383" t="str">
            <v>Greg Wiseman</v>
          </cell>
          <cell r="AM383" t="b">
            <v>0</v>
          </cell>
          <cell r="AN383" t="str">
            <v>RW:000961@3494</v>
          </cell>
          <cell r="AO383">
            <v>0</v>
          </cell>
          <cell r="AP383">
            <v>2667.6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1102.5</v>
          </cell>
          <cell r="AW383">
            <v>0</v>
          </cell>
          <cell r="AX383">
            <v>3770.1</v>
          </cell>
          <cell r="AY383">
            <v>2171.36</v>
          </cell>
        </row>
        <row r="384">
          <cell r="A384" t="str">
            <v>005761</v>
          </cell>
          <cell r="B384" t="str">
            <v>Rivers Edge</v>
          </cell>
          <cell r="C384" t="str">
            <v>1741 22ND STREET  NE</v>
          </cell>
          <cell r="D384">
            <v>0</v>
          </cell>
          <cell r="E384" t="str">
            <v>Auburn</v>
          </cell>
          <cell r="F384" t="str">
            <v>WA</v>
          </cell>
          <cell r="G384" t="str">
            <v>98002</v>
          </cell>
          <cell r="H384" t="str">
            <v>253-852-1937</v>
          </cell>
          <cell r="I384">
            <v>0</v>
          </cell>
          <cell r="J384">
            <v>120</v>
          </cell>
          <cell r="K384" t="str">
            <v>53033</v>
          </cell>
          <cell r="L384" t="str">
            <v>King</v>
          </cell>
          <cell r="M384" t="str">
            <v>7600</v>
          </cell>
          <cell r="N384" t="str">
            <v>Seattle-Bellevue-Everett</v>
          </cell>
          <cell r="O384" t="str">
            <v>91</v>
          </cell>
          <cell r="P384" t="str">
            <v>Seattle - Tacoma - Bremerton</v>
          </cell>
          <cell r="Q384">
            <v>0</v>
          </cell>
          <cell r="R384" t="str">
            <v>Garden</v>
          </cell>
          <cell r="S384" t="str">
            <v>Insignia</v>
          </cell>
          <cell r="T384">
            <v>0</v>
          </cell>
          <cell r="U384" t="str">
            <v>Conventional</v>
          </cell>
          <cell r="V384" t="str">
            <v>Conventional</v>
          </cell>
          <cell r="W384">
            <v>0</v>
          </cell>
          <cell r="X384" t="str">
            <v>Equity</v>
          </cell>
          <cell r="Y384" t="str">
            <v>12</v>
          </cell>
          <cell r="Z384" t="str">
            <v>5</v>
          </cell>
          <cell r="AA384" t="str">
            <v>7</v>
          </cell>
          <cell r="AB384" t="str">
            <v>111660</v>
          </cell>
          <cell r="AC384">
            <v>0.49501968099999999</v>
          </cell>
          <cell r="AD384" t="str">
            <v>Yes</v>
          </cell>
          <cell r="AE384" t="str">
            <v>Yes</v>
          </cell>
          <cell r="AF384" t="str">
            <v>CONSOLIDATED CAPITAL (ConCap)</v>
          </cell>
          <cell r="AG384" t="str">
            <v>ConCap CCPIV River's Edge Prop., Inc.</v>
          </cell>
          <cell r="AH384" t="str">
            <v>1976</v>
          </cell>
          <cell r="AI384" t="str">
            <v>Far West</v>
          </cell>
          <cell r="AJ384" t="str">
            <v>Denver</v>
          </cell>
          <cell r="AK384" t="str">
            <v>Steve Peters</v>
          </cell>
          <cell r="AL384" t="str">
            <v>Joan Bougetz</v>
          </cell>
          <cell r="AM384" t="b">
            <v>0</v>
          </cell>
          <cell r="AN384">
            <v>0</v>
          </cell>
          <cell r="AO384" t="str">
            <v>13171</v>
          </cell>
          <cell r="AP384">
            <v>1067.04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441</v>
          </cell>
          <cell r="AW384">
            <v>0</v>
          </cell>
          <cell r="AX384">
            <v>1508.04</v>
          </cell>
          <cell r="AY384">
            <v>746.5</v>
          </cell>
        </row>
        <row r="385">
          <cell r="A385" t="str">
            <v>005762</v>
          </cell>
          <cell r="B385" t="str">
            <v>Lamplighter Park</v>
          </cell>
          <cell r="C385" t="str">
            <v>825-156TH AVE NE</v>
          </cell>
          <cell r="D385">
            <v>0</v>
          </cell>
          <cell r="E385" t="str">
            <v>Bellevue</v>
          </cell>
          <cell r="F385" t="str">
            <v>WA</v>
          </cell>
          <cell r="G385" t="str">
            <v>98007</v>
          </cell>
          <cell r="H385" t="str">
            <v>425-747-2051</v>
          </cell>
          <cell r="I385">
            <v>0</v>
          </cell>
          <cell r="J385">
            <v>174</v>
          </cell>
          <cell r="K385" t="str">
            <v>53033</v>
          </cell>
          <cell r="L385" t="str">
            <v>King</v>
          </cell>
          <cell r="M385" t="str">
            <v>7600</v>
          </cell>
          <cell r="N385" t="str">
            <v>Seattle-Bellevue-Everett</v>
          </cell>
          <cell r="O385" t="str">
            <v>91</v>
          </cell>
          <cell r="P385" t="str">
            <v>Seattle - Tacoma - Bremerton</v>
          </cell>
          <cell r="Q385">
            <v>0</v>
          </cell>
          <cell r="R385" t="str">
            <v>Garden</v>
          </cell>
          <cell r="S385" t="str">
            <v>Insignia</v>
          </cell>
          <cell r="T385">
            <v>0</v>
          </cell>
          <cell r="U385" t="str">
            <v>Conventional</v>
          </cell>
          <cell r="V385" t="str">
            <v>Conventional</v>
          </cell>
          <cell r="W385">
            <v>0</v>
          </cell>
          <cell r="X385" t="str">
            <v>Equity</v>
          </cell>
          <cell r="Y385" t="str">
            <v>12</v>
          </cell>
          <cell r="Z385" t="str">
            <v>9</v>
          </cell>
          <cell r="AA385" t="str">
            <v>7</v>
          </cell>
          <cell r="AB385" t="str">
            <v>140892</v>
          </cell>
          <cell r="AC385">
            <v>0.50356785400000004</v>
          </cell>
          <cell r="AD385" t="str">
            <v>Yes</v>
          </cell>
          <cell r="AE385" t="str">
            <v>Yes</v>
          </cell>
          <cell r="AF385" t="str">
            <v>CONSOLIDATED CAPITAL (ConCap)</v>
          </cell>
          <cell r="AG385" t="str">
            <v>Consolidated Capital Properties III</v>
          </cell>
          <cell r="AH385" t="str">
            <v>1968</v>
          </cell>
          <cell r="AI385" t="str">
            <v>Far West</v>
          </cell>
          <cell r="AJ385" t="str">
            <v>Denver</v>
          </cell>
          <cell r="AK385" t="str">
            <v>Steve Peters</v>
          </cell>
          <cell r="AL385" t="str">
            <v>Joan Bougetz</v>
          </cell>
          <cell r="AM385" t="b">
            <v>0</v>
          </cell>
          <cell r="AN385" t="str">
            <v>RW:039102@3494</v>
          </cell>
          <cell r="AO385" t="str">
            <v>10444</v>
          </cell>
          <cell r="AP385">
            <v>1547.2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639.45000000000005</v>
          </cell>
          <cell r="AW385">
            <v>0</v>
          </cell>
          <cell r="AX385">
            <v>2186.65</v>
          </cell>
          <cell r="AY385">
            <v>1101.1199999999999</v>
          </cell>
        </row>
        <row r="386">
          <cell r="A386" t="str">
            <v>005763</v>
          </cell>
          <cell r="B386" t="str">
            <v>Cedar Rim</v>
          </cell>
          <cell r="C386" t="str">
            <v>7926 110TH AVE  SE</v>
          </cell>
          <cell r="D386">
            <v>0</v>
          </cell>
          <cell r="E386" t="str">
            <v>Newcastle</v>
          </cell>
          <cell r="F386" t="str">
            <v>WA</v>
          </cell>
          <cell r="G386" t="str">
            <v>98056</v>
          </cell>
          <cell r="H386" t="str">
            <v>425-271-1356</v>
          </cell>
          <cell r="I386">
            <v>0</v>
          </cell>
          <cell r="J386">
            <v>104</v>
          </cell>
          <cell r="K386" t="str">
            <v>53033</v>
          </cell>
          <cell r="L386" t="str">
            <v>King</v>
          </cell>
          <cell r="M386" t="str">
            <v>7600</v>
          </cell>
          <cell r="N386" t="str">
            <v>Seattle-Bellevue-Everett</v>
          </cell>
          <cell r="O386" t="str">
            <v>91</v>
          </cell>
          <cell r="P386" t="str">
            <v>Seattle - Tacoma - Bremerton</v>
          </cell>
          <cell r="Q386">
            <v>0</v>
          </cell>
          <cell r="R386" t="str">
            <v>Midrise</v>
          </cell>
          <cell r="S386" t="str">
            <v>Insignia</v>
          </cell>
          <cell r="T386">
            <v>0</v>
          </cell>
          <cell r="U386" t="str">
            <v>Conventional</v>
          </cell>
          <cell r="V386" t="str">
            <v>Conventional</v>
          </cell>
          <cell r="W386">
            <v>0</v>
          </cell>
          <cell r="X386" t="str">
            <v>Equity</v>
          </cell>
          <cell r="Y386" t="str">
            <v>12</v>
          </cell>
          <cell r="Z386" t="str">
            <v>7</v>
          </cell>
          <cell r="AA386" t="str">
            <v>6</v>
          </cell>
          <cell r="AB386" t="str">
            <v>105000</v>
          </cell>
          <cell r="AC386">
            <v>0.50356785400000004</v>
          </cell>
          <cell r="AD386" t="str">
            <v>Yes</v>
          </cell>
          <cell r="AE386" t="str">
            <v>Yes</v>
          </cell>
          <cell r="AF386" t="str">
            <v>CONSOLIDATED CAPITAL (ConCap)</v>
          </cell>
          <cell r="AG386" t="str">
            <v>Consolidated Capital Properties IV</v>
          </cell>
          <cell r="AH386" t="str">
            <v>1980</v>
          </cell>
          <cell r="AI386" t="str">
            <v>Far West</v>
          </cell>
          <cell r="AJ386" t="str">
            <v>Denver</v>
          </cell>
          <cell r="AK386" t="str">
            <v>Steve Peters</v>
          </cell>
          <cell r="AL386" t="str">
            <v>Joan Bougetz</v>
          </cell>
          <cell r="AM386" t="b">
            <v>0</v>
          </cell>
          <cell r="AN386" t="str">
            <v>RW:006562@3494</v>
          </cell>
          <cell r="AO386" t="str">
            <v>13101</v>
          </cell>
          <cell r="AP386">
            <v>924.76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382.2</v>
          </cell>
          <cell r="AW386">
            <v>0</v>
          </cell>
          <cell r="AX386">
            <v>1306.96</v>
          </cell>
          <cell r="AY386">
            <v>658.14</v>
          </cell>
        </row>
        <row r="387">
          <cell r="A387" t="str">
            <v>005812</v>
          </cell>
          <cell r="B387" t="str">
            <v>Carriage Square</v>
          </cell>
          <cell r="C387" t="str">
            <v>6709 W ELIZABETH LANE</v>
          </cell>
          <cell r="D387">
            <v>0</v>
          </cell>
          <cell r="E387" t="str">
            <v>Fort Worth</v>
          </cell>
          <cell r="F387" t="str">
            <v>TX</v>
          </cell>
          <cell r="G387" t="str">
            <v>76116</v>
          </cell>
          <cell r="H387" t="str">
            <v>817-738-5322</v>
          </cell>
          <cell r="I387">
            <v>0</v>
          </cell>
          <cell r="J387">
            <v>50</v>
          </cell>
          <cell r="K387" t="str">
            <v>48439</v>
          </cell>
          <cell r="L387" t="str">
            <v>Tarrant</v>
          </cell>
          <cell r="M387" t="str">
            <v>2800</v>
          </cell>
          <cell r="N387" t="str">
            <v>FortWorth-Arlington</v>
          </cell>
          <cell r="O387" t="str">
            <v>31</v>
          </cell>
          <cell r="P387" t="str">
            <v>Dallas - Fort Worth</v>
          </cell>
          <cell r="Q387">
            <v>0</v>
          </cell>
          <cell r="R387" t="str">
            <v>Garden</v>
          </cell>
          <cell r="S387" t="str">
            <v>Insignia</v>
          </cell>
          <cell r="T387">
            <v>0</v>
          </cell>
          <cell r="U387" t="str">
            <v>Conventional</v>
          </cell>
          <cell r="V387" t="str">
            <v>Conventional</v>
          </cell>
          <cell r="W387">
            <v>0</v>
          </cell>
          <cell r="X387" t="str">
            <v>Fee</v>
          </cell>
          <cell r="Y387" t="str">
            <v>12</v>
          </cell>
          <cell r="Z387">
            <v>0</v>
          </cell>
          <cell r="AA387">
            <v>0</v>
          </cell>
          <cell r="AB387" t="str">
            <v>43524</v>
          </cell>
          <cell r="AC387">
            <v>0</v>
          </cell>
          <cell r="AD387" t="str">
            <v>No</v>
          </cell>
          <cell r="AE387" t="str">
            <v>Yes</v>
          </cell>
          <cell r="AF387" t="str">
            <v>Capital Realty</v>
          </cell>
          <cell r="AG387" t="str">
            <v>Robert J. Lucia</v>
          </cell>
          <cell r="AH387" t="str">
            <v>1966</v>
          </cell>
          <cell r="AI387" t="str">
            <v>West</v>
          </cell>
          <cell r="AJ387" t="str">
            <v>Dallas I</v>
          </cell>
          <cell r="AK387" t="str">
            <v>Ron Shelton</v>
          </cell>
          <cell r="AL387" t="str">
            <v>Charlene Burnside</v>
          </cell>
          <cell r="AM387" t="b">
            <v>0</v>
          </cell>
          <cell r="AN387" t="str">
            <v>RW:038536@3494</v>
          </cell>
          <cell r="AO387" t="str">
            <v>10584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</row>
        <row r="388">
          <cell r="A388" t="str">
            <v>005847</v>
          </cell>
          <cell r="B388" t="str">
            <v>Hillside Acres</v>
          </cell>
          <cell r="C388" t="str">
            <v>IRG</v>
          </cell>
          <cell r="D388" t="str">
            <v>PO Box 660</v>
          </cell>
          <cell r="E388" t="str">
            <v>Oakland</v>
          </cell>
          <cell r="F388" t="str">
            <v>ME</v>
          </cell>
          <cell r="G388" t="str">
            <v>04963</v>
          </cell>
          <cell r="H388" t="str">
            <v>207-784-0142</v>
          </cell>
          <cell r="I388">
            <v>0</v>
          </cell>
          <cell r="J388">
            <v>24</v>
          </cell>
          <cell r="K388" t="str">
            <v>23011</v>
          </cell>
          <cell r="L388" t="str">
            <v>Kennebec</v>
          </cell>
          <cell r="M388" t="str">
            <v>023</v>
          </cell>
          <cell r="N388" t="str">
            <v>ME Other</v>
          </cell>
          <cell r="O388">
            <v>0</v>
          </cell>
          <cell r="P388">
            <v>0</v>
          </cell>
          <cell r="Q388">
            <v>0</v>
          </cell>
          <cell r="R388" t="str">
            <v>Garden</v>
          </cell>
          <cell r="S388" t="str">
            <v>Insignia</v>
          </cell>
          <cell r="T388">
            <v>0</v>
          </cell>
          <cell r="U388" t="str">
            <v>Affordable</v>
          </cell>
          <cell r="V388" t="str">
            <v>Affordable</v>
          </cell>
          <cell r="W388" t="str">
            <v>Assisted</v>
          </cell>
          <cell r="X388" t="str">
            <v>Fee</v>
          </cell>
          <cell r="Y388" t="str">
            <v>12</v>
          </cell>
          <cell r="Z388">
            <v>0</v>
          </cell>
          <cell r="AA388">
            <v>0</v>
          </cell>
          <cell r="AB388" t="str">
            <v>15972</v>
          </cell>
          <cell r="AC388">
            <v>0</v>
          </cell>
          <cell r="AD388" t="str">
            <v>No</v>
          </cell>
          <cell r="AE388" t="str">
            <v>Yes</v>
          </cell>
          <cell r="AF388" t="str">
            <v>Propsys</v>
          </cell>
          <cell r="AG388" t="str">
            <v>Country View Housing Association</v>
          </cell>
          <cell r="AH388">
            <v>0</v>
          </cell>
          <cell r="AI388" t="str">
            <v>East</v>
          </cell>
          <cell r="AJ388" t="str">
            <v>Brewer Subroc</v>
          </cell>
          <cell r="AK388" t="str">
            <v>David Zweig</v>
          </cell>
          <cell r="AL388" t="str">
            <v>Sue Michaud</v>
          </cell>
          <cell r="AM388" t="b">
            <v>0</v>
          </cell>
          <cell r="AN388" t="str">
            <v>RW:000143@3494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</row>
        <row r="389">
          <cell r="A389" t="str">
            <v>005849</v>
          </cell>
          <cell r="B389" t="str">
            <v>Mountain View Terrace</v>
          </cell>
          <cell r="C389" t="str">
            <v>RFD 3</v>
          </cell>
          <cell r="D389" t="str">
            <v>Dartmouth Street</v>
          </cell>
          <cell r="E389" t="str">
            <v>Skowhegan</v>
          </cell>
          <cell r="F389" t="str">
            <v>ME</v>
          </cell>
          <cell r="G389" t="str">
            <v>04976</v>
          </cell>
          <cell r="H389" t="str">
            <v>207784-0142</v>
          </cell>
          <cell r="I389">
            <v>0</v>
          </cell>
          <cell r="J389">
            <v>36</v>
          </cell>
          <cell r="K389" t="str">
            <v>23025</v>
          </cell>
          <cell r="L389" t="str">
            <v>Somerset</v>
          </cell>
          <cell r="M389" t="str">
            <v>023</v>
          </cell>
          <cell r="N389" t="str">
            <v>ME Other</v>
          </cell>
          <cell r="O389">
            <v>0</v>
          </cell>
          <cell r="P389">
            <v>0</v>
          </cell>
          <cell r="Q389">
            <v>0</v>
          </cell>
          <cell r="R389" t="str">
            <v>Garden</v>
          </cell>
          <cell r="S389" t="str">
            <v>Insignia</v>
          </cell>
          <cell r="T389">
            <v>0</v>
          </cell>
          <cell r="U389" t="str">
            <v>Affordable</v>
          </cell>
          <cell r="V389" t="str">
            <v>Affordable</v>
          </cell>
          <cell r="W389" t="str">
            <v>Assisted</v>
          </cell>
          <cell r="X389" t="str">
            <v>Fee</v>
          </cell>
          <cell r="Y389" t="str">
            <v>12</v>
          </cell>
          <cell r="Z389">
            <v>0</v>
          </cell>
          <cell r="AA389">
            <v>0</v>
          </cell>
          <cell r="AB389" t="str">
            <v>17944</v>
          </cell>
          <cell r="AC389">
            <v>0</v>
          </cell>
          <cell r="AD389" t="str">
            <v>No</v>
          </cell>
          <cell r="AE389" t="str">
            <v>Yes</v>
          </cell>
          <cell r="AF389" t="str">
            <v>Propsys</v>
          </cell>
          <cell r="AG389" t="str">
            <v>PropSys</v>
          </cell>
          <cell r="AH389">
            <v>0</v>
          </cell>
          <cell r="AI389" t="str">
            <v>East</v>
          </cell>
          <cell r="AJ389" t="str">
            <v>Brewer Subroc</v>
          </cell>
          <cell r="AK389" t="str">
            <v>David Zweig</v>
          </cell>
          <cell r="AL389" t="str">
            <v>Sue Michaud</v>
          </cell>
          <cell r="AM389" t="b">
            <v>0</v>
          </cell>
          <cell r="AN389" t="str">
            <v>RW:039174@3494</v>
          </cell>
          <cell r="AO389" t="str">
            <v>08221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X389">
            <v>0</v>
          </cell>
          <cell r="AY389">
            <v>0</v>
          </cell>
        </row>
        <row r="390">
          <cell r="A390" t="str">
            <v>005852</v>
          </cell>
          <cell r="B390" t="str">
            <v>La Arboleda</v>
          </cell>
          <cell r="C390" t="str">
            <v>7777 E.R.L. THRONTON FRWY</v>
          </cell>
          <cell r="D390">
            <v>0</v>
          </cell>
          <cell r="E390" t="str">
            <v>Dallas</v>
          </cell>
          <cell r="F390" t="str">
            <v>TX</v>
          </cell>
          <cell r="G390" t="str">
            <v>75228</v>
          </cell>
          <cell r="H390" t="str">
            <v>214-328-4888</v>
          </cell>
          <cell r="I390">
            <v>0</v>
          </cell>
          <cell r="J390">
            <v>144</v>
          </cell>
          <cell r="K390" t="str">
            <v>48113</v>
          </cell>
          <cell r="L390" t="str">
            <v>Dallas</v>
          </cell>
          <cell r="M390" t="str">
            <v>1920</v>
          </cell>
          <cell r="N390" t="str">
            <v>Dallas</v>
          </cell>
          <cell r="O390" t="str">
            <v>31</v>
          </cell>
          <cell r="P390" t="str">
            <v>Dallas - Fort Worth</v>
          </cell>
          <cell r="Q390">
            <v>0</v>
          </cell>
          <cell r="R390" t="str">
            <v>Garden</v>
          </cell>
          <cell r="S390" t="str">
            <v>Insignia</v>
          </cell>
          <cell r="T390">
            <v>0</v>
          </cell>
          <cell r="U390" t="str">
            <v>Affordable</v>
          </cell>
          <cell r="V390" t="str">
            <v>Affordable</v>
          </cell>
          <cell r="W390" t="str">
            <v>Assisted</v>
          </cell>
          <cell r="X390" t="str">
            <v>Fee</v>
          </cell>
          <cell r="Y390" t="str">
            <v>05</v>
          </cell>
          <cell r="Z390">
            <v>0</v>
          </cell>
          <cell r="AA390">
            <v>0</v>
          </cell>
          <cell r="AB390" t="str">
            <v>117320</v>
          </cell>
          <cell r="AC390">
            <v>0</v>
          </cell>
          <cell r="AD390" t="str">
            <v>No</v>
          </cell>
          <cell r="AE390" t="str">
            <v>Yes</v>
          </cell>
          <cell r="AF390" t="str">
            <v>Capital Realty</v>
          </cell>
          <cell r="AG390" t="str">
            <v>DStar La Arboleda Partners</v>
          </cell>
          <cell r="AH390" t="str">
            <v>1971</v>
          </cell>
          <cell r="AI390" t="str">
            <v>West</v>
          </cell>
          <cell r="AJ390" t="str">
            <v>Dallas II</v>
          </cell>
          <cell r="AK390" t="str">
            <v>Larry Lennon</v>
          </cell>
          <cell r="AL390" t="str">
            <v>Cathie Hood</v>
          </cell>
          <cell r="AM390" t="b">
            <v>0</v>
          </cell>
          <cell r="AN390">
            <v>0</v>
          </cell>
          <cell r="AO390" t="str">
            <v>09079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</row>
        <row r="391">
          <cell r="A391" t="str">
            <v>005868</v>
          </cell>
          <cell r="B391" t="str">
            <v>Pine Branch</v>
          </cell>
          <cell r="C391" t="str">
            <v>5811 PINELAND</v>
          </cell>
          <cell r="D391">
            <v>0</v>
          </cell>
          <cell r="E391" t="str">
            <v>Dallas</v>
          </cell>
          <cell r="F391" t="str">
            <v>TX</v>
          </cell>
          <cell r="G391" t="str">
            <v>75231</v>
          </cell>
          <cell r="H391" t="str">
            <v>214-691-3791</v>
          </cell>
          <cell r="I391">
            <v>0</v>
          </cell>
          <cell r="J391">
            <v>145</v>
          </cell>
          <cell r="K391" t="str">
            <v>48113</v>
          </cell>
          <cell r="L391" t="str">
            <v>Dallas</v>
          </cell>
          <cell r="M391" t="str">
            <v>1920</v>
          </cell>
          <cell r="N391" t="str">
            <v>Dallas</v>
          </cell>
          <cell r="O391" t="str">
            <v>31</v>
          </cell>
          <cell r="P391" t="str">
            <v>Dallas - Fort Worth</v>
          </cell>
          <cell r="Q391">
            <v>0</v>
          </cell>
          <cell r="R391" t="str">
            <v>Garden</v>
          </cell>
          <cell r="S391" t="str">
            <v>Insignia</v>
          </cell>
          <cell r="T391">
            <v>0</v>
          </cell>
          <cell r="U391" t="str">
            <v>Conventional</v>
          </cell>
          <cell r="V391" t="str">
            <v>Affordable</v>
          </cell>
          <cell r="W391">
            <v>0</v>
          </cell>
          <cell r="X391" t="str">
            <v>Fee</v>
          </cell>
          <cell r="Y391" t="str">
            <v>02</v>
          </cell>
          <cell r="Z391">
            <v>0</v>
          </cell>
          <cell r="AA391">
            <v>0</v>
          </cell>
          <cell r="AB391" t="str">
            <v>106310</v>
          </cell>
          <cell r="AC391">
            <v>0</v>
          </cell>
          <cell r="AD391" t="str">
            <v>No</v>
          </cell>
          <cell r="AE391" t="str">
            <v>Yes</v>
          </cell>
          <cell r="AF391" t="str">
            <v>Capital Realty</v>
          </cell>
          <cell r="AG391" t="str">
            <v>DStar Pinebranch</v>
          </cell>
          <cell r="AH391" t="str">
            <v>1978</v>
          </cell>
          <cell r="AI391" t="str">
            <v>West</v>
          </cell>
          <cell r="AJ391" t="str">
            <v>Dallas II</v>
          </cell>
          <cell r="AK391" t="str">
            <v>Larry Lennon</v>
          </cell>
          <cell r="AL391" t="str">
            <v>Cathie Hood</v>
          </cell>
          <cell r="AM391" t="b">
            <v>0</v>
          </cell>
          <cell r="AN391" t="str">
            <v>RW:038402@3494</v>
          </cell>
          <cell r="AO391" t="str">
            <v>08433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X391">
            <v>0</v>
          </cell>
          <cell r="AY391">
            <v>0</v>
          </cell>
        </row>
        <row r="392">
          <cell r="A392" t="str">
            <v>005890</v>
          </cell>
          <cell r="B392" t="str">
            <v>Vickery Creek/Holly Bend</v>
          </cell>
          <cell r="C392" t="str">
            <v>7319 FAIR OAKS</v>
          </cell>
          <cell r="D392">
            <v>0</v>
          </cell>
          <cell r="E392" t="str">
            <v>Dallas</v>
          </cell>
          <cell r="F392" t="str">
            <v>TX</v>
          </cell>
          <cell r="G392" t="str">
            <v>75231</v>
          </cell>
          <cell r="H392" t="str">
            <v>2146913719</v>
          </cell>
          <cell r="I392">
            <v>0</v>
          </cell>
          <cell r="J392">
            <v>77</v>
          </cell>
          <cell r="K392" t="str">
            <v>48113</v>
          </cell>
          <cell r="L392" t="str">
            <v>Dallas</v>
          </cell>
          <cell r="M392" t="str">
            <v>1920</v>
          </cell>
          <cell r="N392" t="str">
            <v>Dallas</v>
          </cell>
          <cell r="O392" t="str">
            <v>31</v>
          </cell>
          <cell r="P392" t="str">
            <v>Dallas - Fort Worth</v>
          </cell>
          <cell r="Q392">
            <v>0</v>
          </cell>
          <cell r="R392" t="str">
            <v>Garden</v>
          </cell>
          <cell r="S392" t="str">
            <v>Insignia</v>
          </cell>
          <cell r="T392">
            <v>0</v>
          </cell>
          <cell r="U392" t="str">
            <v>Conventional</v>
          </cell>
          <cell r="V392" t="str">
            <v>Conventional</v>
          </cell>
          <cell r="W392">
            <v>0</v>
          </cell>
          <cell r="X392" t="str">
            <v>Fee</v>
          </cell>
          <cell r="Y392" t="str">
            <v>05</v>
          </cell>
          <cell r="Z392">
            <v>0</v>
          </cell>
          <cell r="AA392">
            <v>0</v>
          </cell>
          <cell r="AB392" t="str">
            <v>57260</v>
          </cell>
          <cell r="AC392">
            <v>0</v>
          </cell>
          <cell r="AD392" t="str">
            <v>No</v>
          </cell>
          <cell r="AE392" t="str">
            <v>Yes</v>
          </cell>
          <cell r="AF392" t="str">
            <v>Capital Realty</v>
          </cell>
          <cell r="AG392" t="str">
            <v>DStar Inc</v>
          </cell>
          <cell r="AH392" t="str">
            <v>1978</v>
          </cell>
          <cell r="AI392" t="str">
            <v>West</v>
          </cell>
          <cell r="AJ392" t="str">
            <v>Dallas II</v>
          </cell>
          <cell r="AK392" t="str">
            <v>Larry Lennon</v>
          </cell>
          <cell r="AL392" t="str">
            <v>Cathie Hood</v>
          </cell>
          <cell r="AM392" t="b">
            <v>1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</row>
        <row r="393">
          <cell r="A393" t="str">
            <v>005893</v>
          </cell>
          <cell r="B393" t="str">
            <v>Croft House Corporation</v>
          </cell>
          <cell r="C393" t="str">
            <v>356 YORK ST. N.E.</v>
          </cell>
          <cell r="D393">
            <v>0</v>
          </cell>
          <cell r="E393" t="str">
            <v>Aiken</v>
          </cell>
          <cell r="F393" t="str">
            <v>SC</v>
          </cell>
          <cell r="G393" t="str">
            <v>29801</v>
          </cell>
          <cell r="H393" t="str">
            <v>8036480771</v>
          </cell>
          <cell r="I393">
            <v>0</v>
          </cell>
          <cell r="J393">
            <v>60</v>
          </cell>
          <cell r="K393" t="str">
            <v>45003</v>
          </cell>
          <cell r="L393" t="str">
            <v>Aiken</v>
          </cell>
          <cell r="M393" t="str">
            <v>0600</v>
          </cell>
          <cell r="N393" t="str">
            <v>Augusta-Aiken</v>
          </cell>
          <cell r="O393">
            <v>0</v>
          </cell>
          <cell r="P393">
            <v>0</v>
          </cell>
          <cell r="Q393">
            <v>0</v>
          </cell>
          <cell r="R393" t="str">
            <v>Garden</v>
          </cell>
          <cell r="S393" t="str">
            <v>Insignia</v>
          </cell>
          <cell r="T393">
            <v>0</v>
          </cell>
          <cell r="U393" t="str">
            <v>Affordable</v>
          </cell>
          <cell r="V393" t="str">
            <v>Affordable</v>
          </cell>
          <cell r="W393" t="str">
            <v>Assisted</v>
          </cell>
          <cell r="X393" t="str">
            <v>Fee</v>
          </cell>
          <cell r="Y393" t="str">
            <v>09</v>
          </cell>
          <cell r="Z393">
            <v>0</v>
          </cell>
          <cell r="AA393">
            <v>0</v>
          </cell>
          <cell r="AB393" t="str">
            <v>0</v>
          </cell>
          <cell r="AC393">
            <v>0</v>
          </cell>
          <cell r="AD393" t="str">
            <v>No</v>
          </cell>
          <cell r="AE393" t="str">
            <v>Yes</v>
          </cell>
          <cell r="AF393" t="str">
            <v>Croft House Corp.</v>
          </cell>
          <cell r="AG393" t="str">
            <v>Croft House, Inc.</v>
          </cell>
          <cell r="AH393">
            <v>0</v>
          </cell>
          <cell r="AI393" t="str">
            <v>East</v>
          </cell>
          <cell r="AJ393" t="str">
            <v>Columbia</v>
          </cell>
          <cell r="AK393" t="str">
            <v>Kim Barkwell</v>
          </cell>
          <cell r="AL393" t="str">
            <v>Phil Crocker</v>
          </cell>
          <cell r="AM393" t="b">
            <v>0</v>
          </cell>
          <cell r="AN393" t="str">
            <v>RW:039613@3494</v>
          </cell>
          <cell r="AO393" t="str">
            <v>12189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</row>
        <row r="394">
          <cell r="A394" t="str">
            <v>005898</v>
          </cell>
          <cell r="B394" t="str">
            <v>Willowgate</v>
          </cell>
          <cell r="C394" t="str">
            <v>909 E. CENTERVILLE</v>
          </cell>
          <cell r="D394">
            <v>0</v>
          </cell>
          <cell r="E394" t="str">
            <v>Garland</v>
          </cell>
          <cell r="F394" t="str">
            <v>TX</v>
          </cell>
          <cell r="G394" t="str">
            <v>75041</v>
          </cell>
          <cell r="H394" t="str">
            <v>9728406290</v>
          </cell>
          <cell r="I394">
            <v>0</v>
          </cell>
          <cell r="J394">
            <v>76</v>
          </cell>
          <cell r="K394" t="str">
            <v>48113</v>
          </cell>
          <cell r="L394" t="str">
            <v>Dallas</v>
          </cell>
          <cell r="M394" t="str">
            <v>1920</v>
          </cell>
          <cell r="N394" t="str">
            <v>Dallas</v>
          </cell>
          <cell r="O394" t="str">
            <v>31</v>
          </cell>
          <cell r="P394" t="str">
            <v>Dallas - Fort Worth</v>
          </cell>
          <cell r="Q394">
            <v>0</v>
          </cell>
          <cell r="R394" t="str">
            <v>Garden</v>
          </cell>
          <cell r="S394" t="str">
            <v>Insignia</v>
          </cell>
          <cell r="T394">
            <v>0</v>
          </cell>
          <cell r="U394" t="str">
            <v>Conventional</v>
          </cell>
          <cell r="V394" t="str">
            <v>Conventional</v>
          </cell>
          <cell r="W394">
            <v>0</v>
          </cell>
          <cell r="X394" t="str">
            <v>Fee</v>
          </cell>
          <cell r="Y394" t="str">
            <v>02</v>
          </cell>
          <cell r="Z394">
            <v>0</v>
          </cell>
          <cell r="AA394">
            <v>0</v>
          </cell>
          <cell r="AB394" t="str">
            <v>70868</v>
          </cell>
          <cell r="AC394">
            <v>0</v>
          </cell>
          <cell r="AD394" t="str">
            <v>No</v>
          </cell>
          <cell r="AE394" t="str">
            <v>Yes</v>
          </cell>
          <cell r="AF394" t="str">
            <v>Capital Realty</v>
          </cell>
          <cell r="AG394" t="str">
            <v>DStar Willowgate Partners</v>
          </cell>
          <cell r="AH394" t="str">
            <v>1967</v>
          </cell>
          <cell r="AI394" t="str">
            <v>West</v>
          </cell>
          <cell r="AJ394" t="str">
            <v>Dallas II</v>
          </cell>
          <cell r="AK394" t="str">
            <v>Larry Lennon</v>
          </cell>
          <cell r="AL394" t="str">
            <v>Cathie Hood</v>
          </cell>
          <cell r="AM394" t="b">
            <v>0</v>
          </cell>
          <cell r="AN394">
            <v>0</v>
          </cell>
          <cell r="AO394" t="str">
            <v>09078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</row>
        <row r="395">
          <cell r="A395" t="str">
            <v>005907</v>
          </cell>
          <cell r="B395" t="str">
            <v>Oak Woods Apts</v>
          </cell>
          <cell r="C395" t="str">
            <v>740 W. Joan Court</v>
          </cell>
          <cell r="D395">
            <v>0</v>
          </cell>
          <cell r="E395" t="str">
            <v>Peoria</v>
          </cell>
          <cell r="F395" t="str">
            <v>IL</v>
          </cell>
          <cell r="G395" t="str">
            <v>61614</v>
          </cell>
          <cell r="H395" t="str">
            <v>3096928128</v>
          </cell>
          <cell r="I395">
            <v>0</v>
          </cell>
          <cell r="J395">
            <v>103</v>
          </cell>
          <cell r="K395" t="str">
            <v>17143</v>
          </cell>
          <cell r="L395" t="str">
            <v>Peoria</v>
          </cell>
          <cell r="M395" t="str">
            <v>6120</v>
          </cell>
          <cell r="N395" t="str">
            <v>Peoria-Pekin</v>
          </cell>
          <cell r="O395">
            <v>0</v>
          </cell>
          <cell r="P395">
            <v>0</v>
          </cell>
          <cell r="Q395">
            <v>0</v>
          </cell>
          <cell r="R395" t="str">
            <v>Midrise</v>
          </cell>
          <cell r="S395" t="str">
            <v>Insignia</v>
          </cell>
          <cell r="T395" t="str">
            <v>SPI</v>
          </cell>
          <cell r="U395" t="str">
            <v>Affordable</v>
          </cell>
          <cell r="V395" t="str">
            <v>Affordable</v>
          </cell>
          <cell r="W395" t="str">
            <v>Assisted</v>
          </cell>
          <cell r="X395" t="str">
            <v>Fee</v>
          </cell>
          <cell r="Y395" t="str">
            <v>12</v>
          </cell>
          <cell r="Z395" t="str">
            <v>7</v>
          </cell>
          <cell r="AA395">
            <v>0</v>
          </cell>
          <cell r="AB395" t="str">
            <v>56560</v>
          </cell>
          <cell r="AC395">
            <v>0</v>
          </cell>
          <cell r="AD395" t="str">
            <v>Yes</v>
          </cell>
          <cell r="AE395" t="str">
            <v>Yes</v>
          </cell>
          <cell r="AF395" t="str">
            <v>SMI PORTFOLIO - All</v>
          </cell>
          <cell r="AG395" t="str">
            <v>Oak Woods Manor Associates</v>
          </cell>
          <cell r="AH395" t="str">
            <v>1979</v>
          </cell>
          <cell r="AI395" t="str">
            <v>Far West</v>
          </cell>
          <cell r="AJ395" t="str">
            <v>Chicago</v>
          </cell>
          <cell r="AK395" t="str">
            <v>Wade Roemke</v>
          </cell>
          <cell r="AL395" t="str">
            <v>Oscar Zeff</v>
          </cell>
          <cell r="AM395" t="b">
            <v>0</v>
          </cell>
          <cell r="AN395" t="str">
            <v>RW:000712@3494</v>
          </cell>
          <cell r="AO395" t="str">
            <v>11762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337.09</v>
          </cell>
          <cell r="AU395">
            <v>0</v>
          </cell>
          <cell r="AV395">
            <v>0</v>
          </cell>
          <cell r="AW395">
            <v>0</v>
          </cell>
          <cell r="AX395">
            <v>337.09</v>
          </cell>
          <cell r="AY395">
            <v>0</v>
          </cell>
        </row>
        <row r="396">
          <cell r="A396" t="str">
            <v>005910</v>
          </cell>
          <cell r="B396" t="str">
            <v>Kenton Village</v>
          </cell>
          <cell r="C396" t="str">
            <v>655 EAST ST. , APT. 301/2</v>
          </cell>
          <cell r="D396">
            <v>0</v>
          </cell>
          <cell r="E396" t="str">
            <v>Kenton</v>
          </cell>
          <cell r="F396" t="str">
            <v>OH</v>
          </cell>
          <cell r="G396" t="str">
            <v>43326</v>
          </cell>
          <cell r="H396" t="str">
            <v>4196752617</v>
          </cell>
          <cell r="I396">
            <v>0</v>
          </cell>
          <cell r="J396">
            <v>35</v>
          </cell>
          <cell r="K396" t="str">
            <v>39065</v>
          </cell>
          <cell r="L396" t="str">
            <v>Hardin</v>
          </cell>
          <cell r="M396" t="str">
            <v>039</v>
          </cell>
          <cell r="N396" t="str">
            <v>OH Other</v>
          </cell>
          <cell r="O396">
            <v>0</v>
          </cell>
          <cell r="P396">
            <v>0</v>
          </cell>
          <cell r="Q396">
            <v>0</v>
          </cell>
          <cell r="R396" t="str">
            <v>Midrise</v>
          </cell>
          <cell r="S396" t="str">
            <v>Insignia</v>
          </cell>
          <cell r="T396" t="str">
            <v>SPI</v>
          </cell>
          <cell r="U396" t="str">
            <v>Affordable</v>
          </cell>
          <cell r="V396" t="str">
            <v>Affordable</v>
          </cell>
          <cell r="W396" t="str">
            <v>Assisted</v>
          </cell>
          <cell r="X396" t="str">
            <v>Fee</v>
          </cell>
          <cell r="Y396" t="str">
            <v>12</v>
          </cell>
          <cell r="Z396" t="str">
            <v>5</v>
          </cell>
          <cell r="AA396">
            <v>0</v>
          </cell>
          <cell r="AB396" t="str">
            <v>28830</v>
          </cell>
          <cell r="AC396">
            <v>0</v>
          </cell>
          <cell r="AD396" t="str">
            <v>Yes</v>
          </cell>
          <cell r="AE396" t="str">
            <v>Yes</v>
          </cell>
          <cell r="AF396" t="str">
            <v>SMI PORTFOLIO - All</v>
          </cell>
          <cell r="AG396" t="str">
            <v>Security Properties</v>
          </cell>
          <cell r="AH396" t="str">
            <v>1978</v>
          </cell>
          <cell r="AI396" t="str">
            <v>West</v>
          </cell>
          <cell r="AJ396" t="str">
            <v>Columbus</v>
          </cell>
          <cell r="AK396" t="str">
            <v>Rowe Shockley</v>
          </cell>
          <cell r="AL396" t="str">
            <v>Jim Soxman</v>
          </cell>
          <cell r="AM396" t="b">
            <v>0</v>
          </cell>
          <cell r="AN396" t="str">
            <v>RW:008753@3494</v>
          </cell>
          <cell r="AO396" t="str">
            <v>11511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</row>
        <row r="397">
          <cell r="A397" t="str">
            <v>005919</v>
          </cell>
          <cell r="B397" t="str">
            <v>Southern Pines Village</v>
          </cell>
          <cell r="C397" t="str">
            <v>10150 BELLE RIVE BLVD.</v>
          </cell>
          <cell r="D397">
            <v>0</v>
          </cell>
          <cell r="E397" t="str">
            <v>Jacksonville</v>
          </cell>
          <cell r="F397" t="str">
            <v>FL</v>
          </cell>
          <cell r="G397" t="str">
            <v>32256</v>
          </cell>
          <cell r="H397" t="str">
            <v>904-642-7368</v>
          </cell>
          <cell r="I397">
            <v>0</v>
          </cell>
          <cell r="J397">
            <v>284</v>
          </cell>
          <cell r="K397" t="str">
            <v>12031</v>
          </cell>
          <cell r="L397" t="str">
            <v>Duval</v>
          </cell>
          <cell r="M397" t="str">
            <v>3600</v>
          </cell>
          <cell r="N397" t="str">
            <v>Jacksonville</v>
          </cell>
          <cell r="O397">
            <v>0</v>
          </cell>
          <cell r="P397">
            <v>0</v>
          </cell>
          <cell r="Q397">
            <v>0</v>
          </cell>
          <cell r="R397" t="str">
            <v>Garden</v>
          </cell>
          <cell r="S397" t="str">
            <v>Insignia</v>
          </cell>
          <cell r="T397">
            <v>0</v>
          </cell>
          <cell r="U397" t="str">
            <v>Conventional</v>
          </cell>
          <cell r="V397" t="str">
            <v>Conventional</v>
          </cell>
          <cell r="W397">
            <v>0</v>
          </cell>
          <cell r="X397" t="str">
            <v>Fee</v>
          </cell>
          <cell r="Y397" t="str">
            <v>12</v>
          </cell>
          <cell r="Z397">
            <v>0</v>
          </cell>
          <cell r="AA397">
            <v>0</v>
          </cell>
          <cell r="AB397" t="str">
            <v>315220</v>
          </cell>
          <cell r="AC397">
            <v>0</v>
          </cell>
          <cell r="AD397" t="str">
            <v>No</v>
          </cell>
          <cell r="AE397" t="str">
            <v>Yes</v>
          </cell>
          <cell r="AF397" t="str">
            <v>Prudential</v>
          </cell>
          <cell r="AG397" t="str">
            <v>Prudential Real Estate Investors</v>
          </cell>
          <cell r="AH397">
            <v>0</v>
          </cell>
          <cell r="AI397" t="str">
            <v>South East</v>
          </cell>
          <cell r="AJ397" t="str">
            <v>Tampa</v>
          </cell>
          <cell r="AK397" t="str">
            <v>Dan Kistel</v>
          </cell>
          <cell r="AL397" t="str">
            <v>Susan Miller</v>
          </cell>
          <cell r="AM397" t="b">
            <v>0</v>
          </cell>
          <cell r="AN397" t="str">
            <v>RW:038189@3494</v>
          </cell>
          <cell r="AO397" t="str">
            <v>08010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</row>
        <row r="398">
          <cell r="A398" t="str">
            <v>005969</v>
          </cell>
          <cell r="B398" t="str">
            <v>La Sombra Apartments</v>
          </cell>
          <cell r="C398" t="str">
            <v>1400 E. CROSBY ROAD</v>
          </cell>
          <cell r="D398">
            <v>0</v>
          </cell>
          <cell r="E398" t="str">
            <v>Carrollton</v>
          </cell>
          <cell r="F398" t="str">
            <v>TX</v>
          </cell>
          <cell r="G398" t="str">
            <v>75006</v>
          </cell>
          <cell r="H398" t="str">
            <v>214-245-7524</v>
          </cell>
          <cell r="I398">
            <v>0</v>
          </cell>
          <cell r="J398">
            <v>120</v>
          </cell>
          <cell r="K398" t="str">
            <v>48113</v>
          </cell>
          <cell r="L398" t="str">
            <v>Dallas</v>
          </cell>
          <cell r="M398" t="str">
            <v>1920</v>
          </cell>
          <cell r="N398" t="str">
            <v>Dallas</v>
          </cell>
          <cell r="O398" t="str">
            <v>31</v>
          </cell>
          <cell r="P398" t="str">
            <v>Dallas - Fort Worth</v>
          </cell>
          <cell r="Q398">
            <v>0</v>
          </cell>
          <cell r="R398" t="str">
            <v>Garden</v>
          </cell>
          <cell r="S398" t="str">
            <v>Insignia</v>
          </cell>
          <cell r="T398">
            <v>0</v>
          </cell>
          <cell r="U398" t="str">
            <v>Conventional</v>
          </cell>
          <cell r="V398" t="str">
            <v>Conventional</v>
          </cell>
          <cell r="W398">
            <v>0</v>
          </cell>
          <cell r="X398" t="str">
            <v>Fee</v>
          </cell>
          <cell r="Y398" t="str">
            <v>05</v>
          </cell>
          <cell r="Z398">
            <v>0</v>
          </cell>
          <cell r="AA398">
            <v>0</v>
          </cell>
          <cell r="AB398" t="str">
            <v>92940</v>
          </cell>
          <cell r="AC398">
            <v>0</v>
          </cell>
          <cell r="AD398" t="str">
            <v>No</v>
          </cell>
          <cell r="AE398" t="str">
            <v>Yes</v>
          </cell>
          <cell r="AF398" t="str">
            <v>Dstar Lasombra Partners</v>
          </cell>
          <cell r="AG398" t="str">
            <v>DStar La Sombra Partners</v>
          </cell>
          <cell r="AH398">
            <v>0</v>
          </cell>
          <cell r="AI398" t="str">
            <v>West</v>
          </cell>
          <cell r="AJ398" t="str">
            <v>Dallas II</v>
          </cell>
          <cell r="AK398" t="str">
            <v>Larry Lennon</v>
          </cell>
          <cell r="AL398" t="str">
            <v>Cathie Hood</v>
          </cell>
          <cell r="AM398" t="b">
            <v>0</v>
          </cell>
          <cell r="AN398" t="str">
            <v>RW:006729@3494</v>
          </cell>
          <cell r="AO398" t="str">
            <v>11263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</row>
        <row r="399">
          <cell r="A399" t="str">
            <v>005987</v>
          </cell>
          <cell r="B399" t="str">
            <v>Lakewood at Pelham</v>
          </cell>
          <cell r="C399">
            <v>0</v>
          </cell>
          <cell r="D399">
            <v>0</v>
          </cell>
          <cell r="E399" t="str">
            <v>Greenville</v>
          </cell>
          <cell r="F399" t="str">
            <v>SC</v>
          </cell>
          <cell r="G399" t="str">
            <v>29615</v>
          </cell>
          <cell r="H399">
            <v>0</v>
          </cell>
          <cell r="I399">
            <v>0</v>
          </cell>
          <cell r="J399">
            <v>271</v>
          </cell>
          <cell r="K399" t="str">
            <v>45045</v>
          </cell>
          <cell r="L399" t="str">
            <v>Greenville</v>
          </cell>
          <cell r="M399" t="str">
            <v>3160</v>
          </cell>
          <cell r="N399" t="str">
            <v>Greenville-Spartanburg-Anderson</v>
          </cell>
          <cell r="O399">
            <v>0</v>
          </cell>
          <cell r="P399">
            <v>0</v>
          </cell>
          <cell r="Q399">
            <v>0</v>
          </cell>
          <cell r="R399" t="str">
            <v>highrise</v>
          </cell>
          <cell r="S399" t="str">
            <v>Insignia</v>
          </cell>
          <cell r="T399">
            <v>0</v>
          </cell>
          <cell r="U399" t="str">
            <v>Conventional</v>
          </cell>
          <cell r="V399" t="str">
            <v>Conventional</v>
          </cell>
          <cell r="W399">
            <v>0</v>
          </cell>
          <cell r="X399" t="str">
            <v>Equity</v>
          </cell>
          <cell r="Y399" t="str">
            <v>12</v>
          </cell>
          <cell r="Z399">
            <v>0</v>
          </cell>
          <cell r="AA399">
            <v>0</v>
          </cell>
          <cell r="AB399">
            <v>0</v>
          </cell>
          <cell r="AC399">
            <v>6.2038165999999999E-2</v>
          </cell>
          <cell r="AD399" t="str">
            <v>Yes</v>
          </cell>
          <cell r="AE399" t="str">
            <v>Yes</v>
          </cell>
          <cell r="AF399" t="str">
            <v>Capital Realty</v>
          </cell>
          <cell r="AG399">
            <v>0</v>
          </cell>
          <cell r="AH399" t="str">
            <v>1979</v>
          </cell>
          <cell r="AI399" t="str">
            <v>East</v>
          </cell>
          <cell r="AJ399" t="str">
            <v>Greenville</v>
          </cell>
          <cell r="AK399" t="str">
            <v>Frank Dupree</v>
          </cell>
          <cell r="AL399" t="str">
            <v>Wayne Redding</v>
          </cell>
          <cell r="AM399" t="b">
            <v>0</v>
          </cell>
          <cell r="AN399" t="str">
            <v>RW:025033@3494</v>
          </cell>
          <cell r="AO399" t="str">
            <v>11677</v>
          </cell>
          <cell r="AP399">
            <v>0</v>
          </cell>
          <cell r="AQ399">
            <v>0</v>
          </cell>
          <cell r="AR399">
            <v>0</v>
          </cell>
          <cell r="AS399">
            <v>975.6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975.6</v>
          </cell>
          <cell r="AY399">
            <v>60.52</v>
          </cell>
        </row>
        <row r="400">
          <cell r="A400" t="str">
            <v>006000</v>
          </cell>
          <cell r="B400" t="str">
            <v>Deer Creek</v>
          </cell>
          <cell r="C400" t="str">
            <v>305 Deer Creed Drive</v>
          </cell>
          <cell r="D400">
            <v>0</v>
          </cell>
          <cell r="E400" t="str">
            <v>Plainsboro</v>
          </cell>
          <cell r="F400" t="str">
            <v>NJ</v>
          </cell>
          <cell r="G400" t="str">
            <v>08536</v>
          </cell>
          <cell r="H400" t="str">
            <v>609-275-9433</v>
          </cell>
          <cell r="I400">
            <v>0</v>
          </cell>
          <cell r="J400">
            <v>288</v>
          </cell>
          <cell r="K400" t="str">
            <v>34023</v>
          </cell>
          <cell r="L400" t="str">
            <v>Middlesex</v>
          </cell>
          <cell r="M400" t="str">
            <v>5015</v>
          </cell>
          <cell r="N400" t="str">
            <v>Middlesex-Somerset-Hunterdon</v>
          </cell>
          <cell r="O400" t="str">
            <v>70</v>
          </cell>
          <cell r="P400" t="str">
            <v>New York - Northern New Jersey - Long Island</v>
          </cell>
          <cell r="Q400">
            <v>0</v>
          </cell>
          <cell r="R400" t="str">
            <v>Garden</v>
          </cell>
          <cell r="S400" t="str">
            <v>Insignia</v>
          </cell>
          <cell r="T400">
            <v>0</v>
          </cell>
          <cell r="U400" t="str">
            <v>Conventional</v>
          </cell>
          <cell r="V400" t="str">
            <v>Conventional</v>
          </cell>
          <cell r="W400">
            <v>0</v>
          </cell>
          <cell r="X400" t="str">
            <v>Equity</v>
          </cell>
          <cell r="Y400" t="str">
            <v>12</v>
          </cell>
          <cell r="Z400" t="str">
            <v>9</v>
          </cell>
          <cell r="AA400" t="str">
            <v>8</v>
          </cell>
          <cell r="AB400" t="str">
            <v>194880</v>
          </cell>
          <cell r="AC400">
            <v>0.49644812799999999</v>
          </cell>
          <cell r="AD400" t="str">
            <v>Yes</v>
          </cell>
          <cell r="AE400" t="str">
            <v>Yes</v>
          </cell>
          <cell r="AF400" t="str">
            <v>ANGELES PORTFOLIO - AFFIL (Inc</v>
          </cell>
          <cell r="AG400" t="str">
            <v>Angeles Income Properties, Ltd. II</v>
          </cell>
          <cell r="AH400" t="str">
            <v>1974</v>
          </cell>
          <cell r="AI400" t="str">
            <v>East</v>
          </cell>
          <cell r="AJ400" t="str">
            <v>Philadelphia I</v>
          </cell>
          <cell r="AK400" t="str">
            <v>Carl Ruff</v>
          </cell>
          <cell r="AL400" t="str">
            <v>Sharon Reseter</v>
          </cell>
          <cell r="AM400" t="b">
            <v>0</v>
          </cell>
          <cell r="AN400" t="str">
            <v>RW:025030@3494</v>
          </cell>
          <cell r="AO400" t="str">
            <v>11339</v>
          </cell>
          <cell r="AP400">
            <v>0</v>
          </cell>
          <cell r="AQ400">
            <v>2845.44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2845.44</v>
          </cell>
          <cell r="AY400">
            <v>1412.61</v>
          </cell>
        </row>
        <row r="401">
          <cell r="A401" t="str">
            <v>006003</v>
          </cell>
          <cell r="B401" t="str">
            <v>Landmark</v>
          </cell>
          <cell r="C401" t="str">
            <v>2515 LANDMARK DRIVE</v>
          </cell>
          <cell r="D401">
            <v>0</v>
          </cell>
          <cell r="E401" t="str">
            <v>Raleigh</v>
          </cell>
          <cell r="F401" t="str">
            <v>NC</v>
          </cell>
          <cell r="G401" t="str">
            <v>27607</v>
          </cell>
          <cell r="H401" t="str">
            <v>919-787-7377</v>
          </cell>
          <cell r="I401">
            <v>0</v>
          </cell>
          <cell r="J401">
            <v>292</v>
          </cell>
          <cell r="K401" t="str">
            <v>37183</v>
          </cell>
          <cell r="L401" t="str">
            <v>Wake</v>
          </cell>
          <cell r="M401" t="str">
            <v>6640</v>
          </cell>
          <cell r="N401" t="str">
            <v>Raleigh-Durham-Chapel Hill</v>
          </cell>
          <cell r="O401">
            <v>0</v>
          </cell>
          <cell r="P401">
            <v>0</v>
          </cell>
          <cell r="Q401">
            <v>0</v>
          </cell>
          <cell r="R401" t="str">
            <v>Garden</v>
          </cell>
          <cell r="S401" t="str">
            <v>Insignia</v>
          </cell>
          <cell r="T401">
            <v>0</v>
          </cell>
          <cell r="U401" t="str">
            <v>Conventional</v>
          </cell>
          <cell r="V401" t="str">
            <v>Conventional</v>
          </cell>
          <cell r="W401">
            <v>0</v>
          </cell>
          <cell r="X401" t="str">
            <v>Equity</v>
          </cell>
          <cell r="Y401" t="str">
            <v>12</v>
          </cell>
          <cell r="Z401" t="str">
            <v>7</v>
          </cell>
          <cell r="AA401" t="str">
            <v>4</v>
          </cell>
          <cell r="AB401" t="str">
            <v>326150</v>
          </cell>
          <cell r="AC401">
            <v>0.49644812799999999</v>
          </cell>
          <cell r="AD401" t="str">
            <v>Yes</v>
          </cell>
          <cell r="AE401" t="str">
            <v>Yes</v>
          </cell>
          <cell r="AF401" t="str">
            <v>ANGELES PORTFOLIO - AFFIL (Inc</v>
          </cell>
          <cell r="AG401" t="str">
            <v>Angeles Income Properties, Ltd. II</v>
          </cell>
          <cell r="AH401" t="str">
            <v>1970</v>
          </cell>
          <cell r="AI401" t="str">
            <v>East</v>
          </cell>
          <cell r="AJ401" t="str">
            <v>Columbia</v>
          </cell>
          <cell r="AK401" t="str">
            <v>Kim Barkwell</v>
          </cell>
          <cell r="AL401" t="str">
            <v>Randy Bryant</v>
          </cell>
          <cell r="AM401" t="b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997.88</v>
          </cell>
          <cell r="AR401">
            <v>0</v>
          </cell>
          <cell r="AS401">
            <v>1051.2</v>
          </cell>
          <cell r="AT401">
            <v>502.08</v>
          </cell>
          <cell r="AU401">
            <v>0</v>
          </cell>
          <cell r="AV401">
            <v>0</v>
          </cell>
          <cell r="AW401">
            <v>0</v>
          </cell>
          <cell r="AX401">
            <v>2551.16</v>
          </cell>
          <cell r="AY401">
            <v>1266.51</v>
          </cell>
        </row>
        <row r="402">
          <cell r="A402" t="str">
            <v>006050</v>
          </cell>
          <cell r="B402" t="str">
            <v>Homestead</v>
          </cell>
          <cell r="C402" t="str">
            <v>426 WEST LAKE LANSING ROAD</v>
          </cell>
          <cell r="D402">
            <v>0</v>
          </cell>
          <cell r="E402" t="str">
            <v>East Lansing</v>
          </cell>
          <cell r="F402" t="str">
            <v>MI</v>
          </cell>
          <cell r="G402" t="str">
            <v>48823</v>
          </cell>
          <cell r="H402" t="str">
            <v>5173517700</v>
          </cell>
          <cell r="I402">
            <v>0</v>
          </cell>
          <cell r="J402">
            <v>168</v>
          </cell>
          <cell r="K402" t="str">
            <v>26065</v>
          </cell>
          <cell r="L402" t="str">
            <v>Ingham</v>
          </cell>
          <cell r="M402" t="str">
            <v>4040</v>
          </cell>
          <cell r="N402" t="str">
            <v>Lansing-East Lansing</v>
          </cell>
          <cell r="O402">
            <v>0</v>
          </cell>
          <cell r="P402">
            <v>0</v>
          </cell>
          <cell r="Q402">
            <v>0</v>
          </cell>
          <cell r="R402" t="str">
            <v>Garden</v>
          </cell>
          <cell r="S402" t="str">
            <v>Insignia</v>
          </cell>
          <cell r="T402">
            <v>0</v>
          </cell>
          <cell r="U402" t="str">
            <v>Conventional</v>
          </cell>
          <cell r="V402" t="str">
            <v>Conventional</v>
          </cell>
          <cell r="W402">
            <v>0</v>
          </cell>
          <cell r="X402" t="str">
            <v>Equity</v>
          </cell>
          <cell r="Y402" t="str">
            <v>12</v>
          </cell>
          <cell r="Z402" t="str">
            <v>8</v>
          </cell>
          <cell r="AA402" t="str">
            <v>8</v>
          </cell>
          <cell r="AB402" t="str">
            <v>147840</v>
          </cell>
          <cell r="AC402">
            <v>0.35208788099999999</v>
          </cell>
          <cell r="AD402" t="str">
            <v>Yes</v>
          </cell>
          <cell r="AE402" t="str">
            <v>Yes</v>
          </cell>
          <cell r="AF402" t="str">
            <v>ANGELES PORTFOLIO - AFFIL (Inc</v>
          </cell>
          <cell r="AG402" t="str">
            <v>Angeles Income Properties, Ltd</v>
          </cell>
          <cell r="AH402" t="str">
            <v>1986</v>
          </cell>
          <cell r="AI402" t="str">
            <v>West</v>
          </cell>
          <cell r="AJ402" t="str">
            <v>Columbus</v>
          </cell>
          <cell r="AK402" t="str">
            <v>Rowe Shockley</v>
          </cell>
          <cell r="AL402" t="str">
            <v>Melanie Zimmerman</v>
          </cell>
          <cell r="AM402" t="b">
            <v>0</v>
          </cell>
          <cell r="AN402">
            <v>0</v>
          </cell>
          <cell r="AO402" t="str">
            <v>08211</v>
          </cell>
          <cell r="AP402">
            <v>1493.85</v>
          </cell>
          <cell r="AQ402">
            <v>0</v>
          </cell>
          <cell r="AR402">
            <v>0</v>
          </cell>
          <cell r="AS402">
            <v>0</v>
          </cell>
          <cell r="AT402">
            <v>572.21</v>
          </cell>
          <cell r="AU402">
            <v>0</v>
          </cell>
          <cell r="AV402">
            <v>0</v>
          </cell>
          <cell r="AW402">
            <v>0</v>
          </cell>
          <cell r="AX402">
            <v>2066.06</v>
          </cell>
          <cell r="AY402">
            <v>727.43</v>
          </cell>
        </row>
        <row r="403">
          <cell r="A403" t="str">
            <v>006051</v>
          </cell>
          <cell r="B403" t="str">
            <v>Casa Granada</v>
          </cell>
          <cell r="C403" t="str">
            <v>1814 E. Washington</v>
          </cell>
          <cell r="D403">
            <v>0</v>
          </cell>
          <cell r="E403" t="str">
            <v>Harlingen</v>
          </cell>
          <cell r="F403" t="str">
            <v>TX</v>
          </cell>
          <cell r="G403" t="str">
            <v>78550</v>
          </cell>
          <cell r="H403" t="str">
            <v>956-423-5668</v>
          </cell>
          <cell r="I403">
            <v>0</v>
          </cell>
          <cell r="J403">
            <v>108</v>
          </cell>
          <cell r="K403" t="str">
            <v>48061</v>
          </cell>
          <cell r="L403" t="str">
            <v>Cameron</v>
          </cell>
          <cell r="M403" t="str">
            <v>1240</v>
          </cell>
          <cell r="N403" t="str">
            <v>Brownsville-Harlingen-San Benito</v>
          </cell>
          <cell r="O403">
            <v>0</v>
          </cell>
          <cell r="P403">
            <v>0</v>
          </cell>
          <cell r="Q403">
            <v>0</v>
          </cell>
          <cell r="R403" t="str">
            <v>Garden</v>
          </cell>
          <cell r="S403" t="str">
            <v>Insignia</v>
          </cell>
          <cell r="T403">
            <v>0</v>
          </cell>
          <cell r="U403" t="str">
            <v>Conventional</v>
          </cell>
          <cell r="V403" t="str">
            <v>Conventional</v>
          </cell>
          <cell r="W403">
            <v>0</v>
          </cell>
          <cell r="X403" t="str">
            <v>Equity</v>
          </cell>
          <cell r="Y403" t="str">
            <v>12</v>
          </cell>
          <cell r="Z403" t="str">
            <v>4</v>
          </cell>
          <cell r="AA403" t="str">
            <v>3</v>
          </cell>
          <cell r="AB403" t="str">
            <v>92118</v>
          </cell>
          <cell r="AC403">
            <v>0.35208788099999999</v>
          </cell>
          <cell r="AD403" t="str">
            <v>Yes</v>
          </cell>
          <cell r="AE403" t="str">
            <v>Yes</v>
          </cell>
          <cell r="AF403" t="str">
            <v>ANGELES PORTFOLIO - AFFIL (Inc</v>
          </cell>
          <cell r="AG403" t="str">
            <v>Angeles Income Properties, Ltd</v>
          </cell>
          <cell r="AH403" t="str">
            <v>1965</v>
          </cell>
          <cell r="AI403" t="str">
            <v>West</v>
          </cell>
          <cell r="AJ403" t="str">
            <v>Houston II</v>
          </cell>
          <cell r="AK403" t="str">
            <v>Dave Hannan</v>
          </cell>
          <cell r="AL403" t="str">
            <v>Becky White (Rebecca)</v>
          </cell>
          <cell r="AM403" t="b">
            <v>0</v>
          </cell>
          <cell r="AN403" t="str">
            <v>RW:039126@3494</v>
          </cell>
          <cell r="AO403" t="str">
            <v>07928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</row>
        <row r="404">
          <cell r="A404" t="str">
            <v>006053</v>
          </cell>
          <cell r="B404" t="str">
            <v>Lazy Hollow</v>
          </cell>
          <cell r="C404" t="str">
            <v>8782 CLOUDLEAP CT</v>
          </cell>
          <cell r="D404">
            <v>0</v>
          </cell>
          <cell r="E404" t="str">
            <v>Columbia</v>
          </cell>
          <cell r="F404" t="str">
            <v>MD</v>
          </cell>
          <cell r="G404" t="str">
            <v>21045</v>
          </cell>
          <cell r="H404" t="str">
            <v>410-997-4500</v>
          </cell>
          <cell r="I404">
            <v>0</v>
          </cell>
          <cell r="J404">
            <v>178</v>
          </cell>
          <cell r="K404" t="str">
            <v>24027</v>
          </cell>
          <cell r="L404" t="str">
            <v>Howard</v>
          </cell>
          <cell r="M404" t="str">
            <v>0720</v>
          </cell>
          <cell r="N404" t="str">
            <v>Baltimore</v>
          </cell>
          <cell r="O404" t="str">
            <v>97</v>
          </cell>
          <cell r="P404" t="str">
            <v>Washington - Baltimore</v>
          </cell>
          <cell r="Q404">
            <v>0</v>
          </cell>
          <cell r="R404" t="str">
            <v>Garden</v>
          </cell>
          <cell r="S404" t="str">
            <v>Insignia</v>
          </cell>
          <cell r="T404">
            <v>0</v>
          </cell>
          <cell r="U404" t="str">
            <v>Affordable</v>
          </cell>
          <cell r="V404" t="str">
            <v>Affordable</v>
          </cell>
          <cell r="W404" t="str">
            <v>Assisted</v>
          </cell>
          <cell r="X404" t="str">
            <v>Equity</v>
          </cell>
          <cell r="Y404" t="str">
            <v>12</v>
          </cell>
          <cell r="Z404" t="str">
            <v>7</v>
          </cell>
          <cell r="AA404" t="str">
            <v>5</v>
          </cell>
          <cell r="AB404" t="str">
            <v>176376</v>
          </cell>
          <cell r="AC404">
            <v>0.35208788099999999</v>
          </cell>
          <cell r="AD404" t="str">
            <v>Yes</v>
          </cell>
          <cell r="AE404" t="str">
            <v>Yes</v>
          </cell>
          <cell r="AF404" t="str">
            <v>ANGELES PORTFOLIO - AFFIL (Inc</v>
          </cell>
          <cell r="AG404" t="str">
            <v>Angeles Income Properties, Ltd</v>
          </cell>
          <cell r="AH404" t="str">
            <v>1979</v>
          </cell>
          <cell r="AI404" t="str">
            <v>East</v>
          </cell>
          <cell r="AJ404" t="str">
            <v>Rockville</v>
          </cell>
          <cell r="AK404" t="str">
            <v>Bruce Terwilliger</v>
          </cell>
          <cell r="AL404" t="str">
            <v>Ginger Fitzpatrick</v>
          </cell>
          <cell r="AM404" t="b">
            <v>0</v>
          </cell>
          <cell r="AN404" t="str">
            <v>RW:005910@3494</v>
          </cell>
          <cell r="AO404" t="str">
            <v>11658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1106.4000000000001</v>
          </cell>
          <cell r="AV404">
            <v>0</v>
          </cell>
          <cell r="AW404">
            <v>0</v>
          </cell>
          <cell r="AX404">
            <v>1106.4000000000001</v>
          </cell>
          <cell r="AY404">
            <v>389.55</v>
          </cell>
        </row>
        <row r="405">
          <cell r="A405" t="str">
            <v>006064</v>
          </cell>
          <cell r="B405" t="str">
            <v>Baywood</v>
          </cell>
          <cell r="C405" t="str">
            <v>520 WALL BLVD</v>
          </cell>
          <cell r="D405">
            <v>0</v>
          </cell>
          <cell r="E405" t="str">
            <v>Gretna</v>
          </cell>
          <cell r="F405" t="str">
            <v>LA</v>
          </cell>
          <cell r="G405" t="str">
            <v>70056</v>
          </cell>
          <cell r="H405" t="str">
            <v>504-394-9997</v>
          </cell>
          <cell r="I405">
            <v>0</v>
          </cell>
          <cell r="J405">
            <v>226</v>
          </cell>
          <cell r="K405" t="str">
            <v>22051</v>
          </cell>
          <cell r="L405" t="str">
            <v>Jefferson</v>
          </cell>
          <cell r="M405" t="str">
            <v>5560</v>
          </cell>
          <cell r="N405" t="str">
            <v>New Orleans</v>
          </cell>
          <cell r="O405">
            <v>0</v>
          </cell>
          <cell r="P405">
            <v>0</v>
          </cell>
          <cell r="Q405">
            <v>0</v>
          </cell>
          <cell r="R405" t="str">
            <v>Garden</v>
          </cell>
          <cell r="S405" t="str">
            <v>Insignia</v>
          </cell>
          <cell r="T405">
            <v>0</v>
          </cell>
          <cell r="U405" t="str">
            <v>Conventional</v>
          </cell>
          <cell r="V405" t="str">
            <v>Conventional</v>
          </cell>
          <cell r="W405">
            <v>0</v>
          </cell>
          <cell r="X405" t="str">
            <v>Equity</v>
          </cell>
          <cell r="Y405" t="str">
            <v>12</v>
          </cell>
          <cell r="Z405" t="str">
            <v>7</v>
          </cell>
          <cell r="AA405" t="str">
            <v>5</v>
          </cell>
          <cell r="AB405" t="str">
            <v>217060</v>
          </cell>
          <cell r="AC405">
            <v>0.45859375000000002</v>
          </cell>
          <cell r="AD405" t="str">
            <v>Yes</v>
          </cell>
          <cell r="AE405" t="str">
            <v>Yes</v>
          </cell>
          <cell r="AF405" t="str">
            <v>ANGELES PORTFOLIO - AFFIL (Inc</v>
          </cell>
          <cell r="AG405" t="str">
            <v>Baywood Apartments Ltd</v>
          </cell>
          <cell r="AH405" t="str">
            <v>1974</v>
          </cell>
          <cell r="AI405" t="str">
            <v>West</v>
          </cell>
          <cell r="AJ405" t="str">
            <v>Houston II</v>
          </cell>
          <cell r="AK405" t="str">
            <v>Dave Hannan</v>
          </cell>
          <cell r="AL405" t="str">
            <v>Richard Marshall</v>
          </cell>
          <cell r="AM405" t="b">
            <v>0</v>
          </cell>
          <cell r="AN405">
            <v>0</v>
          </cell>
          <cell r="AO405" t="str">
            <v>09161</v>
          </cell>
          <cell r="AP405">
            <v>0</v>
          </cell>
          <cell r="AQ405">
            <v>0</v>
          </cell>
          <cell r="AR405">
            <v>0</v>
          </cell>
          <cell r="AS405">
            <v>813.6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813.6</v>
          </cell>
          <cell r="AY405">
            <v>373.11</v>
          </cell>
        </row>
        <row r="406">
          <cell r="A406" t="str">
            <v>006070</v>
          </cell>
          <cell r="B406" t="str">
            <v>Pinebrook</v>
          </cell>
          <cell r="C406" t="str">
            <v>109 PINE KNOLL DRIVE</v>
          </cell>
          <cell r="D406">
            <v>0</v>
          </cell>
          <cell r="E406" t="str">
            <v>Ridgeland</v>
          </cell>
          <cell r="F406" t="str">
            <v>MS</v>
          </cell>
          <cell r="G406" t="str">
            <v>39157</v>
          </cell>
          <cell r="H406" t="str">
            <v>601-956-0061</v>
          </cell>
          <cell r="I406">
            <v>0</v>
          </cell>
          <cell r="J406">
            <v>160</v>
          </cell>
          <cell r="K406" t="str">
            <v>28089</v>
          </cell>
          <cell r="L406" t="str">
            <v>Madison</v>
          </cell>
          <cell r="M406" t="str">
            <v>3560</v>
          </cell>
          <cell r="N406" t="str">
            <v>Jackson</v>
          </cell>
          <cell r="O406">
            <v>0</v>
          </cell>
          <cell r="P406">
            <v>0</v>
          </cell>
          <cell r="Q406">
            <v>0</v>
          </cell>
          <cell r="R406" t="str">
            <v>Garden</v>
          </cell>
          <cell r="S406" t="str">
            <v>Insignia</v>
          </cell>
          <cell r="T406">
            <v>0</v>
          </cell>
          <cell r="U406" t="str">
            <v>Conventional</v>
          </cell>
          <cell r="V406" t="str">
            <v>Conventional</v>
          </cell>
          <cell r="W406">
            <v>0</v>
          </cell>
          <cell r="X406" t="str">
            <v>Equity</v>
          </cell>
          <cell r="Y406" t="str">
            <v>12</v>
          </cell>
          <cell r="Z406" t="str">
            <v>6</v>
          </cell>
          <cell r="AA406" t="str">
            <v>4</v>
          </cell>
          <cell r="AB406" t="str">
            <v>136800</v>
          </cell>
          <cell r="AC406">
            <v>0.45709677399999998</v>
          </cell>
          <cell r="AD406" t="str">
            <v>Yes</v>
          </cell>
          <cell r="AE406" t="str">
            <v>Yes</v>
          </cell>
          <cell r="AF406" t="str">
            <v>ANGELES PORTFOLIO - AFFIL (Inc</v>
          </cell>
          <cell r="AG406" t="str">
            <v>Northbrook Apts LTD</v>
          </cell>
          <cell r="AH406" t="str">
            <v>1979</v>
          </cell>
          <cell r="AI406" t="str">
            <v>South East</v>
          </cell>
          <cell r="AJ406" t="str">
            <v>Mobile</v>
          </cell>
          <cell r="AK406" t="str">
            <v>Jimmy Arnold</v>
          </cell>
          <cell r="AL406" t="str">
            <v>Melanie French</v>
          </cell>
          <cell r="AM406" t="b">
            <v>0</v>
          </cell>
          <cell r="AN406" t="str">
            <v>RW:039092@3494</v>
          </cell>
          <cell r="AO406" t="str">
            <v>10412</v>
          </cell>
          <cell r="AP406">
            <v>0</v>
          </cell>
          <cell r="AQ406">
            <v>0</v>
          </cell>
          <cell r="AR406">
            <v>0</v>
          </cell>
          <cell r="AS406">
            <v>576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576</v>
          </cell>
          <cell r="AY406">
            <v>263.27999999999997</v>
          </cell>
        </row>
        <row r="407">
          <cell r="A407" t="str">
            <v>006074</v>
          </cell>
          <cell r="B407" t="str">
            <v>Meadows II</v>
          </cell>
          <cell r="C407" t="str">
            <v>251 EISENHOWER DRIVE</v>
          </cell>
          <cell r="D407">
            <v>0</v>
          </cell>
          <cell r="E407" t="str">
            <v>Biloxi</v>
          </cell>
          <cell r="F407" t="str">
            <v>MS</v>
          </cell>
          <cell r="G407" t="str">
            <v>39531</v>
          </cell>
          <cell r="H407" t="str">
            <v>601-388-1392</v>
          </cell>
          <cell r="I407">
            <v>0</v>
          </cell>
          <cell r="J407">
            <v>128</v>
          </cell>
          <cell r="K407" t="str">
            <v>28047</v>
          </cell>
          <cell r="L407" t="str">
            <v>Harrison</v>
          </cell>
          <cell r="M407" t="str">
            <v>0920</v>
          </cell>
          <cell r="N407" t="str">
            <v>Biloxi-Gulfport-Pascagoula</v>
          </cell>
          <cell r="O407">
            <v>0</v>
          </cell>
          <cell r="P407">
            <v>0</v>
          </cell>
          <cell r="Q407">
            <v>0</v>
          </cell>
          <cell r="R407" t="str">
            <v>Garden</v>
          </cell>
          <cell r="S407" t="str">
            <v>Insignia</v>
          </cell>
          <cell r="T407">
            <v>0</v>
          </cell>
          <cell r="U407" t="str">
            <v>Affordable</v>
          </cell>
          <cell r="V407" t="str">
            <v>Affordable</v>
          </cell>
          <cell r="W407" t="str">
            <v>Assisted</v>
          </cell>
          <cell r="X407" t="str">
            <v>Equity</v>
          </cell>
          <cell r="Y407" t="str">
            <v>12</v>
          </cell>
          <cell r="Z407" t="str">
            <v>8</v>
          </cell>
          <cell r="AA407" t="str">
            <v>7</v>
          </cell>
          <cell r="AB407" t="str">
            <v>97600</v>
          </cell>
          <cell r="AC407">
            <v>0.14199999999999999</v>
          </cell>
          <cell r="AD407" t="str">
            <v>Yes</v>
          </cell>
          <cell r="AE407" t="str">
            <v>Yes</v>
          </cell>
          <cell r="AF407" t="str">
            <v>ANGELES PORTFOLIO - AFFIL (Inc</v>
          </cell>
          <cell r="AG407" t="str">
            <v>Meadows Partners II, Ltd</v>
          </cell>
          <cell r="AH407" t="str">
            <v>1978</v>
          </cell>
          <cell r="AI407" t="str">
            <v>South East</v>
          </cell>
          <cell r="AJ407" t="str">
            <v>Mobile</v>
          </cell>
          <cell r="AK407" t="str">
            <v>Jimmy Arnold</v>
          </cell>
          <cell r="AL407" t="str">
            <v>Kim McCall</v>
          </cell>
          <cell r="AM407" t="b">
            <v>0</v>
          </cell>
          <cell r="AN407" t="str">
            <v>RW:038971@3494</v>
          </cell>
          <cell r="AO407" t="str">
            <v>10361</v>
          </cell>
          <cell r="AP407">
            <v>0</v>
          </cell>
          <cell r="AQ407">
            <v>0</v>
          </cell>
          <cell r="AR407">
            <v>0</v>
          </cell>
          <cell r="AS407">
            <v>460.8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460.8</v>
          </cell>
          <cell r="AY407">
            <v>65.430000000000007</v>
          </cell>
        </row>
        <row r="408">
          <cell r="A408" t="str">
            <v>006078</v>
          </cell>
          <cell r="B408" t="str">
            <v>Meadows IV</v>
          </cell>
          <cell r="C408" t="str">
            <v>251 EISENHOWER DRIVE</v>
          </cell>
          <cell r="D408">
            <v>0</v>
          </cell>
          <cell r="E408" t="str">
            <v>Biloxi</v>
          </cell>
          <cell r="F408" t="str">
            <v>MS</v>
          </cell>
          <cell r="G408" t="str">
            <v>39531</v>
          </cell>
          <cell r="H408" t="str">
            <v>601-388-1392</v>
          </cell>
          <cell r="I408">
            <v>0</v>
          </cell>
          <cell r="J408">
            <v>128</v>
          </cell>
          <cell r="K408" t="str">
            <v>28047</v>
          </cell>
          <cell r="L408" t="str">
            <v>Harrison</v>
          </cell>
          <cell r="M408" t="str">
            <v>0920</v>
          </cell>
          <cell r="N408" t="str">
            <v>Biloxi-Gulfport-Pascagoula</v>
          </cell>
          <cell r="O408">
            <v>0</v>
          </cell>
          <cell r="P408">
            <v>0</v>
          </cell>
          <cell r="Q408">
            <v>0</v>
          </cell>
          <cell r="R408" t="str">
            <v>Garden</v>
          </cell>
          <cell r="S408" t="str">
            <v>Insignia</v>
          </cell>
          <cell r="T408">
            <v>0</v>
          </cell>
          <cell r="U408" t="str">
            <v>Affordable</v>
          </cell>
          <cell r="V408" t="str">
            <v>Affordable</v>
          </cell>
          <cell r="W408" t="str">
            <v>Assisted</v>
          </cell>
          <cell r="X408" t="str">
            <v>Equity</v>
          </cell>
          <cell r="Y408" t="str">
            <v>12</v>
          </cell>
          <cell r="Z408" t="str">
            <v>8</v>
          </cell>
          <cell r="AA408" t="str">
            <v>7</v>
          </cell>
          <cell r="AB408" t="str">
            <v>97600</v>
          </cell>
          <cell r="AC408">
            <v>0.39892857100000001</v>
          </cell>
          <cell r="AD408" t="str">
            <v>Yes</v>
          </cell>
          <cell r="AE408" t="str">
            <v>Yes</v>
          </cell>
          <cell r="AF408" t="str">
            <v>ANGELES PORTFOLIO - AFFIL (Inc</v>
          </cell>
          <cell r="AG408" t="str">
            <v>Meadows Partners II, Ltd</v>
          </cell>
          <cell r="AH408" t="str">
            <v>1978</v>
          </cell>
          <cell r="AI408" t="str">
            <v>South East</v>
          </cell>
          <cell r="AJ408" t="str">
            <v>Mobile</v>
          </cell>
          <cell r="AK408" t="str">
            <v>Jimmy Arnold</v>
          </cell>
          <cell r="AL408" t="str">
            <v>Kim McCall</v>
          </cell>
          <cell r="AM408" t="b">
            <v>0</v>
          </cell>
          <cell r="AN408" t="str">
            <v>RW:006610@3494</v>
          </cell>
          <cell r="AO408" t="str">
            <v>11691</v>
          </cell>
          <cell r="AP408">
            <v>0</v>
          </cell>
          <cell r="AQ408">
            <v>0</v>
          </cell>
          <cell r="AR408">
            <v>0</v>
          </cell>
          <cell r="AS408">
            <v>460.8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460.8</v>
          </cell>
          <cell r="AY408">
            <v>183.82</v>
          </cell>
        </row>
        <row r="409">
          <cell r="A409" t="str">
            <v>006082</v>
          </cell>
          <cell r="B409" t="str">
            <v>Cedar Creek</v>
          </cell>
          <cell r="C409" t="str">
            <v>4233 CEDAR CREEK APTS</v>
          </cell>
          <cell r="D409">
            <v>0</v>
          </cell>
          <cell r="E409" t="str">
            <v>Montgomery</v>
          </cell>
          <cell r="F409" t="str">
            <v>AL</v>
          </cell>
          <cell r="G409" t="str">
            <v>36109</v>
          </cell>
          <cell r="H409" t="str">
            <v>334-279-0361</v>
          </cell>
          <cell r="I409">
            <v>0</v>
          </cell>
          <cell r="J409">
            <v>127</v>
          </cell>
          <cell r="K409" t="str">
            <v>01101</v>
          </cell>
          <cell r="L409" t="str">
            <v>Montgomery</v>
          </cell>
          <cell r="M409" t="str">
            <v>5240</v>
          </cell>
          <cell r="N409" t="str">
            <v>Montgomery</v>
          </cell>
          <cell r="O409">
            <v>0</v>
          </cell>
          <cell r="P409">
            <v>0</v>
          </cell>
          <cell r="Q409">
            <v>0</v>
          </cell>
          <cell r="R409" t="str">
            <v>Garden</v>
          </cell>
          <cell r="S409" t="str">
            <v>Insignia</v>
          </cell>
          <cell r="T409">
            <v>0</v>
          </cell>
          <cell r="U409" t="str">
            <v>Affordable</v>
          </cell>
          <cell r="V409" t="str">
            <v>Conventional</v>
          </cell>
          <cell r="W409" t="str">
            <v>yes</v>
          </cell>
          <cell r="X409" t="str">
            <v>Equity</v>
          </cell>
          <cell r="Y409" t="str">
            <v>12</v>
          </cell>
          <cell r="Z409" t="str">
            <v>6</v>
          </cell>
          <cell r="AA409" t="str">
            <v>5</v>
          </cell>
          <cell r="AB409" t="str">
            <v>90560</v>
          </cell>
          <cell r="AC409">
            <v>0.31282352899999999</v>
          </cell>
          <cell r="AD409" t="str">
            <v>Yes</v>
          </cell>
          <cell r="AE409" t="str">
            <v>Yes</v>
          </cell>
          <cell r="AF409" t="str">
            <v>ANGELES PORTFOLIO - AFFIL (Inc</v>
          </cell>
          <cell r="AG409" t="str">
            <v>Burnt Oaks, Ltd</v>
          </cell>
          <cell r="AH409">
            <v>0</v>
          </cell>
          <cell r="AI409" t="str">
            <v>South East</v>
          </cell>
          <cell r="AJ409" t="str">
            <v>Mobile</v>
          </cell>
          <cell r="AK409" t="str">
            <v>Jimmy Arnold</v>
          </cell>
          <cell r="AL409" t="str">
            <v>Kim McCall</v>
          </cell>
          <cell r="AM409" t="b">
            <v>0</v>
          </cell>
          <cell r="AN409">
            <v>0</v>
          </cell>
          <cell r="AO409">
            <v>0</v>
          </cell>
          <cell r="AP409">
            <v>1129.28</v>
          </cell>
          <cell r="AQ409">
            <v>0</v>
          </cell>
          <cell r="AR409">
            <v>2116.8000000000002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3246.08</v>
          </cell>
          <cell r="AY409">
            <v>1015.45</v>
          </cell>
        </row>
        <row r="410">
          <cell r="A410" t="str">
            <v>006124</v>
          </cell>
          <cell r="B410" t="str">
            <v>Fox Crest</v>
          </cell>
          <cell r="C410" t="str">
            <v>2805 GLEN FORA AVENUE</v>
          </cell>
          <cell r="D410" t="str">
            <v>#111</v>
          </cell>
          <cell r="E410" t="str">
            <v>Waukegan</v>
          </cell>
          <cell r="F410" t="str">
            <v>IL</v>
          </cell>
          <cell r="G410" t="str">
            <v>60085</v>
          </cell>
          <cell r="H410" t="str">
            <v>847-244-4200</v>
          </cell>
          <cell r="I410">
            <v>0</v>
          </cell>
          <cell r="J410">
            <v>245</v>
          </cell>
          <cell r="K410" t="str">
            <v>17097</v>
          </cell>
          <cell r="L410" t="str">
            <v>Lake</v>
          </cell>
          <cell r="M410" t="str">
            <v>1600</v>
          </cell>
          <cell r="N410" t="str">
            <v>Chicago</v>
          </cell>
          <cell r="O410" t="str">
            <v>14</v>
          </cell>
          <cell r="P410" t="str">
            <v>Chicago - Gary - Kenosha</v>
          </cell>
          <cell r="Q410">
            <v>0</v>
          </cell>
          <cell r="R410" t="str">
            <v>Garden</v>
          </cell>
          <cell r="S410" t="str">
            <v>Insignia</v>
          </cell>
          <cell r="T410">
            <v>0</v>
          </cell>
          <cell r="U410" t="str">
            <v>Conventional</v>
          </cell>
          <cell r="V410" t="str">
            <v>Conventional</v>
          </cell>
          <cell r="W410">
            <v>0</v>
          </cell>
          <cell r="X410" t="str">
            <v>Equity</v>
          </cell>
          <cell r="Y410" t="str">
            <v>12</v>
          </cell>
          <cell r="Z410" t="str">
            <v>7</v>
          </cell>
          <cell r="AA410" t="str">
            <v>6</v>
          </cell>
          <cell r="AB410" t="str">
            <v>199800</v>
          </cell>
          <cell r="AC410">
            <v>0.197877426</v>
          </cell>
          <cell r="AD410" t="str">
            <v>Yes</v>
          </cell>
          <cell r="AE410" t="str">
            <v>Yes</v>
          </cell>
          <cell r="AF410" t="str">
            <v>ANGELES PORTFOLIO - AFFIL (Inc</v>
          </cell>
          <cell r="AG410" t="str">
            <v>Angeles partners XIV</v>
          </cell>
          <cell r="AH410">
            <v>0</v>
          </cell>
          <cell r="AI410" t="str">
            <v>Far West</v>
          </cell>
          <cell r="AJ410" t="str">
            <v>Chicago</v>
          </cell>
          <cell r="AK410" t="str">
            <v>Wade Roemke</v>
          </cell>
          <cell r="AL410" t="str">
            <v>Tom Pikula</v>
          </cell>
          <cell r="AM410" t="b">
            <v>1</v>
          </cell>
          <cell r="AN410">
            <v>0</v>
          </cell>
          <cell r="AO410">
            <v>0</v>
          </cell>
          <cell r="AP410">
            <v>2178.54</v>
          </cell>
          <cell r="AQ410">
            <v>0</v>
          </cell>
          <cell r="AR410">
            <v>0</v>
          </cell>
          <cell r="AS410">
            <v>0</v>
          </cell>
          <cell r="AT410">
            <v>744.67</v>
          </cell>
          <cell r="AU410">
            <v>0</v>
          </cell>
          <cell r="AV410">
            <v>0</v>
          </cell>
          <cell r="AW410">
            <v>0</v>
          </cell>
          <cell r="AX410">
            <v>2923.21</v>
          </cell>
          <cell r="AY410">
            <v>578.42999999999995</v>
          </cell>
        </row>
        <row r="411">
          <cell r="A411" t="str">
            <v>006142</v>
          </cell>
          <cell r="B411" t="str">
            <v>Waterford</v>
          </cell>
          <cell r="C411" t="str">
            <v>201 Queensbury Drive</v>
          </cell>
          <cell r="D411">
            <v>0</v>
          </cell>
          <cell r="E411" t="str">
            <v>Huntsville</v>
          </cell>
          <cell r="F411" t="str">
            <v>AL</v>
          </cell>
          <cell r="G411" t="str">
            <v>35802</v>
          </cell>
          <cell r="H411" t="str">
            <v>256-881-8101</v>
          </cell>
          <cell r="I411">
            <v>0</v>
          </cell>
          <cell r="J411">
            <v>487</v>
          </cell>
          <cell r="K411" t="str">
            <v>01089</v>
          </cell>
          <cell r="L411" t="str">
            <v>Madison</v>
          </cell>
          <cell r="M411" t="str">
            <v>3440</v>
          </cell>
          <cell r="N411" t="str">
            <v>Huntsville</v>
          </cell>
          <cell r="O411">
            <v>0</v>
          </cell>
          <cell r="P411">
            <v>0</v>
          </cell>
          <cell r="Q411">
            <v>0</v>
          </cell>
          <cell r="R411" t="str">
            <v>Garden</v>
          </cell>
          <cell r="S411" t="str">
            <v>Insignia</v>
          </cell>
          <cell r="T411">
            <v>0</v>
          </cell>
          <cell r="U411" t="str">
            <v>Affordable</v>
          </cell>
          <cell r="V411" t="str">
            <v>Affordable</v>
          </cell>
          <cell r="W411" t="str">
            <v>Assisted</v>
          </cell>
          <cell r="X411" t="str">
            <v>Equity</v>
          </cell>
          <cell r="Y411" t="str">
            <v>12</v>
          </cell>
          <cell r="Z411" t="str">
            <v>8</v>
          </cell>
          <cell r="AA411" t="str">
            <v>6</v>
          </cell>
          <cell r="AB411" t="str">
            <v>582302</v>
          </cell>
          <cell r="AC411">
            <v>0.197877426</v>
          </cell>
          <cell r="AD411" t="str">
            <v>Yes</v>
          </cell>
          <cell r="AE411" t="str">
            <v>Yes</v>
          </cell>
          <cell r="AF411" t="str">
            <v>ANGELES PORTFOLIO - AFFIL (Inc</v>
          </cell>
          <cell r="AG411" t="str">
            <v>Angeles partners XIV</v>
          </cell>
          <cell r="AH411">
            <v>0</v>
          </cell>
          <cell r="AI411" t="str">
            <v>South East</v>
          </cell>
          <cell r="AJ411" t="str">
            <v>Mobile</v>
          </cell>
          <cell r="AK411" t="str">
            <v>Jimmy Arnold</v>
          </cell>
          <cell r="AL411" t="str">
            <v>Ann Porter</v>
          </cell>
          <cell r="AM411" t="b">
            <v>0</v>
          </cell>
          <cell r="AN411" t="str">
            <v>RW:007050@3494</v>
          </cell>
          <cell r="AO411" t="str">
            <v>11774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</row>
        <row r="412">
          <cell r="A412" t="str">
            <v>006145</v>
          </cell>
          <cell r="B412" t="str">
            <v>Cedarcrest</v>
          </cell>
          <cell r="C412" t="str">
            <v>2330 LINCOLN ROAD</v>
          </cell>
          <cell r="D412">
            <v>0</v>
          </cell>
          <cell r="E412" t="str">
            <v>Hattiesburg</v>
          </cell>
          <cell r="F412" t="str">
            <v>MS</v>
          </cell>
          <cell r="G412" t="str">
            <v>39401</v>
          </cell>
          <cell r="H412" t="str">
            <v>601-268-6770</v>
          </cell>
          <cell r="I412">
            <v>0</v>
          </cell>
          <cell r="J412">
            <v>140</v>
          </cell>
          <cell r="K412" t="str">
            <v>28035</v>
          </cell>
          <cell r="L412" t="str">
            <v>Forrest</v>
          </cell>
          <cell r="M412" t="str">
            <v>3285</v>
          </cell>
          <cell r="N412" t="str">
            <v>Hattiesburg</v>
          </cell>
          <cell r="O412">
            <v>0</v>
          </cell>
          <cell r="P412">
            <v>0</v>
          </cell>
          <cell r="Q412">
            <v>0</v>
          </cell>
          <cell r="R412" t="str">
            <v>Garden</v>
          </cell>
          <cell r="S412" t="str">
            <v>Insignia</v>
          </cell>
          <cell r="T412">
            <v>0</v>
          </cell>
          <cell r="U412" t="str">
            <v>Conventional</v>
          </cell>
          <cell r="V412" t="str">
            <v>Conventional</v>
          </cell>
          <cell r="W412">
            <v>0</v>
          </cell>
          <cell r="X412" t="str">
            <v>Equity</v>
          </cell>
          <cell r="Y412" t="str">
            <v>12</v>
          </cell>
          <cell r="Z412" t="str">
            <v>7</v>
          </cell>
          <cell r="AA412" t="str">
            <v>7</v>
          </cell>
          <cell r="AB412" t="str">
            <v>126400</v>
          </cell>
          <cell r="AC412">
            <v>3.9117646999999998E-2</v>
          </cell>
          <cell r="AD412" t="str">
            <v>Yes</v>
          </cell>
          <cell r="AE412" t="str">
            <v>Yes</v>
          </cell>
          <cell r="AF412" t="str">
            <v>ANGELES PORTFOLIO - AFFIL (Inc</v>
          </cell>
          <cell r="AG412" t="str">
            <v>Hattiesburg Ltd</v>
          </cell>
          <cell r="AH412" t="str">
            <v>1982</v>
          </cell>
          <cell r="AI412" t="str">
            <v>South East</v>
          </cell>
          <cell r="AJ412" t="str">
            <v>Mobile</v>
          </cell>
          <cell r="AK412" t="str">
            <v>Jimmy Arnold</v>
          </cell>
          <cell r="AL412" t="str">
            <v>Melanie French</v>
          </cell>
          <cell r="AM412" t="b">
            <v>0</v>
          </cell>
          <cell r="AN412" t="str">
            <v>RW:007055@3494</v>
          </cell>
          <cell r="AO412" t="str">
            <v>11772</v>
          </cell>
          <cell r="AP412">
            <v>0</v>
          </cell>
          <cell r="AQ412">
            <v>1383.2</v>
          </cell>
          <cell r="AR412">
            <v>0</v>
          </cell>
          <cell r="AS412">
            <v>504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1887.2</v>
          </cell>
          <cell r="AY412">
            <v>73.819999999999993</v>
          </cell>
        </row>
        <row r="413">
          <cell r="A413" t="str">
            <v>006147</v>
          </cell>
          <cell r="B413" t="str">
            <v>Lindhfield</v>
          </cell>
          <cell r="C413" t="str">
            <v>820 LINDH ROAD</v>
          </cell>
          <cell r="D413">
            <v>0</v>
          </cell>
          <cell r="E413" t="str">
            <v>Gulfport</v>
          </cell>
          <cell r="F413" t="str">
            <v>MS</v>
          </cell>
          <cell r="G413" t="str">
            <v>39507</v>
          </cell>
          <cell r="H413" t="str">
            <v>601-896-1780</v>
          </cell>
          <cell r="I413">
            <v>0</v>
          </cell>
          <cell r="J413">
            <v>128</v>
          </cell>
          <cell r="K413" t="str">
            <v>28047</v>
          </cell>
          <cell r="L413" t="str">
            <v>Harrison</v>
          </cell>
          <cell r="M413" t="str">
            <v>0920</v>
          </cell>
          <cell r="N413" t="str">
            <v>Biloxi-Gulfport-Pascagoula</v>
          </cell>
          <cell r="O413">
            <v>0</v>
          </cell>
          <cell r="P413">
            <v>0</v>
          </cell>
          <cell r="Q413">
            <v>0</v>
          </cell>
          <cell r="R413" t="str">
            <v>Garden</v>
          </cell>
          <cell r="S413" t="str">
            <v>Insignia</v>
          </cell>
          <cell r="T413">
            <v>0</v>
          </cell>
          <cell r="U413" t="str">
            <v>Conventional</v>
          </cell>
          <cell r="V413" t="str">
            <v>Conventional</v>
          </cell>
          <cell r="W413">
            <v>0</v>
          </cell>
          <cell r="X413" t="str">
            <v>Equity</v>
          </cell>
          <cell r="Y413" t="str">
            <v>12</v>
          </cell>
          <cell r="Z413" t="str">
            <v>7</v>
          </cell>
          <cell r="AA413" t="str">
            <v>7</v>
          </cell>
          <cell r="AB413" t="str">
            <v>93200</v>
          </cell>
          <cell r="AC413">
            <v>3.9117646999999998E-2</v>
          </cell>
          <cell r="AD413" t="str">
            <v>Yes</v>
          </cell>
          <cell r="AE413" t="str">
            <v>Yes</v>
          </cell>
          <cell r="AF413" t="str">
            <v>ANGELES PORTFOLIO - AFFIL (Inc</v>
          </cell>
          <cell r="AG413" t="str">
            <v>Gulfport Apartments, Ltd.</v>
          </cell>
          <cell r="AH413" t="str">
            <v>1981</v>
          </cell>
          <cell r="AI413" t="str">
            <v>South East</v>
          </cell>
          <cell r="AJ413" t="str">
            <v>Mobile</v>
          </cell>
          <cell r="AK413" t="str">
            <v>Jimmy Arnold</v>
          </cell>
          <cell r="AL413" t="str">
            <v>Kim McCall</v>
          </cell>
          <cell r="AM413" t="b">
            <v>0</v>
          </cell>
          <cell r="AN413" t="str">
            <v>RW:008670@3494</v>
          </cell>
          <cell r="AO413" t="str">
            <v>11520</v>
          </cell>
          <cell r="AP413">
            <v>0</v>
          </cell>
          <cell r="AQ413">
            <v>0</v>
          </cell>
          <cell r="AR413">
            <v>0</v>
          </cell>
          <cell r="AS413">
            <v>460.8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460.8</v>
          </cell>
          <cell r="AY413">
            <v>18.02</v>
          </cell>
        </row>
        <row r="414">
          <cell r="A414" t="str">
            <v>006195</v>
          </cell>
          <cell r="B414" t="str">
            <v>La Colina Ranch</v>
          </cell>
          <cell r="C414" t="str">
            <v>1200 DALLAS DR.</v>
          </cell>
          <cell r="D414">
            <v>0</v>
          </cell>
          <cell r="E414" t="str">
            <v>Denton</v>
          </cell>
          <cell r="F414" t="str">
            <v>TX</v>
          </cell>
          <cell r="G414" t="str">
            <v>76205</v>
          </cell>
          <cell r="H414" t="str">
            <v>940-565-0811</v>
          </cell>
          <cell r="I414">
            <v>0</v>
          </cell>
          <cell r="J414">
            <v>264</v>
          </cell>
          <cell r="K414" t="str">
            <v>48121</v>
          </cell>
          <cell r="L414" t="str">
            <v>Denton</v>
          </cell>
          <cell r="M414" t="str">
            <v>1920</v>
          </cell>
          <cell r="N414" t="str">
            <v>Dallas</v>
          </cell>
          <cell r="O414" t="str">
            <v>31</v>
          </cell>
          <cell r="P414" t="str">
            <v>Dallas - Fort Worth</v>
          </cell>
          <cell r="Q414">
            <v>0</v>
          </cell>
          <cell r="R414" t="str">
            <v>Garden</v>
          </cell>
          <cell r="S414" t="str">
            <v>Insignia</v>
          </cell>
          <cell r="T414">
            <v>0</v>
          </cell>
          <cell r="U414" t="str">
            <v>Conventional</v>
          </cell>
          <cell r="V414" t="str">
            <v>Conventional</v>
          </cell>
          <cell r="W414">
            <v>0</v>
          </cell>
          <cell r="X414" t="str">
            <v>Consolidated</v>
          </cell>
          <cell r="Y414" t="str">
            <v>12</v>
          </cell>
          <cell r="Z414" t="str">
            <v>7</v>
          </cell>
          <cell r="AA414" t="str">
            <v>6</v>
          </cell>
          <cell r="AB414" t="str">
            <v>194304</v>
          </cell>
          <cell r="AC414">
            <v>0.60865384600000005</v>
          </cell>
          <cell r="AD414" t="str">
            <v>Yes</v>
          </cell>
          <cell r="AE414" t="str">
            <v>Yes</v>
          </cell>
          <cell r="AF414" t="str">
            <v>ANGELES PORTFOLIO - AFFIL (Inc</v>
          </cell>
          <cell r="AG414" t="str">
            <v>LaColina Partners, LTD.</v>
          </cell>
          <cell r="AH414" t="str">
            <v>1984</v>
          </cell>
          <cell r="AI414" t="str">
            <v>West</v>
          </cell>
          <cell r="AJ414" t="str">
            <v>Dallas I</v>
          </cell>
          <cell r="AK414" t="str">
            <v>Ron Shelton</v>
          </cell>
          <cell r="AL414" t="str">
            <v>Pat Stovall</v>
          </cell>
          <cell r="AM414" t="b">
            <v>1</v>
          </cell>
          <cell r="AN414">
            <v>0</v>
          </cell>
          <cell r="AO414">
            <v>0</v>
          </cell>
          <cell r="AP414">
            <v>2347.48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2347.48</v>
          </cell>
          <cell r="AY414">
            <v>1428.8</v>
          </cell>
        </row>
        <row r="415">
          <cell r="A415" t="str">
            <v>006222</v>
          </cell>
          <cell r="B415" t="str">
            <v>Cedarwood</v>
          </cell>
          <cell r="C415" t="str">
            <v>2350 PARK PLACE DR.</v>
          </cell>
          <cell r="D415">
            <v>0</v>
          </cell>
          <cell r="E415" t="str">
            <v>Gretna</v>
          </cell>
          <cell r="F415" t="str">
            <v>LA</v>
          </cell>
          <cell r="G415" t="str">
            <v>70056</v>
          </cell>
          <cell r="H415" t="str">
            <v>504-361-3355</v>
          </cell>
          <cell r="I415">
            <v>0</v>
          </cell>
          <cell r="J415">
            <v>226</v>
          </cell>
          <cell r="K415" t="str">
            <v>22051</v>
          </cell>
          <cell r="L415" t="str">
            <v>Jefferson</v>
          </cell>
          <cell r="M415" t="str">
            <v>5560</v>
          </cell>
          <cell r="N415" t="str">
            <v>New Orleans</v>
          </cell>
          <cell r="O415">
            <v>0</v>
          </cell>
          <cell r="P415">
            <v>0</v>
          </cell>
          <cell r="Q415">
            <v>0</v>
          </cell>
          <cell r="R415" t="str">
            <v>Garden</v>
          </cell>
          <cell r="S415" t="str">
            <v>Insignia</v>
          </cell>
          <cell r="T415">
            <v>0</v>
          </cell>
          <cell r="U415" t="str">
            <v>Conventional</v>
          </cell>
          <cell r="V415" t="str">
            <v>Conventional</v>
          </cell>
          <cell r="W415">
            <v>0</v>
          </cell>
          <cell r="X415" t="str">
            <v>Equity</v>
          </cell>
          <cell r="Y415" t="str">
            <v>12</v>
          </cell>
          <cell r="Z415" t="str">
            <v>5</v>
          </cell>
          <cell r="AA415" t="str">
            <v>5</v>
          </cell>
          <cell r="AB415" t="str">
            <v>217060</v>
          </cell>
          <cell r="AC415">
            <v>0.54799630899999996</v>
          </cell>
          <cell r="AD415" t="str">
            <v>Yes</v>
          </cell>
          <cell r="AE415" t="str">
            <v>Yes</v>
          </cell>
          <cell r="AF415" t="str">
            <v>ANGELES PORTFOLIO - AFFIL (Inc</v>
          </cell>
          <cell r="AG415" t="str">
            <v>Angeles Partners VII</v>
          </cell>
          <cell r="AH415" t="str">
            <v>1978</v>
          </cell>
          <cell r="AI415" t="str">
            <v>West</v>
          </cell>
          <cell r="AJ415" t="str">
            <v>Houston II</v>
          </cell>
          <cell r="AK415" t="str">
            <v>Dave Hannan</v>
          </cell>
          <cell r="AL415" t="str">
            <v>Richard Marshall</v>
          </cell>
          <cell r="AM415" t="b">
            <v>0</v>
          </cell>
          <cell r="AN415">
            <v>0</v>
          </cell>
          <cell r="AO415" t="str">
            <v>09107</v>
          </cell>
          <cell r="AP415">
            <v>0</v>
          </cell>
          <cell r="AQ415">
            <v>0</v>
          </cell>
          <cell r="AR415">
            <v>0</v>
          </cell>
          <cell r="AS415">
            <v>813.6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813.6</v>
          </cell>
          <cell r="AY415">
            <v>445.84</v>
          </cell>
        </row>
        <row r="416">
          <cell r="A416" t="str">
            <v>006224</v>
          </cell>
          <cell r="B416" t="str">
            <v>Bercado Shores</v>
          </cell>
          <cell r="C416" t="str">
            <v>350 BERCADO CIRCLE</v>
          </cell>
          <cell r="D416">
            <v>0</v>
          </cell>
          <cell r="E416" t="str">
            <v>Mishawka</v>
          </cell>
          <cell r="F416" t="str">
            <v>IN</v>
          </cell>
          <cell r="G416" t="str">
            <v>46544</v>
          </cell>
          <cell r="H416" t="str">
            <v>219-259-1901</v>
          </cell>
          <cell r="I416">
            <v>0</v>
          </cell>
          <cell r="J416">
            <v>234</v>
          </cell>
          <cell r="K416" t="str">
            <v>18141</v>
          </cell>
          <cell r="L416" t="str">
            <v>St. Joseph</v>
          </cell>
          <cell r="M416" t="str">
            <v>7800</v>
          </cell>
          <cell r="N416" t="str">
            <v>South Bend</v>
          </cell>
          <cell r="O416">
            <v>0</v>
          </cell>
          <cell r="P416">
            <v>0</v>
          </cell>
          <cell r="Q416">
            <v>0</v>
          </cell>
          <cell r="R416" t="str">
            <v>Garden</v>
          </cell>
          <cell r="S416" t="str">
            <v>Insignia</v>
          </cell>
          <cell r="T416">
            <v>0</v>
          </cell>
          <cell r="U416" t="str">
            <v>Conventional</v>
          </cell>
          <cell r="V416" t="str">
            <v>Conventional</v>
          </cell>
          <cell r="W416">
            <v>0</v>
          </cell>
          <cell r="X416" t="str">
            <v>Equity</v>
          </cell>
          <cell r="Y416" t="str">
            <v>12</v>
          </cell>
          <cell r="Z416" t="str">
            <v>8</v>
          </cell>
          <cell r="AA416" t="str">
            <v>5</v>
          </cell>
          <cell r="AB416" t="str">
            <v>246525</v>
          </cell>
          <cell r="AC416">
            <v>4.9822263999999998E-2</v>
          </cell>
          <cell r="AD416" t="str">
            <v>Yes</v>
          </cell>
          <cell r="AE416" t="str">
            <v>Yes</v>
          </cell>
          <cell r="AF416" t="str">
            <v>ANGELES PORTFOLIO - AFFIL (Inc</v>
          </cell>
          <cell r="AG416" t="str">
            <v>Angeles Partnership VIII</v>
          </cell>
          <cell r="AH416" t="str">
            <v>1974</v>
          </cell>
          <cell r="AI416" t="str">
            <v>West</v>
          </cell>
          <cell r="AJ416" t="str">
            <v>Indianapolis</v>
          </cell>
          <cell r="AK416" t="str">
            <v>Rick Arbore</v>
          </cell>
          <cell r="AL416" t="str">
            <v>Vickie Johnson</v>
          </cell>
          <cell r="AM416" t="b">
            <v>0</v>
          </cell>
          <cell r="AN416" t="str">
            <v>RW:008758@3494</v>
          </cell>
          <cell r="AO416" t="str">
            <v>11399</v>
          </cell>
          <cell r="AP416">
            <v>2080.7199999999998</v>
          </cell>
          <cell r="AQ416">
            <v>0</v>
          </cell>
          <cell r="AR416">
            <v>0</v>
          </cell>
          <cell r="AS416">
            <v>0</v>
          </cell>
          <cell r="AT416">
            <v>1035.98</v>
          </cell>
          <cell r="AU416">
            <v>0</v>
          </cell>
          <cell r="AV416">
            <v>0</v>
          </cell>
          <cell r="AW416">
            <v>0</v>
          </cell>
          <cell r="AX416">
            <v>3116.7</v>
          </cell>
          <cell r="AY416">
            <v>155.28</v>
          </cell>
        </row>
        <row r="417">
          <cell r="A417" t="str">
            <v>006229</v>
          </cell>
          <cell r="B417" t="str">
            <v>The Pines of NW Crossing</v>
          </cell>
          <cell r="C417" t="str">
            <v>7200 PINEMONT</v>
          </cell>
          <cell r="D417">
            <v>0</v>
          </cell>
          <cell r="E417" t="str">
            <v>Houston</v>
          </cell>
          <cell r="F417" t="str">
            <v>TX</v>
          </cell>
          <cell r="G417" t="str">
            <v>77040</v>
          </cell>
          <cell r="H417" t="str">
            <v>7134624148</v>
          </cell>
          <cell r="I417">
            <v>0</v>
          </cell>
          <cell r="J417">
            <v>412</v>
          </cell>
          <cell r="K417" t="str">
            <v>48201</v>
          </cell>
          <cell r="L417" t="str">
            <v>Harris</v>
          </cell>
          <cell r="M417" t="str">
            <v>3360</v>
          </cell>
          <cell r="N417" t="str">
            <v>Houston</v>
          </cell>
          <cell r="O417" t="str">
            <v>42</v>
          </cell>
          <cell r="P417" t="str">
            <v>Houston - Galveston - Brazoria</v>
          </cell>
          <cell r="Q417">
            <v>0</v>
          </cell>
          <cell r="R417" t="str">
            <v>Garden</v>
          </cell>
          <cell r="S417" t="str">
            <v>Insignia</v>
          </cell>
          <cell r="T417">
            <v>0</v>
          </cell>
          <cell r="U417" t="str">
            <v>Conventional</v>
          </cell>
          <cell r="V417" t="str">
            <v>Conventional</v>
          </cell>
          <cell r="W417">
            <v>0</v>
          </cell>
          <cell r="X417" t="str">
            <v>Consolidated</v>
          </cell>
          <cell r="Y417" t="str">
            <v>12</v>
          </cell>
          <cell r="Z417" t="str">
            <v>6</v>
          </cell>
          <cell r="AA417" t="str">
            <v>4</v>
          </cell>
          <cell r="AB417" t="str">
            <v>319568</v>
          </cell>
          <cell r="AC417">
            <v>0.60637897399999996</v>
          </cell>
          <cell r="AD417" t="str">
            <v>Yes</v>
          </cell>
          <cell r="AE417" t="str">
            <v>Yes</v>
          </cell>
          <cell r="AF417" t="str">
            <v>ANGELES PORTFOLIO - AFFIL (Inc</v>
          </cell>
          <cell r="AG417" t="str">
            <v>Houston Pines</v>
          </cell>
          <cell r="AH417" t="str">
            <v>1973</v>
          </cell>
          <cell r="AI417" t="str">
            <v>West</v>
          </cell>
          <cell r="AJ417" t="str">
            <v>Houston II</v>
          </cell>
          <cell r="AK417" t="str">
            <v>Dave Hannan</v>
          </cell>
          <cell r="AL417" t="str">
            <v>Debbie Wheatley</v>
          </cell>
          <cell r="AM417" t="b">
            <v>0</v>
          </cell>
          <cell r="AN417" t="str">
            <v>RW:000091@3494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</row>
        <row r="418">
          <cell r="A418" t="str">
            <v>006230</v>
          </cell>
          <cell r="B418" t="str">
            <v>Panorama Terrace</v>
          </cell>
          <cell r="C418" t="str">
            <v>204 PANORAMA TERRACE</v>
          </cell>
          <cell r="D418">
            <v>0</v>
          </cell>
          <cell r="E418" t="str">
            <v>Birmingham</v>
          </cell>
          <cell r="F418" t="str">
            <v>AL</v>
          </cell>
          <cell r="G418" t="str">
            <v>35216</v>
          </cell>
          <cell r="H418" t="str">
            <v>205-979-7500</v>
          </cell>
          <cell r="I418">
            <v>0</v>
          </cell>
          <cell r="J418">
            <v>227</v>
          </cell>
          <cell r="K418" t="str">
            <v>01073</v>
          </cell>
          <cell r="L418" t="str">
            <v>Jefferson</v>
          </cell>
          <cell r="M418" t="str">
            <v>1000</v>
          </cell>
          <cell r="N418" t="str">
            <v>Birmingham</v>
          </cell>
          <cell r="O418">
            <v>0</v>
          </cell>
          <cell r="P418">
            <v>0</v>
          </cell>
          <cell r="Q418">
            <v>0</v>
          </cell>
          <cell r="R418" t="str">
            <v>Garden</v>
          </cell>
          <cell r="S418" t="str">
            <v>Insignia</v>
          </cell>
          <cell r="T418">
            <v>0</v>
          </cell>
          <cell r="U418" t="str">
            <v>Conventional</v>
          </cell>
          <cell r="V418" t="str">
            <v>Conventional</v>
          </cell>
          <cell r="W418">
            <v>0</v>
          </cell>
          <cell r="X418" t="str">
            <v>Consolidated</v>
          </cell>
          <cell r="Y418" t="str">
            <v>12</v>
          </cell>
          <cell r="Z418" t="str">
            <v>7</v>
          </cell>
          <cell r="AA418" t="str">
            <v>6</v>
          </cell>
          <cell r="AB418" t="str">
            <v>275470</v>
          </cell>
          <cell r="AC418">
            <v>0.60637897399999996</v>
          </cell>
          <cell r="AD418" t="str">
            <v>Yes</v>
          </cell>
          <cell r="AE418" t="str">
            <v>Yes</v>
          </cell>
          <cell r="AF418" t="str">
            <v>ANGELES PORTFOLIO - AFFIL (Inc</v>
          </cell>
          <cell r="AG418" t="str">
            <v>Angeles Partners IX</v>
          </cell>
          <cell r="AH418" t="str">
            <v>1975</v>
          </cell>
          <cell r="AI418" t="str">
            <v>South East</v>
          </cell>
          <cell r="AJ418" t="str">
            <v>Mobile</v>
          </cell>
          <cell r="AK418" t="str">
            <v>Jimmy Arnold</v>
          </cell>
          <cell r="AL418" t="str">
            <v>Ann Porter</v>
          </cell>
          <cell r="AM418" t="b">
            <v>0</v>
          </cell>
          <cell r="AN418" t="str">
            <v>RW:007084@3494</v>
          </cell>
          <cell r="AO418" t="str">
            <v>11753</v>
          </cell>
          <cell r="AP418">
            <v>0</v>
          </cell>
          <cell r="AQ418">
            <v>0</v>
          </cell>
          <cell r="AR418">
            <v>0</v>
          </cell>
          <cell r="AS418">
            <v>817.2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817.2</v>
          </cell>
          <cell r="AY418">
            <v>495.53</v>
          </cell>
        </row>
        <row r="419">
          <cell r="A419" t="str">
            <v>006231</v>
          </cell>
          <cell r="B419" t="str">
            <v>Village Green</v>
          </cell>
          <cell r="C419" t="str">
            <v>101 S. BURBANK DR.</v>
          </cell>
          <cell r="D419">
            <v>0</v>
          </cell>
          <cell r="E419" t="str">
            <v>Montgomery</v>
          </cell>
          <cell r="F419" t="str">
            <v>AL</v>
          </cell>
          <cell r="G419" t="str">
            <v>36117</v>
          </cell>
          <cell r="H419" t="str">
            <v>334-277-2601</v>
          </cell>
          <cell r="I419">
            <v>0</v>
          </cell>
          <cell r="J419">
            <v>337</v>
          </cell>
          <cell r="K419" t="str">
            <v>01101</v>
          </cell>
          <cell r="L419" t="str">
            <v>Montgomery</v>
          </cell>
          <cell r="M419" t="str">
            <v>5240</v>
          </cell>
          <cell r="N419" t="str">
            <v>Montgomery</v>
          </cell>
          <cell r="O419">
            <v>0</v>
          </cell>
          <cell r="P419">
            <v>0</v>
          </cell>
          <cell r="Q419">
            <v>0</v>
          </cell>
          <cell r="R419" t="str">
            <v>Garden</v>
          </cell>
          <cell r="S419" t="str">
            <v>Insignia</v>
          </cell>
          <cell r="T419">
            <v>0</v>
          </cell>
          <cell r="U419" t="str">
            <v>Conventional</v>
          </cell>
          <cell r="V419" t="str">
            <v>Conventional</v>
          </cell>
          <cell r="W419">
            <v>0</v>
          </cell>
          <cell r="X419" t="str">
            <v>Consolidated</v>
          </cell>
          <cell r="Y419" t="str">
            <v>12</v>
          </cell>
          <cell r="Z419" t="str">
            <v>7</v>
          </cell>
          <cell r="AA419" t="str">
            <v>7</v>
          </cell>
          <cell r="AB419" t="str">
            <v>324800</v>
          </cell>
          <cell r="AC419">
            <v>0.60637897399999996</v>
          </cell>
          <cell r="AD419" t="str">
            <v>Yes</v>
          </cell>
          <cell r="AE419" t="str">
            <v>Yes</v>
          </cell>
          <cell r="AF419" t="str">
            <v>ANGELES PORTFOLIO - AFFIL (Inc</v>
          </cell>
          <cell r="AG419" t="str">
            <v>Angeles Partners IX</v>
          </cell>
          <cell r="AH419" t="str">
            <v>1972</v>
          </cell>
          <cell r="AI419" t="str">
            <v>South East</v>
          </cell>
          <cell r="AJ419" t="str">
            <v>Mobile</v>
          </cell>
          <cell r="AK419" t="str">
            <v>Jimmy Arnold</v>
          </cell>
          <cell r="AL419" t="str">
            <v>Kim McCall</v>
          </cell>
          <cell r="AM419" t="b">
            <v>0</v>
          </cell>
          <cell r="AN419" t="str">
            <v>RW:038260@3494</v>
          </cell>
          <cell r="AO419" t="str">
            <v>08120</v>
          </cell>
          <cell r="AP419">
            <v>2996.6</v>
          </cell>
          <cell r="AQ419">
            <v>0</v>
          </cell>
          <cell r="AR419">
            <v>0</v>
          </cell>
          <cell r="AS419">
            <v>1213.2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4209.8</v>
          </cell>
          <cell r="AY419">
            <v>2552.73</v>
          </cell>
        </row>
        <row r="420">
          <cell r="A420" t="str">
            <v>006240</v>
          </cell>
          <cell r="B420" t="str">
            <v>Carriage Hill</v>
          </cell>
          <cell r="C420" t="str">
            <v>6080 CARRIAGE HILL DRIVE</v>
          </cell>
          <cell r="D420">
            <v>0</v>
          </cell>
          <cell r="E420" t="str">
            <v>East Lansing</v>
          </cell>
          <cell r="F420" t="str">
            <v>MI</v>
          </cell>
          <cell r="G420" t="str">
            <v>48823</v>
          </cell>
          <cell r="H420" t="str">
            <v>5173370123</v>
          </cell>
          <cell r="I420">
            <v>0</v>
          </cell>
          <cell r="J420">
            <v>143</v>
          </cell>
          <cell r="K420" t="str">
            <v>26065</v>
          </cell>
          <cell r="L420" t="str">
            <v>Ingham</v>
          </cell>
          <cell r="M420" t="str">
            <v>4040</v>
          </cell>
          <cell r="N420" t="str">
            <v>Lansing-East Lansing</v>
          </cell>
          <cell r="O420">
            <v>0</v>
          </cell>
          <cell r="P420">
            <v>0</v>
          </cell>
          <cell r="Q420">
            <v>0</v>
          </cell>
          <cell r="R420" t="str">
            <v>Garden</v>
          </cell>
          <cell r="S420" t="str">
            <v>Insignia</v>
          </cell>
          <cell r="T420">
            <v>0</v>
          </cell>
          <cell r="U420" t="str">
            <v>Conventional</v>
          </cell>
          <cell r="V420" t="str">
            <v>Conventional</v>
          </cell>
          <cell r="W420">
            <v>0</v>
          </cell>
          <cell r="X420" t="str">
            <v>Equity</v>
          </cell>
          <cell r="Y420" t="str">
            <v>12</v>
          </cell>
          <cell r="Z420" t="str">
            <v>7</v>
          </cell>
          <cell r="AA420" t="str">
            <v>5</v>
          </cell>
          <cell r="AB420" t="str">
            <v>158650</v>
          </cell>
          <cell r="AC420">
            <v>0.49460483199999999</v>
          </cell>
          <cell r="AD420" t="str">
            <v>Yes</v>
          </cell>
          <cell r="AE420" t="str">
            <v>Yes</v>
          </cell>
          <cell r="AF420" t="str">
            <v>ANGELES PORTFOLIO - AFFIL (Inc</v>
          </cell>
          <cell r="AG420" t="str">
            <v>Angeles Partners XVI</v>
          </cell>
          <cell r="AH420" t="str">
            <v>1972</v>
          </cell>
          <cell r="AI420" t="str">
            <v>West</v>
          </cell>
          <cell r="AJ420" t="str">
            <v>Columbus</v>
          </cell>
          <cell r="AK420" t="str">
            <v>Rowe Shockley</v>
          </cell>
          <cell r="AL420" t="str">
            <v>Melanie Zimmerman</v>
          </cell>
          <cell r="AM420" t="b">
            <v>0</v>
          </cell>
          <cell r="AN420" t="str">
            <v>RW:008653@3494</v>
          </cell>
          <cell r="AO420">
            <v>0</v>
          </cell>
          <cell r="AP420">
            <v>1271.55</v>
          </cell>
          <cell r="AQ420">
            <v>0</v>
          </cell>
          <cell r="AR420">
            <v>0</v>
          </cell>
          <cell r="AS420">
            <v>0</v>
          </cell>
          <cell r="AT420">
            <v>513.14</v>
          </cell>
          <cell r="AU420">
            <v>0</v>
          </cell>
          <cell r="AV420">
            <v>0</v>
          </cell>
          <cell r="AW420">
            <v>0</v>
          </cell>
          <cell r="AX420">
            <v>1784.69</v>
          </cell>
          <cell r="AY420">
            <v>882.71</v>
          </cell>
        </row>
        <row r="421">
          <cell r="A421" t="str">
            <v>006273</v>
          </cell>
          <cell r="B421" t="str">
            <v>Lake Forest</v>
          </cell>
          <cell r="C421" t="str">
            <v>410 LAKE FOREST ROAD</v>
          </cell>
          <cell r="D421">
            <v>0</v>
          </cell>
          <cell r="E421" t="str">
            <v>Brandon</v>
          </cell>
          <cell r="F421" t="str">
            <v>MS</v>
          </cell>
          <cell r="G421" t="str">
            <v>39042</v>
          </cell>
          <cell r="H421" t="str">
            <v>601-825-3838</v>
          </cell>
          <cell r="I421">
            <v>0</v>
          </cell>
          <cell r="J421">
            <v>136</v>
          </cell>
          <cell r="K421" t="str">
            <v>28121</v>
          </cell>
          <cell r="L421" t="str">
            <v>Rankin</v>
          </cell>
          <cell r="M421" t="str">
            <v>3560</v>
          </cell>
          <cell r="N421" t="str">
            <v>Jackson</v>
          </cell>
          <cell r="O421">
            <v>0</v>
          </cell>
          <cell r="P421">
            <v>0</v>
          </cell>
          <cell r="Q421">
            <v>0</v>
          </cell>
          <cell r="R421" t="str">
            <v>Garden</v>
          </cell>
          <cell r="S421" t="str">
            <v>Insignia</v>
          </cell>
          <cell r="T421">
            <v>0</v>
          </cell>
          <cell r="U421" t="str">
            <v>Conventional</v>
          </cell>
          <cell r="V421" t="str">
            <v>Conventional</v>
          </cell>
          <cell r="W421">
            <v>0</v>
          </cell>
          <cell r="X421" t="str">
            <v>Equity</v>
          </cell>
          <cell r="Y421" t="str">
            <v>12</v>
          </cell>
          <cell r="Z421" t="str">
            <v>7</v>
          </cell>
          <cell r="AA421" t="str">
            <v>8</v>
          </cell>
          <cell r="AB421" t="str">
            <v>137300</v>
          </cell>
          <cell r="AC421">
            <v>0.39067974999999999</v>
          </cell>
          <cell r="AD421" t="str">
            <v>Yes</v>
          </cell>
          <cell r="AE421" t="str">
            <v>Yes</v>
          </cell>
          <cell r="AF421" t="str">
            <v>ANGELES PORTFOLIO - AFFIL (Inc</v>
          </cell>
          <cell r="AG421" t="str">
            <v>Angeles Income Properties Ltd III</v>
          </cell>
          <cell r="AH421" t="str">
            <v>1983</v>
          </cell>
          <cell r="AI421" t="str">
            <v>South East</v>
          </cell>
          <cell r="AJ421" t="str">
            <v>Mobile</v>
          </cell>
          <cell r="AK421" t="str">
            <v>Jimmy Arnold</v>
          </cell>
          <cell r="AL421" t="str">
            <v>Melanie French</v>
          </cell>
          <cell r="AM421" t="b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489.6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489.6</v>
          </cell>
          <cell r="AY421">
            <v>191.27</v>
          </cell>
        </row>
        <row r="422">
          <cell r="A422" t="str">
            <v>006279</v>
          </cell>
          <cell r="B422" t="str">
            <v>The St. James Club</v>
          </cell>
          <cell r="C422" t="str">
            <v>3201 Clint Moore Road</v>
          </cell>
          <cell r="D422">
            <v>0</v>
          </cell>
          <cell r="E422" t="str">
            <v>Boca Raton</v>
          </cell>
          <cell r="F422" t="str">
            <v>FL</v>
          </cell>
          <cell r="G422" t="str">
            <v>33496</v>
          </cell>
          <cell r="H422" t="str">
            <v>561-241-4224</v>
          </cell>
          <cell r="I422">
            <v>0</v>
          </cell>
          <cell r="J422">
            <v>224</v>
          </cell>
          <cell r="K422" t="str">
            <v>12099</v>
          </cell>
          <cell r="L422" t="str">
            <v>Palm Beach</v>
          </cell>
          <cell r="M422" t="str">
            <v>8960</v>
          </cell>
          <cell r="N422" t="str">
            <v>West Palm Beach-Boca Raton</v>
          </cell>
          <cell r="O422">
            <v>0</v>
          </cell>
          <cell r="P422">
            <v>0</v>
          </cell>
          <cell r="Q422">
            <v>0</v>
          </cell>
          <cell r="R422" t="str">
            <v>Garden</v>
          </cell>
          <cell r="S422" t="str">
            <v>Insignia</v>
          </cell>
          <cell r="T422">
            <v>0</v>
          </cell>
          <cell r="U422" t="str">
            <v>Conventional</v>
          </cell>
          <cell r="V422" t="str">
            <v>Conventional</v>
          </cell>
          <cell r="W422">
            <v>0</v>
          </cell>
          <cell r="X422" t="str">
            <v>Fee</v>
          </cell>
          <cell r="Y422" t="str">
            <v>12</v>
          </cell>
          <cell r="Z422">
            <v>0</v>
          </cell>
          <cell r="AA422">
            <v>0</v>
          </cell>
          <cell r="AB422" t="str">
            <v>0</v>
          </cell>
          <cell r="AC422">
            <v>0</v>
          </cell>
          <cell r="AD422" t="str">
            <v>No</v>
          </cell>
          <cell r="AE422" t="str">
            <v>Yes</v>
          </cell>
          <cell r="AF422" t="str">
            <v>Prudential (Related)</v>
          </cell>
          <cell r="AG422" t="str">
            <v>Prudential Real Estate Investors</v>
          </cell>
          <cell r="AH422">
            <v>0</v>
          </cell>
          <cell r="AI422" t="str">
            <v>South East</v>
          </cell>
          <cell r="AJ422" t="str">
            <v>Boca</v>
          </cell>
          <cell r="AK422" t="str">
            <v>Charlie Vanover</v>
          </cell>
          <cell r="AL422" t="str">
            <v>Glenn Evers</v>
          </cell>
          <cell r="AM422" t="b">
            <v>0</v>
          </cell>
          <cell r="AN422" t="str">
            <v>SMTP:007083@aimco.com</v>
          </cell>
          <cell r="AO422" t="str">
            <v>11880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</row>
        <row r="423">
          <cell r="A423" t="str">
            <v>006317</v>
          </cell>
          <cell r="B423" t="str">
            <v>Stratford, The</v>
          </cell>
          <cell r="C423" t="str">
            <v>9015 SW 122 Avenue</v>
          </cell>
          <cell r="D423">
            <v>0</v>
          </cell>
          <cell r="E423" t="str">
            <v>Miami</v>
          </cell>
          <cell r="F423" t="str">
            <v>FL</v>
          </cell>
          <cell r="G423" t="str">
            <v>33186</v>
          </cell>
          <cell r="H423" t="str">
            <v>305-271-4884</v>
          </cell>
          <cell r="I423">
            <v>0</v>
          </cell>
          <cell r="J423">
            <v>244</v>
          </cell>
          <cell r="K423" t="str">
            <v>12025</v>
          </cell>
          <cell r="L423" t="str">
            <v>Dade</v>
          </cell>
          <cell r="M423" t="str">
            <v>5000</v>
          </cell>
          <cell r="N423" t="str">
            <v>Miami</v>
          </cell>
          <cell r="O423" t="str">
            <v>56</v>
          </cell>
          <cell r="P423" t="str">
            <v>Miami - Fort Lauderdale</v>
          </cell>
          <cell r="Q423">
            <v>0</v>
          </cell>
          <cell r="R423" t="str">
            <v>Garden</v>
          </cell>
          <cell r="S423" t="str">
            <v>Insignia</v>
          </cell>
          <cell r="T423">
            <v>0</v>
          </cell>
          <cell r="U423" t="str">
            <v>Conventional</v>
          </cell>
          <cell r="V423" t="str">
            <v>Conventional</v>
          </cell>
          <cell r="W423">
            <v>0</v>
          </cell>
          <cell r="X423" t="str">
            <v>Fee</v>
          </cell>
          <cell r="Y423" t="str">
            <v>12</v>
          </cell>
          <cell r="Z423">
            <v>0</v>
          </cell>
          <cell r="AA423">
            <v>0</v>
          </cell>
          <cell r="AB423" t="str">
            <v>221596</v>
          </cell>
          <cell r="AC423">
            <v>0</v>
          </cell>
          <cell r="AD423" t="str">
            <v>No</v>
          </cell>
          <cell r="AE423" t="str">
            <v>Yes</v>
          </cell>
          <cell r="AF423" t="str">
            <v>Prudential (Related)</v>
          </cell>
          <cell r="AG423" t="str">
            <v>Prudential Real Estate Investors</v>
          </cell>
          <cell r="AH423">
            <v>0</v>
          </cell>
          <cell r="AI423" t="str">
            <v>South East</v>
          </cell>
          <cell r="AJ423" t="str">
            <v>Boca</v>
          </cell>
          <cell r="AK423" t="str">
            <v>Charlie Vanover</v>
          </cell>
          <cell r="AL423" t="str">
            <v>Glenn Evers</v>
          </cell>
          <cell r="AM423" t="b">
            <v>0</v>
          </cell>
          <cell r="AN423">
            <v>0</v>
          </cell>
          <cell r="AO423" t="str">
            <v>01806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</row>
        <row r="424">
          <cell r="A424" t="str">
            <v>006337</v>
          </cell>
          <cell r="B424" t="str">
            <v>Lakewood</v>
          </cell>
          <cell r="C424" t="str">
            <v>11000 GATESDEN DRIVE</v>
          </cell>
          <cell r="D424">
            <v>0</v>
          </cell>
          <cell r="E424" t="str">
            <v>Tomball</v>
          </cell>
          <cell r="F424" t="str">
            <v>TX</v>
          </cell>
          <cell r="G424" t="str">
            <v>77275</v>
          </cell>
          <cell r="H424" t="str">
            <v>281-370-2886</v>
          </cell>
          <cell r="I424">
            <v>0</v>
          </cell>
          <cell r="J424">
            <v>256</v>
          </cell>
          <cell r="K424" t="str">
            <v>48201</v>
          </cell>
          <cell r="L424" t="str">
            <v>Harris</v>
          </cell>
          <cell r="M424" t="str">
            <v>3360</v>
          </cell>
          <cell r="N424" t="str">
            <v>Houston</v>
          </cell>
          <cell r="O424" t="str">
            <v>42</v>
          </cell>
          <cell r="P424" t="str">
            <v>Houston - Galveston - Brazoria</v>
          </cell>
          <cell r="Q424">
            <v>0</v>
          </cell>
          <cell r="R424" t="str">
            <v>Garden</v>
          </cell>
          <cell r="S424" t="str">
            <v>Insignia</v>
          </cell>
          <cell r="T424">
            <v>0</v>
          </cell>
          <cell r="U424" t="str">
            <v>Conventional</v>
          </cell>
          <cell r="V424" t="str">
            <v>Conventional</v>
          </cell>
          <cell r="W424">
            <v>0</v>
          </cell>
          <cell r="X424" t="str">
            <v>Equity</v>
          </cell>
          <cell r="Y424" t="str">
            <v>12</v>
          </cell>
          <cell r="Z424" t="str">
            <v>6</v>
          </cell>
          <cell r="AA424" t="str">
            <v>4</v>
          </cell>
          <cell r="AB424" t="str">
            <v>227216</v>
          </cell>
          <cell r="AC424">
            <v>0.42655694199999999</v>
          </cell>
          <cell r="AD424" t="str">
            <v>Yes</v>
          </cell>
          <cell r="AE424" t="str">
            <v>Yes</v>
          </cell>
          <cell r="AF424" t="str">
            <v>ANGELES PORTFOLIO - AFFIL (Inc</v>
          </cell>
          <cell r="AG424" t="str">
            <v>Lakewood AOPL LP</v>
          </cell>
          <cell r="AH424" t="str">
            <v>1979</v>
          </cell>
          <cell r="AI424" t="str">
            <v>West</v>
          </cell>
          <cell r="AJ424" t="str">
            <v>Houston II</v>
          </cell>
          <cell r="AK424" t="str">
            <v>Dave Hannan</v>
          </cell>
          <cell r="AL424" t="str">
            <v>Becky White (Rebecca)</v>
          </cell>
          <cell r="AM424" t="b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</row>
        <row r="425">
          <cell r="A425" t="str">
            <v>006338</v>
          </cell>
          <cell r="B425" t="str">
            <v>Western Hills Apts</v>
          </cell>
          <cell r="C425" t="str">
            <v>810 WESTERN DRIVE</v>
          </cell>
          <cell r="D425">
            <v>0</v>
          </cell>
          <cell r="E425" t="str">
            <v>Colorado Springs</v>
          </cell>
          <cell r="F425" t="str">
            <v>CO</v>
          </cell>
          <cell r="G425" t="str">
            <v>80915</v>
          </cell>
          <cell r="H425" t="str">
            <v>719-570-7757</v>
          </cell>
          <cell r="I425">
            <v>0</v>
          </cell>
          <cell r="J425">
            <v>152</v>
          </cell>
          <cell r="K425" t="str">
            <v>08041</v>
          </cell>
          <cell r="L425" t="str">
            <v>El Paso</v>
          </cell>
          <cell r="M425" t="str">
            <v>1720</v>
          </cell>
          <cell r="N425" t="str">
            <v>ColoradoSprings</v>
          </cell>
          <cell r="O425">
            <v>0</v>
          </cell>
          <cell r="P425">
            <v>0</v>
          </cell>
          <cell r="Q425">
            <v>0</v>
          </cell>
          <cell r="R425" t="str">
            <v>Garden</v>
          </cell>
          <cell r="S425" t="str">
            <v>Insignia</v>
          </cell>
          <cell r="T425">
            <v>0</v>
          </cell>
          <cell r="U425" t="str">
            <v>Conventional</v>
          </cell>
          <cell r="V425" t="str">
            <v>Conventional</v>
          </cell>
          <cell r="W425">
            <v>0</v>
          </cell>
          <cell r="X425" t="str">
            <v>Equity</v>
          </cell>
          <cell r="Y425" t="str">
            <v>12</v>
          </cell>
          <cell r="Z425" t="str">
            <v>7</v>
          </cell>
          <cell r="AA425" t="str">
            <v>7</v>
          </cell>
          <cell r="AB425" t="str">
            <v>130000</v>
          </cell>
          <cell r="AC425">
            <v>0.08</v>
          </cell>
          <cell r="AD425" t="str">
            <v>Yes</v>
          </cell>
          <cell r="AE425" t="str">
            <v>Yes</v>
          </cell>
          <cell r="AF425" t="str">
            <v>Praedium/ TFG</v>
          </cell>
          <cell r="AG425" t="str">
            <v>Western Can Ltd.</v>
          </cell>
          <cell r="AH425" t="str">
            <v>1984</v>
          </cell>
          <cell r="AI425" t="str">
            <v>Far West</v>
          </cell>
          <cell r="AJ425" t="str">
            <v>Denver</v>
          </cell>
          <cell r="AK425" t="str">
            <v>Steve Peters</v>
          </cell>
          <cell r="AL425" t="str">
            <v>Cindy Pogue</v>
          </cell>
          <cell r="AM425" t="b">
            <v>0</v>
          </cell>
          <cell r="AN425" t="str">
            <v>RW:000686@3494</v>
          </cell>
          <cell r="AO425" t="str">
            <v>11633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558.6</v>
          </cell>
          <cell r="AW425">
            <v>0</v>
          </cell>
          <cell r="AX425">
            <v>558.6</v>
          </cell>
          <cell r="AY425">
            <v>44.68</v>
          </cell>
        </row>
        <row r="426">
          <cell r="A426" t="str">
            <v>006492</v>
          </cell>
          <cell r="B426" t="str">
            <v>Winnhaven Court</v>
          </cell>
          <cell r="C426" t="str">
            <v>104 Main Street</v>
          </cell>
          <cell r="D426">
            <v>0</v>
          </cell>
          <cell r="E426" t="str">
            <v>Winona</v>
          </cell>
          <cell r="F426" t="str">
            <v>MN</v>
          </cell>
          <cell r="G426" t="str">
            <v>55987</v>
          </cell>
          <cell r="H426" t="str">
            <v>507-451-1521</v>
          </cell>
          <cell r="I426">
            <v>0</v>
          </cell>
          <cell r="J426">
            <v>118</v>
          </cell>
          <cell r="K426" t="str">
            <v>27169</v>
          </cell>
          <cell r="L426" t="str">
            <v>Winona</v>
          </cell>
          <cell r="M426" t="str">
            <v>027</v>
          </cell>
          <cell r="N426" t="str">
            <v>MN Other</v>
          </cell>
          <cell r="O426">
            <v>0</v>
          </cell>
          <cell r="P426">
            <v>0</v>
          </cell>
          <cell r="Q426">
            <v>0</v>
          </cell>
          <cell r="R426" t="str">
            <v>Midrise</v>
          </cell>
          <cell r="S426" t="str">
            <v>Insignia</v>
          </cell>
          <cell r="T426" t="str">
            <v>SPI</v>
          </cell>
          <cell r="U426" t="str">
            <v>Affordable</v>
          </cell>
          <cell r="V426" t="str">
            <v>Affordable</v>
          </cell>
          <cell r="W426" t="str">
            <v>Assisted</v>
          </cell>
          <cell r="X426" t="str">
            <v>Fee</v>
          </cell>
          <cell r="Y426" t="str">
            <v>12</v>
          </cell>
          <cell r="Z426" t="str">
            <v>8</v>
          </cell>
          <cell r="AA426">
            <v>0</v>
          </cell>
          <cell r="AB426" t="str">
            <v>77300</v>
          </cell>
          <cell r="AC426">
            <v>0</v>
          </cell>
          <cell r="AD426" t="str">
            <v>Yes</v>
          </cell>
          <cell r="AE426" t="str">
            <v>Yes</v>
          </cell>
          <cell r="AF426" t="str">
            <v>SMI PORTFOLIO - All</v>
          </cell>
          <cell r="AG426" t="str">
            <v>Winona Associates, LP</v>
          </cell>
          <cell r="AH426" t="str">
            <v>1979</v>
          </cell>
          <cell r="AI426" t="str">
            <v>Far West</v>
          </cell>
          <cell r="AJ426" t="str">
            <v>Kansas City</v>
          </cell>
          <cell r="AK426" t="str">
            <v>Rusty Fleming</v>
          </cell>
          <cell r="AL426" t="str">
            <v>Don Cappaert</v>
          </cell>
          <cell r="AM426" t="b">
            <v>0</v>
          </cell>
          <cell r="AN426">
            <v>0</v>
          </cell>
          <cell r="AO426" t="str">
            <v>11353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</row>
        <row r="427">
          <cell r="A427" t="str">
            <v>006523</v>
          </cell>
          <cell r="B427" t="str">
            <v>Pickwick Place</v>
          </cell>
          <cell r="C427" t="str">
            <v>1130 RACQUET NORTH DRIVE</v>
          </cell>
          <cell r="D427">
            <v>0</v>
          </cell>
          <cell r="E427" t="str">
            <v>Indianapolis</v>
          </cell>
          <cell r="F427" t="str">
            <v>IN</v>
          </cell>
          <cell r="G427" t="str">
            <v>46260</v>
          </cell>
          <cell r="H427" t="str">
            <v>317-844-3203</v>
          </cell>
          <cell r="I427">
            <v>0</v>
          </cell>
          <cell r="J427">
            <v>336</v>
          </cell>
          <cell r="K427" t="str">
            <v>18097</v>
          </cell>
          <cell r="L427" t="str">
            <v>Marion</v>
          </cell>
          <cell r="M427" t="str">
            <v>3480</v>
          </cell>
          <cell r="N427" t="str">
            <v>Indianapolis</v>
          </cell>
          <cell r="O427">
            <v>0</v>
          </cell>
          <cell r="P427">
            <v>0</v>
          </cell>
          <cell r="Q427">
            <v>0</v>
          </cell>
          <cell r="R427" t="str">
            <v>Garden</v>
          </cell>
          <cell r="S427" t="str">
            <v>Insignia</v>
          </cell>
          <cell r="T427">
            <v>0</v>
          </cell>
          <cell r="U427" t="str">
            <v>Conventional</v>
          </cell>
          <cell r="V427" t="str">
            <v>Conventional</v>
          </cell>
          <cell r="W427">
            <v>0</v>
          </cell>
          <cell r="X427" t="str">
            <v>Consolidated</v>
          </cell>
          <cell r="Y427" t="str">
            <v>12</v>
          </cell>
          <cell r="Z427" t="str">
            <v>8</v>
          </cell>
          <cell r="AA427" t="str">
            <v>6</v>
          </cell>
          <cell r="AB427" t="str">
            <v>347620</v>
          </cell>
          <cell r="AC427">
            <v>0.59524084300000002</v>
          </cell>
          <cell r="AD427" t="str">
            <v>Yes</v>
          </cell>
          <cell r="AE427" t="str">
            <v>Yes</v>
          </cell>
          <cell r="AF427" t="str">
            <v>ANGELES PORTFOLIO - AFFIL (Inc</v>
          </cell>
          <cell r="AG427" t="str">
            <v>Pickwick Place AP XII, L.P.</v>
          </cell>
          <cell r="AH427" t="str">
            <v>1973</v>
          </cell>
          <cell r="AI427" t="str">
            <v>West</v>
          </cell>
          <cell r="AJ427" t="str">
            <v>Indianapolis</v>
          </cell>
          <cell r="AK427" t="str">
            <v>Rick Arbore</v>
          </cell>
          <cell r="AL427" t="str">
            <v>John Ehrhardt</v>
          </cell>
          <cell r="AM427" t="b">
            <v>0</v>
          </cell>
          <cell r="AN427" t="str">
            <v>RW:000832@3494</v>
          </cell>
          <cell r="AO427" t="str">
            <v>11786</v>
          </cell>
          <cell r="AP427">
            <v>0</v>
          </cell>
          <cell r="AQ427">
            <v>3319.68</v>
          </cell>
          <cell r="AR427">
            <v>0</v>
          </cell>
          <cell r="AS427">
            <v>0</v>
          </cell>
          <cell r="AT427">
            <v>1144.6099999999999</v>
          </cell>
          <cell r="AU427">
            <v>0</v>
          </cell>
          <cell r="AV427">
            <v>0</v>
          </cell>
          <cell r="AW427">
            <v>0</v>
          </cell>
          <cell r="AX427">
            <v>4464.29</v>
          </cell>
          <cell r="AY427">
            <v>2657.32</v>
          </cell>
        </row>
        <row r="428">
          <cell r="A428" t="str">
            <v>006544</v>
          </cell>
          <cell r="B428" t="str">
            <v>Four Quarters Habitat</v>
          </cell>
          <cell r="C428" t="str">
            <v>8337 SW 107TH AVENUE</v>
          </cell>
          <cell r="D428">
            <v>0</v>
          </cell>
          <cell r="E428" t="str">
            <v>Miami</v>
          </cell>
          <cell r="F428" t="str">
            <v>FL</v>
          </cell>
          <cell r="G428" t="str">
            <v>33173</v>
          </cell>
          <cell r="H428" t="str">
            <v>305-274-7256</v>
          </cell>
          <cell r="I428">
            <v>0</v>
          </cell>
          <cell r="J428">
            <v>336</v>
          </cell>
          <cell r="K428" t="str">
            <v>12025</v>
          </cell>
          <cell r="L428" t="str">
            <v>Dade</v>
          </cell>
          <cell r="M428" t="str">
            <v>5000</v>
          </cell>
          <cell r="N428" t="str">
            <v>Miami</v>
          </cell>
          <cell r="O428" t="str">
            <v>56</v>
          </cell>
          <cell r="P428" t="str">
            <v>Miami - Fort Lauderdale</v>
          </cell>
          <cell r="Q428">
            <v>0</v>
          </cell>
          <cell r="R428" t="str">
            <v>Garden</v>
          </cell>
          <cell r="S428" t="str">
            <v>Insignia</v>
          </cell>
          <cell r="T428">
            <v>0</v>
          </cell>
          <cell r="U428" t="str">
            <v>Conventional</v>
          </cell>
          <cell r="V428" t="str">
            <v>Conventional</v>
          </cell>
          <cell r="W428">
            <v>0</v>
          </cell>
          <cell r="X428" t="str">
            <v>Equity</v>
          </cell>
          <cell r="Y428" t="str">
            <v>12</v>
          </cell>
          <cell r="Z428" t="str">
            <v>8</v>
          </cell>
          <cell r="AA428" t="str">
            <v>8</v>
          </cell>
          <cell r="AB428" t="str">
            <v>352680</v>
          </cell>
          <cell r="AC428">
            <v>0.36136634000000001</v>
          </cell>
          <cell r="AD428" t="str">
            <v>Yes</v>
          </cell>
          <cell r="AE428" t="str">
            <v>Yes</v>
          </cell>
          <cell r="AF428" t="str">
            <v>Vms Properties</v>
          </cell>
          <cell r="AG428" t="str">
            <v>FOUR QUARTERS HABITAT ASSOCIATES</v>
          </cell>
          <cell r="AH428" t="str">
            <v>1976</v>
          </cell>
          <cell r="AI428" t="str">
            <v>South East</v>
          </cell>
          <cell r="AJ428" t="str">
            <v>Boca</v>
          </cell>
          <cell r="AK428" t="str">
            <v>Charlie Vanover</v>
          </cell>
          <cell r="AL428" t="str">
            <v>Maria Garcia</v>
          </cell>
          <cell r="AM428" t="b">
            <v>0</v>
          </cell>
          <cell r="AN428" t="str">
            <v>RW:000402@3494</v>
          </cell>
          <cell r="AO428" t="str">
            <v>11434</v>
          </cell>
          <cell r="AP428">
            <v>2987.71</v>
          </cell>
          <cell r="AQ428">
            <v>0</v>
          </cell>
          <cell r="AR428">
            <v>0</v>
          </cell>
          <cell r="AS428">
            <v>1209.5999999999999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X428">
            <v>4197.3100000000004</v>
          </cell>
          <cell r="AY428">
            <v>1516.76</v>
          </cell>
        </row>
        <row r="429">
          <cell r="A429" t="str">
            <v>006549</v>
          </cell>
          <cell r="B429" t="str">
            <v>Rivercrest Village</v>
          </cell>
          <cell r="C429" t="str">
            <v>7928 La Riviera Drive</v>
          </cell>
          <cell r="D429">
            <v>0</v>
          </cell>
          <cell r="E429" t="str">
            <v>Sacramento</v>
          </cell>
          <cell r="F429" t="str">
            <v>CA</v>
          </cell>
          <cell r="G429" t="str">
            <v>95826</v>
          </cell>
          <cell r="H429" t="str">
            <v>916-381-3083</v>
          </cell>
          <cell r="I429">
            <v>0</v>
          </cell>
          <cell r="J429">
            <v>328</v>
          </cell>
          <cell r="K429" t="str">
            <v>06067</v>
          </cell>
          <cell r="L429" t="str">
            <v>Sacramento</v>
          </cell>
          <cell r="M429" t="str">
            <v>6920</v>
          </cell>
          <cell r="N429" t="str">
            <v>Sacramento</v>
          </cell>
          <cell r="O429" t="str">
            <v>82</v>
          </cell>
          <cell r="P429" t="str">
            <v>Sacramento - Yolo</v>
          </cell>
          <cell r="Q429">
            <v>0</v>
          </cell>
          <cell r="R429" t="str">
            <v>Garden</v>
          </cell>
          <cell r="S429" t="str">
            <v>Insignia</v>
          </cell>
          <cell r="T429">
            <v>0</v>
          </cell>
          <cell r="U429" t="str">
            <v>Conventional</v>
          </cell>
          <cell r="V429" t="str">
            <v>Affordable</v>
          </cell>
          <cell r="W429">
            <v>0</v>
          </cell>
          <cell r="X429" t="str">
            <v>Equity</v>
          </cell>
          <cell r="Y429" t="str">
            <v>12</v>
          </cell>
          <cell r="Z429" t="str">
            <v>7</v>
          </cell>
          <cell r="AA429" t="str">
            <v>7</v>
          </cell>
          <cell r="AB429" t="str">
            <v>301136</v>
          </cell>
          <cell r="AC429">
            <v>0.16225226100000001</v>
          </cell>
          <cell r="AD429" t="str">
            <v>Yes</v>
          </cell>
          <cell r="AE429" t="str">
            <v>Yes</v>
          </cell>
          <cell r="AF429" t="str">
            <v>Vms Properties</v>
          </cell>
          <cell r="AG429" t="str">
            <v>National Residential Portfolio</v>
          </cell>
          <cell r="AH429" t="str">
            <v>1976</v>
          </cell>
          <cell r="AI429" t="str">
            <v>Far West</v>
          </cell>
          <cell r="AJ429" t="str">
            <v>California</v>
          </cell>
          <cell r="AK429" t="str">
            <v>Greg Garmon</v>
          </cell>
          <cell r="AL429" t="str">
            <v>Tom Knight</v>
          </cell>
          <cell r="AM429" t="b">
            <v>0</v>
          </cell>
          <cell r="AN429" t="str">
            <v>RW:007070@3494</v>
          </cell>
          <cell r="AO429" t="str">
            <v>11721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</row>
        <row r="430">
          <cell r="A430" t="str">
            <v>006562</v>
          </cell>
          <cell r="B430" t="str">
            <v>Woodhaven</v>
          </cell>
          <cell r="C430" t="str">
            <v>3504 Joyce Court</v>
          </cell>
          <cell r="D430" t="str">
            <v>#101</v>
          </cell>
          <cell r="E430" t="str">
            <v>Chesapeake</v>
          </cell>
          <cell r="F430" t="str">
            <v>VA</v>
          </cell>
          <cell r="G430" t="str">
            <v>23321</v>
          </cell>
          <cell r="H430" t="str">
            <v>757-484-6631</v>
          </cell>
          <cell r="I430" t="str">
            <v>757-483-9385</v>
          </cell>
          <cell r="J430">
            <v>208</v>
          </cell>
          <cell r="K430" t="str">
            <v>51550</v>
          </cell>
          <cell r="L430" t="str">
            <v>Chesapeake City</v>
          </cell>
          <cell r="M430" t="str">
            <v>5720</v>
          </cell>
          <cell r="N430" t="str">
            <v>Norfolk-Virginia Beach-Newport News</v>
          </cell>
          <cell r="O430">
            <v>0</v>
          </cell>
          <cell r="P430">
            <v>0</v>
          </cell>
          <cell r="Q430">
            <v>0</v>
          </cell>
          <cell r="R430" t="str">
            <v>Garden</v>
          </cell>
          <cell r="S430" t="str">
            <v>Insignia</v>
          </cell>
          <cell r="T430">
            <v>0</v>
          </cell>
          <cell r="U430" t="str">
            <v>Affordable</v>
          </cell>
          <cell r="V430" t="str">
            <v>Affordable</v>
          </cell>
          <cell r="W430" t="str">
            <v>Assisted</v>
          </cell>
          <cell r="X430" t="str">
            <v>Equity</v>
          </cell>
          <cell r="Y430" t="str">
            <v>12</v>
          </cell>
          <cell r="Z430" t="str">
            <v>7</v>
          </cell>
          <cell r="AA430" t="str">
            <v>5.5</v>
          </cell>
          <cell r="AB430" t="str">
            <v>197200</v>
          </cell>
          <cell r="AC430">
            <v>0.47671428599999999</v>
          </cell>
          <cell r="AD430" t="str">
            <v>Yes</v>
          </cell>
          <cell r="AE430" t="str">
            <v>Yes</v>
          </cell>
          <cell r="AF430" t="str">
            <v>Vms Properties</v>
          </cell>
          <cell r="AG430" t="str">
            <v>Woodhaven Associates</v>
          </cell>
          <cell r="AH430" t="str">
            <v>1968</v>
          </cell>
          <cell r="AI430" t="str">
            <v>East</v>
          </cell>
          <cell r="AJ430" t="str">
            <v>Columbia</v>
          </cell>
          <cell r="AK430" t="str">
            <v>Kim Barkwell</v>
          </cell>
          <cell r="AL430" t="str">
            <v>Regina Harris</v>
          </cell>
          <cell r="AM430" t="b">
            <v>0</v>
          </cell>
          <cell r="AN430" t="str">
            <v>RW:008672@3494</v>
          </cell>
          <cell r="AO430" t="str">
            <v>11801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  <cell r="AY430">
            <v>0</v>
          </cell>
        </row>
        <row r="431">
          <cell r="A431" t="str">
            <v>006577</v>
          </cell>
          <cell r="B431" t="str">
            <v>Richardson Highlands</v>
          </cell>
          <cell r="C431" t="str">
            <v>401 Sherwood Drive</v>
          </cell>
          <cell r="D431">
            <v>0</v>
          </cell>
          <cell r="E431" t="str">
            <v>Marin City</v>
          </cell>
          <cell r="F431" t="str">
            <v>CA</v>
          </cell>
          <cell r="G431" t="str">
            <v>94965</v>
          </cell>
          <cell r="H431" t="str">
            <v>415-332-5613</v>
          </cell>
          <cell r="I431">
            <v>0</v>
          </cell>
          <cell r="J431">
            <v>198</v>
          </cell>
          <cell r="K431" t="str">
            <v>06041</v>
          </cell>
          <cell r="L431" t="str">
            <v>Marin</v>
          </cell>
          <cell r="M431" t="str">
            <v>7360</v>
          </cell>
          <cell r="N431" t="str">
            <v>San Francisco</v>
          </cell>
          <cell r="O431" t="str">
            <v>84</v>
          </cell>
          <cell r="P431" t="str">
            <v>San Francisco - Oakland - San Jose</v>
          </cell>
          <cell r="Q431">
            <v>0</v>
          </cell>
          <cell r="R431" t="str">
            <v>Midrise</v>
          </cell>
          <cell r="S431" t="str">
            <v>Insignia</v>
          </cell>
          <cell r="T431">
            <v>0</v>
          </cell>
          <cell r="U431" t="str">
            <v>Conventional</v>
          </cell>
          <cell r="V431" t="str">
            <v>Affordable</v>
          </cell>
          <cell r="W431">
            <v>0</v>
          </cell>
          <cell r="X431" t="str">
            <v>Equity</v>
          </cell>
          <cell r="Y431" t="str">
            <v>12</v>
          </cell>
          <cell r="Z431" t="str">
            <v>7</v>
          </cell>
          <cell r="AA431" t="str">
            <v>7</v>
          </cell>
          <cell r="AB431" t="str">
            <v>0</v>
          </cell>
          <cell r="AC431">
            <v>0.16225226100000001</v>
          </cell>
          <cell r="AD431" t="str">
            <v>Yes</v>
          </cell>
          <cell r="AE431" t="str">
            <v>Yes</v>
          </cell>
          <cell r="AF431" t="str">
            <v>Vms Properties</v>
          </cell>
          <cell r="AG431" t="str">
            <v>National Residential Portfolio</v>
          </cell>
          <cell r="AH431" t="str">
            <v>1978</v>
          </cell>
          <cell r="AI431" t="str">
            <v>Far West</v>
          </cell>
          <cell r="AJ431" t="str">
            <v>California</v>
          </cell>
          <cell r="AK431" t="str">
            <v>Greg Garmon</v>
          </cell>
          <cell r="AL431" t="str">
            <v>Cathy Tachco</v>
          </cell>
          <cell r="AM431" t="b">
            <v>0</v>
          </cell>
          <cell r="AN431" t="str">
            <v>RW:040944@3494</v>
          </cell>
          <cell r="AO431" t="str">
            <v>11454</v>
          </cell>
          <cell r="AP431">
            <v>1760.61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1760.61</v>
          </cell>
          <cell r="AY431">
            <v>285.66000000000003</v>
          </cell>
        </row>
        <row r="432">
          <cell r="A432" t="str">
            <v>006581</v>
          </cell>
          <cell r="B432" t="str">
            <v>Yorktown Apartments - #333</v>
          </cell>
          <cell r="C432" t="str">
            <v>2233 South Highland Avenue</v>
          </cell>
          <cell r="D432">
            <v>0</v>
          </cell>
          <cell r="E432" t="str">
            <v>Lombard</v>
          </cell>
          <cell r="F432" t="str">
            <v>IL</v>
          </cell>
          <cell r="G432" t="str">
            <v>60148</v>
          </cell>
          <cell r="H432" t="str">
            <v>630-620-8181</v>
          </cell>
          <cell r="I432">
            <v>0</v>
          </cell>
          <cell r="J432">
            <v>368</v>
          </cell>
          <cell r="K432" t="str">
            <v>17043</v>
          </cell>
          <cell r="L432" t="str">
            <v>Du Page</v>
          </cell>
          <cell r="M432" t="str">
            <v>1600</v>
          </cell>
          <cell r="N432" t="str">
            <v>Chicago</v>
          </cell>
          <cell r="O432" t="str">
            <v>14</v>
          </cell>
          <cell r="P432" t="str">
            <v>Chicago - Gary - Kenosha</v>
          </cell>
          <cell r="Q432">
            <v>0</v>
          </cell>
          <cell r="R432" t="str">
            <v>Highrise</v>
          </cell>
          <cell r="S432" t="str">
            <v>Insignia</v>
          </cell>
          <cell r="T432">
            <v>0</v>
          </cell>
          <cell r="U432" t="str">
            <v>Conventional</v>
          </cell>
          <cell r="V432" t="str">
            <v>Conventional</v>
          </cell>
          <cell r="W432">
            <v>0</v>
          </cell>
          <cell r="X432" t="str">
            <v>Consolidated</v>
          </cell>
          <cell r="Y432" t="str">
            <v>12</v>
          </cell>
          <cell r="Z432" t="str">
            <v>8</v>
          </cell>
          <cell r="AA432" t="str">
            <v>7</v>
          </cell>
          <cell r="AB432" t="str">
            <v>332088</v>
          </cell>
          <cell r="AC432">
            <v>0.56570754700000003</v>
          </cell>
          <cell r="AD432" t="str">
            <v>Yes</v>
          </cell>
          <cell r="AE432" t="str">
            <v>Yes</v>
          </cell>
          <cell r="AF432" t="str">
            <v>Yorktown Towers Associates, Lt</v>
          </cell>
          <cell r="AG432" t="str">
            <v>Yorktown Towers Associates, Ltd</v>
          </cell>
          <cell r="AH432" t="str">
            <v>1973</v>
          </cell>
          <cell r="AI432" t="str">
            <v>Far West</v>
          </cell>
          <cell r="AJ432" t="str">
            <v>Chicago</v>
          </cell>
          <cell r="AK432" t="str">
            <v>Wade Roemke</v>
          </cell>
          <cell r="AL432" t="str">
            <v>Jamie McDonald</v>
          </cell>
          <cell r="AM432" t="b">
            <v>0</v>
          </cell>
          <cell r="AN432" t="str">
            <v>RW:038455@3494</v>
          </cell>
          <cell r="AO432" t="str">
            <v>08467</v>
          </cell>
          <cell r="AP432">
            <v>3272.25</v>
          </cell>
          <cell r="AQ432">
            <v>0</v>
          </cell>
          <cell r="AR432">
            <v>0</v>
          </cell>
          <cell r="AS432">
            <v>0</v>
          </cell>
          <cell r="AT432">
            <v>609.05999999999995</v>
          </cell>
          <cell r="AU432">
            <v>1726.57</v>
          </cell>
          <cell r="AV432">
            <v>0</v>
          </cell>
          <cell r="AW432">
            <v>0</v>
          </cell>
          <cell r="AX432">
            <v>5607.88</v>
          </cell>
          <cell r="AY432">
            <v>3172.42</v>
          </cell>
        </row>
        <row r="433">
          <cell r="A433" t="str">
            <v>006608</v>
          </cell>
          <cell r="B433" t="str">
            <v>Town &amp; Country Club</v>
          </cell>
          <cell r="C433" t="str">
            <v>2825 Farragut Ave.</v>
          </cell>
          <cell r="D433">
            <v>0</v>
          </cell>
          <cell r="E433" t="str">
            <v>Butte</v>
          </cell>
          <cell r="F433" t="str">
            <v>MT</v>
          </cell>
          <cell r="G433" t="str">
            <v>59701</v>
          </cell>
          <cell r="H433" t="str">
            <v>406-494-7038</v>
          </cell>
          <cell r="I433">
            <v>0</v>
          </cell>
          <cell r="J433">
            <v>56</v>
          </cell>
          <cell r="K433" t="str">
            <v>30093</v>
          </cell>
          <cell r="L433" t="str">
            <v>Silver Bow</v>
          </cell>
          <cell r="M433" t="str">
            <v>030</v>
          </cell>
          <cell r="N433" t="str">
            <v>MT Other</v>
          </cell>
          <cell r="O433">
            <v>0</v>
          </cell>
          <cell r="P433">
            <v>0</v>
          </cell>
          <cell r="Q433">
            <v>0</v>
          </cell>
          <cell r="R433" t="str">
            <v>Garden</v>
          </cell>
          <cell r="S433" t="str">
            <v>Insignia</v>
          </cell>
          <cell r="T433" t="str">
            <v>SPI</v>
          </cell>
          <cell r="U433" t="str">
            <v>Affordable</v>
          </cell>
          <cell r="V433" t="str">
            <v>Affordable</v>
          </cell>
          <cell r="W433" t="str">
            <v>Assisted</v>
          </cell>
          <cell r="X433" t="str">
            <v>Fee</v>
          </cell>
          <cell r="Y433" t="str">
            <v>12</v>
          </cell>
          <cell r="Z433" t="str">
            <v>9</v>
          </cell>
          <cell r="AA433" t="str">
            <v>8</v>
          </cell>
          <cell r="AB433" t="str">
            <v>46272</v>
          </cell>
          <cell r="AC433">
            <v>0</v>
          </cell>
          <cell r="AD433" t="str">
            <v>Yes</v>
          </cell>
          <cell r="AE433" t="str">
            <v>Yes</v>
          </cell>
          <cell r="AF433" t="str">
            <v>SMI PORTFOLIO - All</v>
          </cell>
          <cell r="AG433" t="str">
            <v>Town &amp; Country Club Apts.</v>
          </cell>
          <cell r="AH433" t="str">
            <v>1973</v>
          </cell>
          <cell r="AI433" t="str">
            <v>Far West</v>
          </cell>
          <cell r="AJ433" t="str">
            <v>Kansas City</v>
          </cell>
          <cell r="AK433" t="str">
            <v>Rusty Fleming</v>
          </cell>
          <cell r="AL433" t="str">
            <v>Saundra Hutchison</v>
          </cell>
          <cell r="AM433" t="b">
            <v>1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</row>
        <row r="434">
          <cell r="A434" t="str">
            <v>006609</v>
          </cell>
          <cell r="B434" t="str">
            <v>Sunset Silver Bow</v>
          </cell>
          <cell r="C434" t="str">
            <v>2825 Farragut Avenue</v>
          </cell>
          <cell r="D434">
            <v>0</v>
          </cell>
          <cell r="E434" t="str">
            <v>Butte</v>
          </cell>
          <cell r="F434" t="str">
            <v>MT</v>
          </cell>
          <cell r="G434" t="str">
            <v>59701</v>
          </cell>
          <cell r="H434" t="str">
            <v>406-494-7038</v>
          </cell>
          <cell r="I434">
            <v>0</v>
          </cell>
          <cell r="J434">
            <v>56</v>
          </cell>
          <cell r="K434" t="str">
            <v>30093</v>
          </cell>
          <cell r="L434" t="str">
            <v>Silver Bow</v>
          </cell>
          <cell r="M434" t="str">
            <v>030</v>
          </cell>
          <cell r="N434" t="str">
            <v>MT Other</v>
          </cell>
          <cell r="O434">
            <v>0</v>
          </cell>
          <cell r="P434">
            <v>0</v>
          </cell>
          <cell r="Q434">
            <v>0</v>
          </cell>
          <cell r="R434" t="str">
            <v>Garden</v>
          </cell>
          <cell r="S434" t="str">
            <v>Insignia</v>
          </cell>
          <cell r="T434" t="str">
            <v>SPI</v>
          </cell>
          <cell r="U434" t="str">
            <v>Affordable</v>
          </cell>
          <cell r="V434" t="str">
            <v>Affordable</v>
          </cell>
          <cell r="W434" t="str">
            <v>Assisted</v>
          </cell>
          <cell r="X434" t="str">
            <v>Fee</v>
          </cell>
          <cell r="Y434" t="str">
            <v>12</v>
          </cell>
          <cell r="Z434" t="str">
            <v>10</v>
          </cell>
          <cell r="AA434" t="str">
            <v>8</v>
          </cell>
          <cell r="AB434" t="str">
            <v>44220</v>
          </cell>
          <cell r="AC434">
            <v>0</v>
          </cell>
          <cell r="AD434" t="str">
            <v>Yes</v>
          </cell>
          <cell r="AE434" t="str">
            <v>Yes</v>
          </cell>
          <cell r="AF434" t="str">
            <v>SMI PORTFOLIO - All</v>
          </cell>
          <cell r="AG434" t="str">
            <v>Sunset Silver Bow Apts.</v>
          </cell>
          <cell r="AH434" t="str">
            <v>1973</v>
          </cell>
          <cell r="AI434" t="str">
            <v>Far West</v>
          </cell>
          <cell r="AJ434" t="str">
            <v>Kansas City</v>
          </cell>
          <cell r="AK434" t="str">
            <v>Rusty Fleming</v>
          </cell>
          <cell r="AL434" t="str">
            <v>Saundra Hutchison</v>
          </cell>
          <cell r="AM434" t="b">
            <v>0</v>
          </cell>
          <cell r="AN434" t="str">
            <v>RW:038695@3494</v>
          </cell>
          <cell r="AO434" t="str">
            <v>11029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</row>
        <row r="435">
          <cell r="A435" t="str">
            <v>006610</v>
          </cell>
          <cell r="B435" t="str">
            <v>Meadow Lane</v>
          </cell>
          <cell r="C435" t="str">
            <v>807 Meadow Lane</v>
          </cell>
          <cell r="D435">
            <v>0</v>
          </cell>
          <cell r="E435" t="str">
            <v>Cody</v>
          </cell>
          <cell r="F435" t="str">
            <v>WY</v>
          </cell>
          <cell r="G435" t="str">
            <v>82414</v>
          </cell>
          <cell r="H435" t="str">
            <v>307-587-5357</v>
          </cell>
          <cell r="I435">
            <v>0</v>
          </cell>
          <cell r="J435">
            <v>32</v>
          </cell>
          <cell r="K435" t="str">
            <v>56029</v>
          </cell>
          <cell r="L435" t="str">
            <v>Park</v>
          </cell>
          <cell r="M435" t="str">
            <v>056</v>
          </cell>
          <cell r="N435" t="str">
            <v>WY Other</v>
          </cell>
          <cell r="O435">
            <v>0</v>
          </cell>
          <cell r="P435">
            <v>0</v>
          </cell>
          <cell r="Q435">
            <v>0</v>
          </cell>
          <cell r="R435" t="str">
            <v>Garden</v>
          </cell>
          <cell r="S435" t="str">
            <v>Insignia</v>
          </cell>
          <cell r="T435" t="str">
            <v>SPI</v>
          </cell>
          <cell r="U435" t="str">
            <v>Affordable</v>
          </cell>
          <cell r="V435" t="str">
            <v>Affordable</v>
          </cell>
          <cell r="W435" t="str">
            <v>Assisted</v>
          </cell>
          <cell r="X435" t="str">
            <v>Fee</v>
          </cell>
          <cell r="Y435" t="str">
            <v>12</v>
          </cell>
          <cell r="Z435" t="str">
            <v>10</v>
          </cell>
          <cell r="AA435" t="str">
            <v>8</v>
          </cell>
          <cell r="AB435" t="str">
            <v>21628</v>
          </cell>
          <cell r="AC435">
            <v>0</v>
          </cell>
          <cell r="AD435" t="str">
            <v>Yes</v>
          </cell>
          <cell r="AE435" t="str">
            <v>Yes</v>
          </cell>
          <cell r="AF435" t="str">
            <v>SMI PORTFOLIO - All</v>
          </cell>
          <cell r="AG435" t="str">
            <v>Security Properties</v>
          </cell>
          <cell r="AH435" t="str">
            <v>1976</v>
          </cell>
          <cell r="AI435" t="str">
            <v>Far West</v>
          </cell>
          <cell r="AJ435" t="str">
            <v>Kansas City</v>
          </cell>
          <cell r="AK435" t="str">
            <v>Rusty Fleming</v>
          </cell>
          <cell r="AL435" t="str">
            <v>Saundra Hutchison</v>
          </cell>
          <cell r="AM435" t="b">
            <v>0</v>
          </cell>
          <cell r="AN435" t="str">
            <v>RW:038953@3494</v>
          </cell>
          <cell r="AO435" t="str">
            <v>10598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</row>
        <row r="436">
          <cell r="A436" t="str">
            <v>006635</v>
          </cell>
          <cell r="B436" t="str">
            <v>Walden Pond Villas</v>
          </cell>
          <cell r="C436" t="str">
            <v>20880 N W 7th Ave</v>
          </cell>
          <cell r="D436">
            <v>0</v>
          </cell>
          <cell r="E436" t="str">
            <v>Miami</v>
          </cell>
          <cell r="F436" t="str">
            <v>FL</v>
          </cell>
          <cell r="G436" t="str">
            <v>33169</v>
          </cell>
          <cell r="H436" t="str">
            <v>305-653-4057</v>
          </cell>
          <cell r="I436">
            <v>0</v>
          </cell>
          <cell r="J436">
            <v>290</v>
          </cell>
          <cell r="K436" t="str">
            <v>12025</v>
          </cell>
          <cell r="L436" t="str">
            <v>Dade</v>
          </cell>
          <cell r="M436" t="str">
            <v>5000</v>
          </cell>
          <cell r="N436" t="str">
            <v>Miami</v>
          </cell>
          <cell r="O436" t="str">
            <v>56</v>
          </cell>
          <cell r="P436" t="str">
            <v>Miami - Fort Lauderdale</v>
          </cell>
          <cell r="Q436">
            <v>0</v>
          </cell>
          <cell r="R436" t="str">
            <v>Garden</v>
          </cell>
          <cell r="S436" t="str">
            <v>Insignia</v>
          </cell>
          <cell r="T436">
            <v>0</v>
          </cell>
          <cell r="U436" t="str">
            <v>Conventional</v>
          </cell>
          <cell r="V436" t="str">
            <v>Affordable</v>
          </cell>
          <cell r="W436" t="str">
            <v>Tax Credit</v>
          </cell>
          <cell r="X436" t="str">
            <v>Equity</v>
          </cell>
          <cell r="Y436" t="str">
            <v>12</v>
          </cell>
          <cell r="Z436" t="str">
            <v>6</v>
          </cell>
          <cell r="AA436" t="str">
            <v>8</v>
          </cell>
          <cell r="AB436" t="str">
            <v>231316</v>
          </cell>
          <cell r="AC436">
            <v>4.999E-3</v>
          </cell>
          <cell r="AD436" t="str">
            <v>Yes</v>
          </cell>
          <cell r="AE436" t="str">
            <v>Yes</v>
          </cell>
          <cell r="AF436" t="str">
            <v>Related</v>
          </cell>
          <cell r="AG436" t="str">
            <v>Related Group Of Florida</v>
          </cell>
          <cell r="AH436" t="str">
            <v>1994</v>
          </cell>
          <cell r="AI436" t="str">
            <v>South East</v>
          </cell>
          <cell r="AJ436" t="str">
            <v>Boca</v>
          </cell>
          <cell r="AK436" t="str">
            <v>Charlie Vanover</v>
          </cell>
          <cell r="AL436" t="str">
            <v>Maria Goicoechea</v>
          </cell>
          <cell r="AM436" t="b">
            <v>0</v>
          </cell>
          <cell r="AN436">
            <v>0</v>
          </cell>
          <cell r="AO436">
            <v>0</v>
          </cell>
          <cell r="AP436">
            <v>2578.6799999999998</v>
          </cell>
          <cell r="AQ436">
            <v>0</v>
          </cell>
          <cell r="AR436">
            <v>0</v>
          </cell>
          <cell r="AS436">
            <v>1044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3622.68</v>
          </cell>
          <cell r="AY436">
            <v>18.100000000000001</v>
          </cell>
        </row>
        <row r="437">
          <cell r="A437" t="str">
            <v>006638</v>
          </cell>
          <cell r="B437" t="str">
            <v>Biscayne Palm Club</v>
          </cell>
          <cell r="C437" t="str">
            <v>15495 SW 288 Street</v>
          </cell>
          <cell r="D437">
            <v>0</v>
          </cell>
          <cell r="E437" t="str">
            <v>Leisure City</v>
          </cell>
          <cell r="F437" t="str">
            <v>FL</v>
          </cell>
          <cell r="G437" t="str">
            <v>33033</v>
          </cell>
          <cell r="H437" t="str">
            <v>305-245-6311</v>
          </cell>
          <cell r="I437">
            <v>0</v>
          </cell>
          <cell r="J437">
            <v>114</v>
          </cell>
          <cell r="K437" t="str">
            <v>12025</v>
          </cell>
          <cell r="L437" t="str">
            <v>Dade</v>
          </cell>
          <cell r="M437" t="str">
            <v>5000</v>
          </cell>
          <cell r="N437" t="str">
            <v>Miami</v>
          </cell>
          <cell r="O437" t="str">
            <v>56</v>
          </cell>
          <cell r="P437" t="str">
            <v>Miami - Fort Lauderdale</v>
          </cell>
          <cell r="Q437">
            <v>0</v>
          </cell>
          <cell r="R437" t="str">
            <v>Garden</v>
          </cell>
          <cell r="S437" t="str">
            <v>Insignia</v>
          </cell>
          <cell r="T437">
            <v>0</v>
          </cell>
          <cell r="U437" t="str">
            <v>Conventional</v>
          </cell>
          <cell r="V437" t="str">
            <v>Conventional</v>
          </cell>
          <cell r="W437" t="str">
            <v>Tax Credit</v>
          </cell>
          <cell r="X437" t="str">
            <v>Equity</v>
          </cell>
          <cell r="Y437" t="str">
            <v>12</v>
          </cell>
          <cell r="Z437" t="str">
            <v>5</v>
          </cell>
          <cell r="AA437" t="str">
            <v>6</v>
          </cell>
          <cell r="AB437" t="str">
            <v>83161</v>
          </cell>
          <cell r="AC437">
            <v>9.9989999999999992E-3</v>
          </cell>
          <cell r="AD437" t="str">
            <v>Yes</v>
          </cell>
          <cell r="AE437" t="str">
            <v>Yes</v>
          </cell>
          <cell r="AF437" t="str">
            <v>Related</v>
          </cell>
          <cell r="AG437" t="str">
            <v>Biscayne Apts Assoc Ltd</v>
          </cell>
          <cell r="AH437" t="str">
            <v>1980</v>
          </cell>
          <cell r="AI437" t="str">
            <v>South East</v>
          </cell>
          <cell r="AJ437" t="str">
            <v>Boca</v>
          </cell>
          <cell r="AK437" t="str">
            <v>Charlie Vanover</v>
          </cell>
          <cell r="AL437" t="str">
            <v>Silvia Hernandez</v>
          </cell>
          <cell r="AM437" t="b">
            <v>0</v>
          </cell>
          <cell r="AN437" t="str">
            <v>RW:005715@3494</v>
          </cell>
          <cell r="AO437" t="str">
            <v>11439</v>
          </cell>
          <cell r="AP437">
            <v>0</v>
          </cell>
          <cell r="AQ437">
            <v>0</v>
          </cell>
          <cell r="AR437">
            <v>0</v>
          </cell>
          <cell r="AS437">
            <v>410.4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410.4</v>
          </cell>
          <cell r="AY437">
            <v>4.0999999999999996</v>
          </cell>
        </row>
        <row r="438">
          <cell r="A438" t="str">
            <v>006646</v>
          </cell>
          <cell r="B438" t="str">
            <v>Colony Lakes</v>
          </cell>
          <cell r="C438" t="str">
            <v>1500 E. Mowry Drive</v>
          </cell>
          <cell r="D438">
            <v>0</v>
          </cell>
          <cell r="E438" t="str">
            <v>Homestead</v>
          </cell>
          <cell r="F438" t="str">
            <v>FL</v>
          </cell>
          <cell r="G438" t="str">
            <v>33030</v>
          </cell>
          <cell r="H438" t="str">
            <v>305-247-4200</v>
          </cell>
          <cell r="I438">
            <v>0</v>
          </cell>
          <cell r="J438">
            <v>220</v>
          </cell>
          <cell r="K438" t="str">
            <v>12025</v>
          </cell>
          <cell r="L438" t="str">
            <v>Dade</v>
          </cell>
          <cell r="M438" t="str">
            <v>5000</v>
          </cell>
          <cell r="N438" t="str">
            <v>Miami</v>
          </cell>
          <cell r="O438" t="str">
            <v>56</v>
          </cell>
          <cell r="P438" t="str">
            <v>Miami - Fort Lauderdale</v>
          </cell>
          <cell r="Q438">
            <v>0</v>
          </cell>
          <cell r="R438" t="str">
            <v>Garden</v>
          </cell>
          <cell r="S438" t="str">
            <v>Insignia</v>
          </cell>
          <cell r="T438">
            <v>0</v>
          </cell>
          <cell r="U438" t="str">
            <v>Conventional</v>
          </cell>
          <cell r="V438" t="str">
            <v>Conventional</v>
          </cell>
          <cell r="W438" t="str">
            <v>Tax Credit</v>
          </cell>
          <cell r="X438" t="str">
            <v>Equity</v>
          </cell>
          <cell r="Y438" t="str">
            <v>12</v>
          </cell>
          <cell r="Z438" t="str">
            <v>6</v>
          </cell>
          <cell r="AA438" t="str">
            <v>8</v>
          </cell>
          <cell r="AB438" t="str">
            <v>0</v>
          </cell>
          <cell r="AC438">
            <v>6.4999999999999997E-3</v>
          </cell>
          <cell r="AD438" t="str">
            <v>Yes</v>
          </cell>
          <cell r="AE438" t="str">
            <v>Yes</v>
          </cell>
          <cell r="AF438" t="str">
            <v>Related</v>
          </cell>
          <cell r="AG438" t="str">
            <v>HomeStead III Associates LTD</v>
          </cell>
          <cell r="AH438" t="str">
            <v>1994</v>
          </cell>
          <cell r="AI438" t="str">
            <v>South East</v>
          </cell>
          <cell r="AJ438" t="str">
            <v>Boca</v>
          </cell>
          <cell r="AK438" t="str">
            <v>Charlie Vanover</v>
          </cell>
          <cell r="AL438" t="str">
            <v>Maria Garcia</v>
          </cell>
          <cell r="AM438" t="b">
            <v>0</v>
          </cell>
          <cell r="AN438" t="str">
            <v>RW:038213@3494</v>
          </cell>
          <cell r="AO438" t="str">
            <v>08076</v>
          </cell>
          <cell r="AP438">
            <v>0</v>
          </cell>
          <cell r="AQ438">
            <v>0</v>
          </cell>
          <cell r="AR438">
            <v>0</v>
          </cell>
          <cell r="AS438">
            <v>792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792</v>
          </cell>
          <cell r="AY438">
            <v>5.14</v>
          </cell>
        </row>
        <row r="439">
          <cell r="A439" t="str">
            <v>006649</v>
          </cell>
          <cell r="B439" t="str">
            <v>Longwood</v>
          </cell>
          <cell r="C439" t="str">
            <v>2012 West 2nd St.</v>
          </cell>
          <cell r="D439">
            <v>0</v>
          </cell>
          <cell r="E439" t="str">
            <v>Long Beach</v>
          </cell>
          <cell r="F439" t="str">
            <v>MS</v>
          </cell>
          <cell r="G439" t="str">
            <v>39560</v>
          </cell>
          <cell r="H439" t="str">
            <v>601-864-7115</v>
          </cell>
          <cell r="I439">
            <v>0</v>
          </cell>
          <cell r="J439">
            <v>200</v>
          </cell>
          <cell r="K439" t="str">
            <v>28047</v>
          </cell>
          <cell r="L439" t="str">
            <v>Harrison</v>
          </cell>
          <cell r="M439" t="str">
            <v>0920</v>
          </cell>
          <cell r="N439" t="str">
            <v>Biloxi-Gulfport-Pascagoula</v>
          </cell>
          <cell r="O439">
            <v>0</v>
          </cell>
          <cell r="P439">
            <v>0</v>
          </cell>
          <cell r="Q439">
            <v>0</v>
          </cell>
          <cell r="R439" t="str">
            <v>Garden</v>
          </cell>
          <cell r="S439" t="str">
            <v>Insignia</v>
          </cell>
          <cell r="T439">
            <v>0</v>
          </cell>
          <cell r="U439" t="str">
            <v>Conventional</v>
          </cell>
          <cell r="V439" t="str">
            <v>Conventional</v>
          </cell>
          <cell r="W439">
            <v>0</v>
          </cell>
          <cell r="X439" t="str">
            <v>Fee</v>
          </cell>
          <cell r="Y439" t="str">
            <v>12</v>
          </cell>
          <cell r="Z439">
            <v>0</v>
          </cell>
          <cell r="AA439">
            <v>0</v>
          </cell>
          <cell r="AB439" t="str">
            <v>188080</v>
          </cell>
          <cell r="AC439">
            <v>0</v>
          </cell>
          <cell r="AD439" t="str">
            <v>No</v>
          </cell>
          <cell r="AE439" t="str">
            <v>Yes</v>
          </cell>
          <cell r="AF439" t="str">
            <v>Darrah, John</v>
          </cell>
          <cell r="AG439" t="str">
            <v>LongWood Apartment Enterprises Corp.</v>
          </cell>
          <cell r="AH439">
            <v>0</v>
          </cell>
          <cell r="AI439" t="str">
            <v>South East</v>
          </cell>
          <cell r="AJ439" t="str">
            <v>Mobile</v>
          </cell>
          <cell r="AK439" t="str">
            <v>Jimmy Arnold</v>
          </cell>
          <cell r="AL439" t="str">
            <v>Melanie French</v>
          </cell>
          <cell r="AM439" t="b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X439">
            <v>0</v>
          </cell>
          <cell r="AY439">
            <v>0</v>
          </cell>
        </row>
        <row r="440">
          <cell r="A440" t="str">
            <v>006659</v>
          </cell>
          <cell r="B440" t="str">
            <v>Cutler Hammock</v>
          </cell>
          <cell r="C440" t="str">
            <v>10376 SW 212 Street</v>
          </cell>
          <cell r="D440">
            <v>0</v>
          </cell>
          <cell r="E440" t="str">
            <v>Miami</v>
          </cell>
          <cell r="F440" t="str">
            <v>FL</v>
          </cell>
          <cell r="G440" t="str">
            <v>33190</v>
          </cell>
          <cell r="H440" t="str">
            <v>305-256-9925</v>
          </cell>
          <cell r="I440">
            <v>0</v>
          </cell>
          <cell r="J440">
            <v>262</v>
          </cell>
          <cell r="K440" t="str">
            <v>12025</v>
          </cell>
          <cell r="L440" t="str">
            <v>Dade</v>
          </cell>
          <cell r="M440" t="str">
            <v>5000</v>
          </cell>
          <cell r="N440" t="str">
            <v>Miami</v>
          </cell>
          <cell r="O440" t="str">
            <v>56</v>
          </cell>
          <cell r="P440" t="str">
            <v>Miami - Fort Lauderdale</v>
          </cell>
          <cell r="Q440">
            <v>0</v>
          </cell>
          <cell r="R440" t="str">
            <v>Garden</v>
          </cell>
          <cell r="S440" t="str">
            <v>Insignia</v>
          </cell>
          <cell r="T440">
            <v>0</v>
          </cell>
          <cell r="U440" t="str">
            <v>Conventional</v>
          </cell>
          <cell r="V440" t="str">
            <v>Conventional</v>
          </cell>
          <cell r="W440" t="str">
            <v>Tax Credit</v>
          </cell>
          <cell r="X440" t="str">
            <v>Equity</v>
          </cell>
          <cell r="Y440" t="str">
            <v>12</v>
          </cell>
          <cell r="Z440" t="str">
            <v>7</v>
          </cell>
          <cell r="AA440" t="str">
            <v>7</v>
          </cell>
          <cell r="AB440" t="str">
            <v>219500</v>
          </cell>
          <cell r="AC440">
            <v>0.01</v>
          </cell>
          <cell r="AD440" t="str">
            <v>Yes</v>
          </cell>
          <cell r="AE440" t="str">
            <v>Yes</v>
          </cell>
          <cell r="AF440" t="str">
            <v>Related</v>
          </cell>
          <cell r="AG440" t="str">
            <v>Cutler Canal III Asso Ltd</v>
          </cell>
          <cell r="AH440" t="str">
            <v>1991</v>
          </cell>
          <cell r="AI440" t="str">
            <v>South East</v>
          </cell>
          <cell r="AJ440" t="str">
            <v>Boca</v>
          </cell>
          <cell r="AK440" t="str">
            <v>Charlie Vanover</v>
          </cell>
          <cell r="AL440" t="str">
            <v>Maria Garcia</v>
          </cell>
          <cell r="AM440" t="b">
            <v>0</v>
          </cell>
          <cell r="AN440" t="str">
            <v>RW:025117@3494</v>
          </cell>
          <cell r="AO440" t="str">
            <v>11795</v>
          </cell>
          <cell r="AP440">
            <v>2329.6999999999998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2329.6999999999998</v>
          </cell>
          <cell r="AY440">
            <v>23.29</v>
          </cell>
        </row>
        <row r="441">
          <cell r="A441" t="str">
            <v>006662</v>
          </cell>
          <cell r="B441" t="str">
            <v>Cutler Riverside</v>
          </cell>
          <cell r="C441" t="str">
            <v>21630 SW 104th CT</v>
          </cell>
          <cell r="D441">
            <v>0</v>
          </cell>
          <cell r="E441" t="str">
            <v>Miami</v>
          </cell>
          <cell r="F441" t="str">
            <v>FL</v>
          </cell>
          <cell r="G441" t="str">
            <v>33190</v>
          </cell>
          <cell r="H441" t="str">
            <v>305-232-7368</v>
          </cell>
          <cell r="I441">
            <v>0</v>
          </cell>
          <cell r="J441">
            <v>200</v>
          </cell>
          <cell r="K441" t="str">
            <v>12025</v>
          </cell>
          <cell r="L441" t="str">
            <v>Dade</v>
          </cell>
          <cell r="M441" t="str">
            <v>5000</v>
          </cell>
          <cell r="N441" t="str">
            <v>Miami</v>
          </cell>
          <cell r="O441" t="str">
            <v>56</v>
          </cell>
          <cell r="P441" t="str">
            <v>Miami - Fort Lauderdale</v>
          </cell>
          <cell r="Q441">
            <v>0</v>
          </cell>
          <cell r="R441" t="str">
            <v>Garden</v>
          </cell>
          <cell r="S441" t="str">
            <v>Insignia</v>
          </cell>
          <cell r="T441">
            <v>0</v>
          </cell>
          <cell r="U441" t="str">
            <v>Conventional</v>
          </cell>
          <cell r="V441" t="str">
            <v>Conventional</v>
          </cell>
          <cell r="W441" t="str">
            <v>Tax Credit</v>
          </cell>
          <cell r="X441" t="str">
            <v>Equity</v>
          </cell>
          <cell r="Y441" t="str">
            <v>12</v>
          </cell>
          <cell r="Z441" t="str">
            <v>7</v>
          </cell>
          <cell r="AA441" t="str">
            <v>7</v>
          </cell>
          <cell r="AB441" t="str">
            <v>179300</v>
          </cell>
          <cell r="AC441">
            <v>0.01</v>
          </cell>
          <cell r="AD441" t="str">
            <v>Yes</v>
          </cell>
          <cell r="AE441" t="str">
            <v>Yes</v>
          </cell>
          <cell r="AF441" t="str">
            <v>Related</v>
          </cell>
          <cell r="AG441" t="str">
            <v>Cutler Canal Associates, LtdAssociates</v>
          </cell>
          <cell r="AH441" t="str">
            <v>1989</v>
          </cell>
          <cell r="AI441" t="str">
            <v>South East</v>
          </cell>
          <cell r="AJ441" t="str">
            <v>Boca</v>
          </cell>
          <cell r="AK441" t="str">
            <v>Charlie Vanover</v>
          </cell>
          <cell r="AL441" t="str">
            <v>Maria Garcia</v>
          </cell>
          <cell r="AM441" t="b">
            <v>0</v>
          </cell>
          <cell r="AN441" t="str">
            <v>RW:038646@3494</v>
          </cell>
          <cell r="AO441" t="str">
            <v>10985</v>
          </cell>
          <cell r="AP441">
            <v>1778.4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1778.4</v>
          </cell>
          <cell r="AY441">
            <v>17.78</v>
          </cell>
        </row>
        <row r="442">
          <cell r="A442" t="str">
            <v>006667</v>
          </cell>
          <cell r="B442" t="str">
            <v>Cutler Vista</v>
          </cell>
          <cell r="C442" t="str">
            <v>10469 SW 216th St</v>
          </cell>
          <cell r="D442">
            <v>0</v>
          </cell>
          <cell r="E442" t="str">
            <v>Miami</v>
          </cell>
          <cell r="F442" t="str">
            <v>FL</v>
          </cell>
          <cell r="G442" t="str">
            <v>33190</v>
          </cell>
          <cell r="H442" t="str">
            <v>305-256-1627</v>
          </cell>
          <cell r="I442">
            <v>0</v>
          </cell>
          <cell r="J442">
            <v>216</v>
          </cell>
          <cell r="K442" t="str">
            <v>12025</v>
          </cell>
          <cell r="L442" t="str">
            <v>Dade</v>
          </cell>
          <cell r="M442" t="str">
            <v>5000</v>
          </cell>
          <cell r="N442" t="str">
            <v>Miami</v>
          </cell>
          <cell r="O442" t="str">
            <v>56</v>
          </cell>
          <cell r="P442" t="str">
            <v>Miami - Fort Lauderdale</v>
          </cell>
          <cell r="Q442">
            <v>0</v>
          </cell>
          <cell r="R442" t="str">
            <v>Garden</v>
          </cell>
          <cell r="S442" t="str">
            <v>Insignia</v>
          </cell>
          <cell r="T442">
            <v>0</v>
          </cell>
          <cell r="U442" t="str">
            <v>Conventional</v>
          </cell>
          <cell r="V442" t="str">
            <v>Conventional</v>
          </cell>
          <cell r="W442" t="str">
            <v>Tax Credit</v>
          </cell>
          <cell r="X442" t="str">
            <v>Equity</v>
          </cell>
          <cell r="Y442" t="str">
            <v>12</v>
          </cell>
          <cell r="Z442" t="str">
            <v>7</v>
          </cell>
          <cell r="AA442" t="str">
            <v>7</v>
          </cell>
          <cell r="AB442" t="str">
            <v>198300</v>
          </cell>
          <cell r="AC442">
            <v>0.01</v>
          </cell>
          <cell r="AD442" t="str">
            <v>Yes</v>
          </cell>
          <cell r="AE442" t="str">
            <v>Yes</v>
          </cell>
          <cell r="AF442" t="str">
            <v>Related</v>
          </cell>
          <cell r="AG442" t="str">
            <v>Cutler Canal I  Associates, Ltd</v>
          </cell>
          <cell r="AH442" t="str">
            <v>1990</v>
          </cell>
          <cell r="AI442" t="str">
            <v>South East</v>
          </cell>
          <cell r="AJ442" t="str">
            <v>Boca</v>
          </cell>
          <cell r="AK442" t="str">
            <v>Charlie Vanover</v>
          </cell>
          <cell r="AL442" t="str">
            <v>Maria Garcia</v>
          </cell>
          <cell r="AM442" t="b">
            <v>0</v>
          </cell>
          <cell r="AN442" t="str">
            <v>RW:025056@3494</v>
          </cell>
          <cell r="AO442" t="str">
            <v>12136</v>
          </cell>
          <cell r="AP442">
            <v>1920.67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1920.67</v>
          </cell>
          <cell r="AY442">
            <v>19.2</v>
          </cell>
        </row>
        <row r="443">
          <cell r="A443" t="str">
            <v>006670</v>
          </cell>
          <cell r="B443" t="str">
            <v>Hainlin Mills</v>
          </cell>
          <cell r="C443" t="str">
            <v>10400 SW 216TH STREET</v>
          </cell>
          <cell r="D443">
            <v>0</v>
          </cell>
          <cell r="E443" t="str">
            <v>Miami</v>
          </cell>
          <cell r="F443" t="str">
            <v>FL</v>
          </cell>
          <cell r="G443" t="str">
            <v>33190</v>
          </cell>
          <cell r="H443" t="str">
            <v>305-238-2620</v>
          </cell>
          <cell r="I443">
            <v>0</v>
          </cell>
          <cell r="J443">
            <v>144</v>
          </cell>
          <cell r="K443" t="str">
            <v>12025</v>
          </cell>
          <cell r="L443" t="str">
            <v>Dade</v>
          </cell>
          <cell r="M443" t="str">
            <v>5000</v>
          </cell>
          <cell r="N443" t="str">
            <v>Miami</v>
          </cell>
          <cell r="O443" t="str">
            <v>56</v>
          </cell>
          <cell r="P443" t="str">
            <v>Miami - Fort Lauderdale</v>
          </cell>
          <cell r="Q443">
            <v>0</v>
          </cell>
          <cell r="R443" t="str">
            <v>Garden</v>
          </cell>
          <cell r="S443" t="str">
            <v>Insignia</v>
          </cell>
          <cell r="T443">
            <v>0</v>
          </cell>
          <cell r="U443" t="str">
            <v>Conventional</v>
          </cell>
          <cell r="V443" t="str">
            <v>Conventional</v>
          </cell>
          <cell r="W443" t="str">
            <v>Tax Credit</v>
          </cell>
          <cell r="X443" t="str">
            <v>Equity</v>
          </cell>
          <cell r="Y443" t="str">
            <v>12</v>
          </cell>
          <cell r="Z443" t="str">
            <v>7</v>
          </cell>
          <cell r="AA443" t="str">
            <v>8</v>
          </cell>
          <cell r="AB443" t="str">
            <v>136500</v>
          </cell>
          <cell r="AC443">
            <v>6.2789999999999999E-3</v>
          </cell>
          <cell r="AD443" t="str">
            <v>Yes</v>
          </cell>
          <cell r="AE443" t="str">
            <v>Yes</v>
          </cell>
          <cell r="AF443" t="str">
            <v>Related</v>
          </cell>
          <cell r="AG443" t="str">
            <v>HAINLIN MILLS APT. ASSOC. LTD.</v>
          </cell>
          <cell r="AH443" t="str">
            <v>1994</v>
          </cell>
          <cell r="AI443" t="str">
            <v>South East</v>
          </cell>
          <cell r="AJ443" t="str">
            <v>Boca</v>
          </cell>
          <cell r="AK443" t="str">
            <v>Charlie Vanover</v>
          </cell>
          <cell r="AL443" t="str">
            <v>Maria Garcia</v>
          </cell>
          <cell r="AM443" t="b">
            <v>0</v>
          </cell>
          <cell r="AN443" t="str">
            <v>RW:000146@3494</v>
          </cell>
          <cell r="AO443" t="str">
            <v>11433</v>
          </cell>
          <cell r="AP443">
            <v>1280.44</v>
          </cell>
          <cell r="AQ443">
            <v>0</v>
          </cell>
          <cell r="AR443">
            <v>0</v>
          </cell>
          <cell r="AS443">
            <v>518.4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1798.84</v>
          </cell>
          <cell r="AY443">
            <v>11.29</v>
          </cell>
        </row>
        <row r="444">
          <cell r="A444" t="str">
            <v>006673</v>
          </cell>
          <cell r="B444" t="str">
            <v>Royal Coast</v>
          </cell>
          <cell r="C444" t="str">
            <v>9001 SW 156 Street</v>
          </cell>
          <cell r="D444">
            <v>0</v>
          </cell>
          <cell r="E444" t="str">
            <v>Miami</v>
          </cell>
          <cell r="F444" t="str">
            <v>FL</v>
          </cell>
          <cell r="G444" t="str">
            <v>33157</v>
          </cell>
          <cell r="H444" t="str">
            <v>305-232-9494</v>
          </cell>
          <cell r="I444">
            <v>0</v>
          </cell>
          <cell r="J444">
            <v>174</v>
          </cell>
          <cell r="K444" t="str">
            <v>12025</v>
          </cell>
          <cell r="L444" t="str">
            <v>Dade</v>
          </cell>
          <cell r="M444" t="str">
            <v>5000</v>
          </cell>
          <cell r="N444" t="str">
            <v>Miami</v>
          </cell>
          <cell r="O444" t="str">
            <v>56</v>
          </cell>
          <cell r="P444" t="str">
            <v>Miami - Fort Lauderdale</v>
          </cell>
          <cell r="Q444">
            <v>0</v>
          </cell>
          <cell r="R444" t="str">
            <v>Garden</v>
          </cell>
          <cell r="S444" t="str">
            <v>Insignia</v>
          </cell>
          <cell r="T444">
            <v>0</v>
          </cell>
          <cell r="U444" t="str">
            <v>Conventional</v>
          </cell>
          <cell r="V444" t="str">
            <v>Conventional</v>
          </cell>
          <cell r="W444" t="str">
            <v>Tax Credit</v>
          </cell>
          <cell r="X444" t="str">
            <v>Equity</v>
          </cell>
          <cell r="Y444" t="str">
            <v>12</v>
          </cell>
          <cell r="Z444" t="str">
            <v>8</v>
          </cell>
          <cell r="AA444" t="str">
            <v>9</v>
          </cell>
          <cell r="AB444" t="str">
            <v>119940</v>
          </cell>
          <cell r="AC444">
            <v>7.9989999999999992E-3</v>
          </cell>
          <cell r="AD444" t="str">
            <v>Yes</v>
          </cell>
          <cell r="AE444" t="str">
            <v>Yes</v>
          </cell>
          <cell r="AF444" t="str">
            <v>Related</v>
          </cell>
          <cell r="AG444" t="str">
            <v>Royal Coast Apts. LTD</v>
          </cell>
          <cell r="AH444" t="str">
            <v>1957</v>
          </cell>
          <cell r="AI444" t="str">
            <v>South East</v>
          </cell>
          <cell r="AJ444" t="str">
            <v>Boca</v>
          </cell>
          <cell r="AK444" t="str">
            <v>Charlie Vanover</v>
          </cell>
          <cell r="AL444" t="str">
            <v>Maria Garcia</v>
          </cell>
          <cell r="AM444" t="b">
            <v>0</v>
          </cell>
          <cell r="AN444" t="str">
            <v>RW:000624@3494</v>
          </cell>
          <cell r="AO444" t="str">
            <v>11790</v>
          </cell>
          <cell r="AP444">
            <v>1547.2</v>
          </cell>
          <cell r="AQ444">
            <v>0</v>
          </cell>
          <cell r="AR444">
            <v>0</v>
          </cell>
          <cell r="AS444">
            <v>626.4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2173.6</v>
          </cell>
          <cell r="AY444">
            <v>17.38</v>
          </cell>
        </row>
        <row r="445">
          <cell r="A445" t="str">
            <v>006683</v>
          </cell>
          <cell r="B445" t="str">
            <v>Winchester Gardens</v>
          </cell>
          <cell r="C445" t="str">
            <v>16440 SW 304 Street</v>
          </cell>
          <cell r="D445">
            <v>0</v>
          </cell>
          <cell r="E445" t="str">
            <v>Miami</v>
          </cell>
          <cell r="F445" t="str">
            <v>FL</v>
          </cell>
          <cell r="G445" t="str">
            <v>33033</v>
          </cell>
          <cell r="H445" t="str">
            <v>305-248-9899</v>
          </cell>
          <cell r="I445">
            <v>0</v>
          </cell>
          <cell r="J445">
            <v>117</v>
          </cell>
          <cell r="K445" t="str">
            <v>12025</v>
          </cell>
          <cell r="L445" t="str">
            <v>Dade</v>
          </cell>
          <cell r="M445" t="str">
            <v>5000</v>
          </cell>
          <cell r="N445" t="str">
            <v>Miami</v>
          </cell>
          <cell r="O445" t="str">
            <v>56</v>
          </cell>
          <cell r="P445" t="str">
            <v>Miami - Fort Lauderdale</v>
          </cell>
          <cell r="Q445">
            <v>0</v>
          </cell>
          <cell r="R445" t="str">
            <v>Garden</v>
          </cell>
          <cell r="S445" t="str">
            <v>Insignia</v>
          </cell>
          <cell r="T445">
            <v>0</v>
          </cell>
          <cell r="U445" t="str">
            <v>Conventional</v>
          </cell>
          <cell r="V445" t="str">
            <v>Conventional</v>
          </cell>
          <cell r="W445" t="str">
            <v>Tax Credit</v>
          </cell>
          <cell r="X445" t="str">
            <v>Equity</v>
          </cell>
          <cell r="Y445" t="str">
            <v>12</v>
          </cell>
          <cell r="Z445" t="str">
            <v>8</v>
          </cell>
          <cell r="AA445" t="str">
            <v>8</v>
          </cell>
          <cell r="AB445" t="str">
            <v>101070</v>
          </cell>
          <cell r="AC445">
            <v>8.9990000000000001E-3</v>
          </cell>
          <cell r="AD445" t="str">
            <v>Yes</v>
          </cell>
          <cell r="AE445" t="str">
            <v>Yes</v>
          </cell>
          <cell r="AF445" t="str">
            <v>Related</v>
          </cell>
          <cell r="AG445" t="str">
            <v>Winchester Gardens Ltd</v>
          </cell>
          <cell r="AH445" t="str">
            <v>1995</v>
          </cell>
          <cell r="AI445" t="str">
            <v>South East</v>
          </cell>
          <cell r="AJ445" t="str">
            <v>Boca</v>
          </cell>
          <cell r="AK445" t="str">
            <v>Charlie Vanover</v>
          </cell>
          <cell r="AL445" t="str">
            <v>Maria Garcia</v>
          </cell>
          <cell r="AM445" t="b">
            <v>0</v>
          </cell>
          <cell r="AN445" t="str">
            <v>RW:038207@3494</v>
          </cell>
          <cell r="AO445" t="str">
            <v>08071</v>
          </cell>
          <cell r="AP445">
            <v>1040.3599999999999</v>
          </cell>
          <cell r="AQ445">
            <v>0</v>
          </cell>
          <cell r="AR445">
            <v>0</v>
          </cell>
          <cell r="AS445">
            <v>421.2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1461.56</v>
          </cell>
          <cell r="AY445">
            <v>13.15</v>
          </cell>
        </row>
        <row r="446">
          <cell r="A446" t="str">
            <v>006686</v>
          </cell>
          <cell r="B446" t="str">
            <v>Miami Court Apts</v>
          </cell>
          <cell r="C446" t="str">
            <v>800 Washington Avenue</v>
          </cell>
          <cell r="D446">
            <v>0</v>
          </cell>
          <cell r="E446" t="str">
            <v>Miami</v>
          </cell>
          <cell r="F446" t="str">
            <v>FL</v>
          </cell>
          <cell r="G446" t="str">
            <v>33139</v>
          </cell>
          <cell r="H446" t="str">
            <v>305-534-4489</v>
          </cell>
          <cell r="I446">
            <v>0</v>
          </cell>
          <cell r="J446">
            <v>30</v>
          </cell>
          <cell r="K446" t="str">
            <v>12025</v>
          </cell>
          <cell r="L446" t="str">
            <v>Dade</v>
          </cell>
          <cell r="M446" t="str">
            <v>5000</v>
          </cell>
          <cell r="N446" t="str">
            <v>Miami</v>
          </cell>
          <cell r="O446" t="str">
            <v>56</v>
          </cell>
          <cell r="P446" t="str">
            <v>Miami - Fort Lauderdale</v>
          </cell>
          <cell r="Q446">
            <v>0</v>
          </cell>
          <cell r="R446" t="str">
            <v>Garden</v>
          </cell>
          <cell r="S446" t="str">
            <v>Insignia</v>
          </cell>
          <cell r="T446">
            <v>0</v>
          </cell>
          <cell r="U446" t="str">
            <v>Affordable</v>
          </cell>
          <cell r="V446" t="str">
            <v>Affordable</v>
          </cell>
          <cell r="W446" t="str">
            <v>Assisted</v>
          </cell>
          <cell r="X446" t="str">
            <v>Fee</v>
          </cell>
          <cell r="Y446" t="str">
            <v>12</v>
          </cell>
          <cell r="Z446" t="str">
            <v>1</v>
          </cell>
          <cell r="AA446" t="str">
            <v>2</v>
          </cell>
          <cell r="AB446" t="str">
            <v>0</v>
          </cell>
          <cell r="AC446">
            <v>4.8999999999999998E-3</v>
          </cell>
          <cell r="AD446" t="str">
            <v>No</v>
          </cell>
          <cell r="AE446" t="str">
            <v>Yes</v>
          </cell>
          <cell r="AF446" t="str">
            <v>Related</v>
          </cell>
          <cell r="AG446" t="str">
            <v>Miami Villas Assoc., LTD</v>
          </cell>
          <cell r="AH446">
            <v>0</v>
          </cell>
          <cell r="AI446" t="str">
            <v>South East</v>
          </cell>
          <cell r="AJ446" t="str">
            <v>Boca</v>
          </cell>
          <cell r="AK446" t="str">
            <v>Charlie Vanover</v>
          </cell>
          <cell r="AL446" t="str">
            <v>Mack Gipson</v>
          </cell>
          <cell r="AM446" t="b">
            <v>0</v>
          </cell>
          <cell r="AN446">
            <v>0</v>
          </cell>
          <cell r="AO446" t="str">
            <v>11138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</row>
        <row r="447">
          <cell r="A447" t="str">
            <v>006692</v>
          </cell>
          <cell r="B447" t="str">
            <v>CURWENSVILLE COMMONS</v>
          </cell>
          <cell r="C447" t="str">
            <v>100 Fourth Avenue</v>
          </cell>
          <cell r="D447">
            <v>0</v>
          </cell>
          <cell r="E447" t="str">
            <v>CURWENSVILLE</v>
          </cell>
          <cell r="F447" t="str">
            <v>PA</v>
          </cell>
          <cell r="G447" t="str">
            <v>16833</v>
          </cell>
          <cell r="H447" t="str">
            <v>814-236-1209</v>
          </cell>
          <cell r="I447">
            <v>0</v>
          </cell>
          <cell r="J447">
            <v>32</v>
          </cell>
          <cell r="K447" t="str">
            <v>42033</v>
          </cell>
          <cell r="L447" t="str">
            <v>Clearfield</v>
          </cell>
          <cell r="M447" t="str">
            <v>042</v>
          </cell>
          <cell r="N447" t="str">
            <v>PA Other</v>
          </cell>
          <cell r="O447">
            <v>0</v>
          </cell>
          <cell r="P447">
            <v>0</v>
          </cell>
          <cell r="Q447">
            <v>0</v>
          </cell>
          <cell r="R447" t="str">
            <v>Garden</v>
          </cell>
          <cell r="S447" t="str">
            <v>Insignia</v>
          </cell>
          <cell r="T447">
            <v>0</v>
          </cell>
          <cell r="U447" t="str">
            <v>Affordable</v>
          </cell>
          <cell r="V447" t="str">
            <v>Affordable</v>
          </cell>
          <cell r="W447" t="str">
            <v>Assisted</v>
          </cell>
          <cell r="X447" t="str">
            <v>Fee</v>
          </cell>
          <cell r="Y447" t="str">
            <v>12</v>
          </cell>
          <cell r="Z447">
            <v>0</v>
          </cell>
          <cell r="AA447">
            <v>0</v>
          </cell>
          <cell r="AB447" t="str">
            <v>26381</v>
          </cell>
          <cell r="AC447">
            <v>0</v>
          </cell>
          <cell r="AD447" t="str">
            <v>No</v>
          </cell>
          <cell r="AE447" t="str">
            <v>Yes</v>
          </cell>
          <cell r="AF447" t="str">
            <v>Gleichman</v>
          </cell>
          <cell r="AG447" t="str">
            <v>Curwensville Park Associates</v>
          </cell>
          <cell r="AH447">
            <v>0</v>
          </cell>
          <cell r="AI447" t="str">
            <v>East</v>
          </cell>
          <cell r="AJ447" t="str">
            <v>Allentown</v>
          </cell>
          <cell r="AK447" t="str">
            <v>Cooper Winston</v>
          </cell>
          <cell r="AL447" t="str">
            <v>Susan Warynovich</v>
          </cell>
          <cell r="AM447" t="b">
            <v>0</v>
          </cell>
          <cell r="AN447">
            <v>0</v>
          </cell>
          <cell r="AO447" t="str">
            <v>09007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</row>
        <row r="448">
          <cell r="A448" t="str">
            <v>006693</v>
          </cell>
          <cell r="B448" t="str">
            <v>Orlando Apts</v>
          </cell>
          <cell r="C448" t="str">
            <v>800 Washington Avenue</v>
          </cell>
          <cell r="D448">
            <v>0</v>
          </cell>
          <cell r="E448" t="str">
            <v>Miami</v>
          </cell>
          <cell r="F448" t="str">
            <v>FL</v>
          </cell>
          <cell r="G448" t="str">
            <v>33125</v>
          </cell>
          <cell r="H448" t="str">
            <v>305-534-4489</v>
          </cell>
          <cell r="I448">
            <v>0</v>
          </cell>
          <cell r="J448">
            <v>24</v>
          </cell>
          <cell r="K448" t="str">
            <v>12025</v>
          </cell>
          <cell r="L448" t="str">
            <v>Dade</v>
          </cell>
          <cell r="M448" t="str">
            <v>5000</v>
          </cell>
          <cell r="N448" t="str">
            <v>Miami</v>
          </cell>
          <cell r="O448" t="str">
            <v>56</v>
          </cell>
          <cell r="P448" t="str">
            <v>Miami - Fort Lauderdale</v>
          </cell>
          <cell r="Q448">
            <v>0</v>
          </cell>
          <cell r="R448" t="str">
            <v>Highrise</v>
          </cell>
          <cell r="S448" t="str">
            <v>Insignia</v>
          </cell>
          <cell r="T448">
            <v>0</v>
          </cell>
          <cell r="U448" t="str">
            <v>Affordable</v>
          </cell>
          <cell r="V448" t="str">
            <v>Affordable</v>
          </cell>
          <cell r="W448" t="str">
            <v>Assisted</v>
          </cell>
          <cell r="X448" t="str">
            <v>Fee</v>
          </cell>
          <cell r="Y448" t="str">
            <v>12</v>
          </cell>
          <cell r="Z448" t="str">
            <v>4</v>
          </cell>
          <cell r="AA448" t="str">
            <v>4</v>
          </cell>
          <cell r="AB448" t="str">
            <v>0</v>
          </cell>
          <cell r="AC448">
            <v>4.8999999999999998E-3</v>
          </cell>
          <cell r="AD448" t="str">
            <v>No</v>
          </cell>
          <cell r="AE448" t="str">
            <v>Yes</v>
          </cell>
          <cell r="AF448" t="str">
            <v>Related</v>
          </cell>
          <cell r="AG448" t="str">
            <v>Buena Vista Rehabilitation Associates</v>
          </cell>
          <cell r="AH448">
            <v>0</v>
          </cell>
          <cell r="AI448" t="str">
            <v>South East</v>
          </cell>
          <cell r="AJ448" t="str">
            <v>Boca</v>
          </cell>
          <cell r="AK448" t="str">
            <v>Charlie Vanover</v>
          </cell>
          <cell r="AL448" t="str">
            <v>Mack Gipson</v>
          </cell>
          <cell r="AM448" t="b">
            <v>0</v>
          </cell>
          <cell r="AN448">
            <v>0</v>
          </cell>
          <cell r="AO448" t="str">
            <v>10665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</row>
        <row r="449">
          <cell r="A449" t="str">
            <v>006713</v>
          </cell>
          <cell r="B449" t="str">
            <v>Lakeside</v>
          </cell>
          <cell r="C449" t="str">
            <v>8061 Woodscape Drive</v>
          </cell>
          <cell r="D449">
            <v>0</v>
          </cell>
          <cell r="E449" t="str">
            <v>Charlotte</v>
          </cell>
          <cell r="F449" t="str">
            <v>NC</v>
          </cell>
          <cell r="G449" t="str">
            <v>28212</v>
          </cell>
          <cell r="H449" t="str">
            <v>704-568-7840</v>
          </cell>
          <cell r="I449">
            <v>0</v>
          </cell>
          <cell r="J449">
            <v>216</v>
          </cell>
          <cell r="K449" t="str">
            <v>37119</v>
          </cell>
          <cell r="L449" t="str">
            <v>Mecklenburg</v>
          </cell>
          <cell r="M449" t="str">
            <v>1520</v>
          </cell>
          <cell r="N449" t="str">
            <v>Charlotte-Gastonia-Rock Hill</v>
          </cell>
          <cell r="O449">
            <v>0</v>
          </cell>
          <cell r="P449">
            <v>0</v>
          </cell>
          <cell r="Q449">
            <v>0</v>
          </cell>
          <cell r="R449" t="str">
            <v>Garden</v>
          </cell>
          <cell r="S449" t="str">
            <v>Insignia</v>
          </cell>
          <cell r="T449">
            <v>0</v>
          </cell>
          <cell r="U449" t="str">
            <v>Conventional</v>
          </cell>
          <cell r="V449" t="str">
            <v>Conventional</v>
          </cell>
          <cell r="W449">
            <v>0</v>
          </cell>
          <cell r="X449" t="str">
            <v>Equity</v>
          </cell>
          <cell r="Y449" t="str">
            <v>12</v>
          </cell>
          <cell r="Z449" t="str">
            <v>7</v>
          </cell>
          <cell r="AA449" t="str">
            <v>8</v>
          </cell>
          <cell r="AB449" t="str">
            <v>158960</v>
          </cell>
          <cell r="AC449">
            <v>0.38635414299999998</v>
          </cell>
          <cell r="AD449" t="str">
            <v>Yes</v>
          </cell>
          <cell r="AE449" t="str">
            <v>Yes</v>
          </cell>
          <cell r="AF449" t="str">
            <v>JACQUES MIlLER PORTFOLIO - AFF</v>
          </cell>
          <cell r="AG449" t="str">
            <v>Davidson IRE GP, LP</v>
          </cell>
          <cell r="AH449" t="str">
            <v>1981</v>
          </cell>
          <cell r="AI449" t="str">
            <v>East</v>
          </cell>
          <cell r="AJ449" t="str">
            <v>Greenville</v>
          </cell>
          <cell r="AK449" t="str">
            <v>Frank Dupree</v>
          </cell>
          <cell r="AL449" t="str">
            <v>Mary Ediger</v>
          </cell>
          <cell r="AM449" t="b">
            <v>1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777.6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777.6</v>
          </cell>
          <cell r="AY449">
            <v>300.42</v>
          </cell>
        </row>
        <row r="450">
          <cell r="A450" t="str">
            <v>006719</v>
          </cell>
          <cell r="B450" t="str">
            <v>Big Walnut</v>
          </cell>
          <cell r="C450" t="str">
            <v>5280 Gatehouse Drive, Apt. F</v>
          </cell>
          <cell r="D450">
            <v>0</v>
          </cell>
          <cell r="E450" t="str">
            <v>Columbus</v>
          </cell>
          <cell r="F450" t="str">
            <v>OH</v>
          </cell>
          <cell r="G450" t="str">
            <v>43213</v>
          </cell>
          <cell r="H450" t="str">
            <v>614-863-3306</v>
          </cell>
          <cell r="I450">
            <v>0</v>
          </cell>
          <cell r="J450">
            <v>251</v>
          </cell>
          <cell r="K450" t="str">
            <v>39049</v>
          </cell>
          <cell r="L450" t="str">
            <v>Franklin</v>
          </cell>
          <cell r="M450" t="str">
            <v>1840</v>
          </cell>
          <cell r="N450" t="str">
            <v>Columbus</v>
          </cell>
          <cell r="O450">
            <v>0</v>
          </cell>
          <cell r="P450">
            <v>0</v>
          </cell>
          <cell r="Q450">
            <v>0</v>
          </cell>
          <cell r="R450" t="str">
            <v>Garden</v>
          </cell>
          <cell r="S450" t="str">
            <v>Insignia</v>
          </cell>
          <cell r="T450">
            <v>0</v>
          </cell>
          <cell r="U450" t="str">
            <v>Conventional</v>
          </cell>
          <cell r="V450" t="str">
            <v>Conventional</v>
          </cell>
          <cell r="W450">
            <v>0</v>
          </cell>
          <cell r="X450" t="str">
            <v>Equity</v>
          </cell>
          <cell r="Y450" t="str">
            <v>12</v>
          </cell>
          <cell r="Z450" t="str">
            <v>7</v>
          </cell>
          <cell r="AA450" t="str">
            <v>7</v>
          </cell>
          <cell r="AB450" t="str">
            <v>303703</v>
          </cell>
          <cell r="AC450">
            <v>0.38243169300000002</v>
          </cell>
          <cell r="AD450" t="str">
            <v>Yes</v>
          </cell>
          <cell r="AE450" t="str">
            <v>Yes</v>
          </cell>
          <cell r="AF450" t="str">
            <v>JACQUES MIlLER PORTFOLIO - AFF</v>
          </cell>
          <cell r="AG450" t="str">
            <v>Davidson Diversifield</v>
          </cell>
          <cell r="AH450" t="str">
            <v>1968</v>
          </cell>
          <cell r="AI450" t="str">
            <v>West</v>
          </cell>
          <cell r="AJ450" t="str">
            <v>Columbus</v>
          </cell>
          <cell r="AK450" t="str">
            <v>Rowe Shockley</v>
          </cell>
          <cell r="AL450" t="str">
            <v>Sandi Wilt</v>
          </cell>
          <cell r="AM450" t="b">
            <v>0</v>
          </cell>
          <cell r="AN450" t="str">
            <v>RW:007183@3494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821.45</v>
          </cell>
          <cell r="AU450">
            <v>0</v>
          </cell>
          <cell r="AV450">
            <v>0</v>
          </cell>
          <cell r="AW450">
            <v>0</v>
          </cell>
          <cell r="AX450">
            <v>821.45</v>
          </cell>
          <cell r="AY450">
            <v>314.14</v>
          </cell>
        </row>
        <row r="451">
          <cell r="A451" t="str">
            <v>006725</v>
          </cell>
          <cell r="B451" t="str">
            <v>CANYON APTS.</v>
          </cell>
          <cell r="C451" t="str">
            <v>600 E. Inskip Drive</v>
          </cell>
          <cell r="D451">
            <v>0</v>
          </cell>
          <cell r="E451" t="str">
            <v>KNOXVILLE</v>
          </cell>
          <cell r="F451" t="str">
            <v>TN</v>
          </cell>
          <cell r="G451" t="str">
            <v>37912</v>
          </cell>
          <cell r="H451" t="str">
            <v>423-688-1555</v>
          </cell>
          <cell r="I451">
            <v>0</v>
          </cell>
          <cell r="J451">
            <v>108</v>
          </cell>
          <cell r="K451" t="str">
            <v>47093</v>
          </cell>
          <cell r="L451" t="str">
            <v>Knox</v>
          </cell>
          <cell r="M451" t="str">
            <v>3840</v>
          </cell>
          <cell r="N451" t="str">
            <v>Knoxville</v>
          </cell>
          <cell r="O451">
            <v>0</v>
          </cell>
          <cell r="P451">
            <v>0</v>
          </cell>
          <cell r="Q451">
            <v>0</v>
          </cell>
          <cell r="R451" t="str">
            <v>Garden</v>
          </cell>
          <cell r="S451" t="str">
            <v>Insignia</v>
          </cell>
          <cell r="T451">
            <v>0</v>
          </cell>
          <cell r="U451" t="str">
            <v>Affordable</v>
          </cell>
          <cell r="V451" t="str">
            <v>Affordable</v>
          </cell>
          <cell r="W451" t="str">
            <v>Assisted</v>
          </cell>
          <cell r="X451" t="str">
            <v>Equity</v>
          </cell>
          <cell r="Y451" t="str">
            <v>12</v>
          </cell>
          <cell r="Z451" t="str">
            <v>4</v>
          </cell>
          <cell r="AA451" t="str">
            <v>4</v>
          </cell>
          <cell r="AB451" t="str">
            <v>78159</v>
          </cell>
          <cell r="AC451">
            <v>0.14264705899999999</v>
          </cell>
          <cell r="AD451" t="str">
            <v>Yes</v>
          </cell>
          <cell r="AE451" t="str">
            <v>Yes</v>
          </cell>
          <cell r="AF451" t="str">
            <v>JACQUES MIlLER PORTFOLIO - AFF</v>
          </cell>
          <cell r="AG451" t="str">
            <v>Stonecreek Ltd</v>
          </cell>
          <cell r="AH451" t="str">
            <v>1974</v>
          </cell>
          <cell r="AI451" t="str">
            <v>South East</v>
          </cell>
          <cell r="AJ451" t="str">
            <v>Nashville</v>
          </cell>
          <cell r="AK451" t="str">
            <v>Rod Beverstein</v>
          </cell>
          <cell r="AL451" t="str">
            <v>Ann Felknor</v>
          </cell>
          <cell r="AM451" t="b">
            <v>0</v>
          </cell>
          <cell r="AN451" t="str">
            <v>RW:039554@3494</v>
          </cell>
          <cell r="AO451" t="str">
            <v>07271</v>
          </cell>
          <cell r="AP451">
            <v>0</v>
          </cell>
          <cell r="AQ451">
            <v>0</v>
          </cell>
          <cell r="AR451">
            <v>0</v>
          </cell>
          <cell r="AS451">
            <v>388.8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388.8</v>
          </cell>
          <cell r="AY451">
            <v>55.46</v>
          </cell>
        </row>
        <row r="452">
          <cell r="A452" t="str">
            <v>006726</v>
          </cell>
          <cell r="B452" t="str">
            <v>STONEWALL I APTS.</v>
          </cell>
          <cell r="C452" t="str">
            <v>3423 Sevier Ave.</v>
          </cell>
          <cell r="D452">
            <v>0</v>
          </cell>
          <cell r="E452" t="str">
            <v>KNOXVILLE</v>
          </cell>
          <cell r="F452" t="str">
            <v>TN</v>
          </cell>
          <cell r="G452" t="str">
            <v>37920</v>
          </cell>
          <cell r="H452" t="str">
            <v>423-573-6911</v>
          </cell>
          <cell r="I452">
            <v>0</v>
          </cell>
          <cell r="J452">
            <v>97</v>
          </cell>
          <cell r="K452" t="str">
            <v>47093</v>
          </cell>
          <cell r="L452" t="str">
            <v>Knox</v>
          </cell>
          <cell r="M452" t="str">
            <v>3840</v>
          </cell>
          <cell r="N452" t="str">
            <v>Knoxville</v>
          </cell>
          <cell r="O452">
            <v>0</v>
          </cell>
          <cell r="P452">
            <v>0</v>
          </cell>
          <cell r="Q452">
            <v>0</v>
          </cell>
          <cell r="R452" t="str">
            <v>Garden</v>
          </cell>
          <cell r="S452" t="str">
            <v>Insignia</v>
          </cell>
          <cell r="T452">
            <v>0</v>
          </cell>
          <cell r="U452" t="str">
            <v>Affordable</v>
          </cell>
          <cell r="V452" t="str">
            <v>Conventional</v>
          </cell>
          <cell r="W452" t="str">
            <v>Assisted</v>
          </cell>
          <cell r="X452" t="str">
            <v>Equity</v>
          </cell>
          <cell r="Y452" t="str">
            <v>12</v>
          </cell>
          <cell r="Z452" t="str">
            <v>5</v>
          </cell>
          <cell r="AA452" t="str">
            <v>4</v>
          </cell>
          <cell r="AB452" t="str">
            <v>73761</v>
          </cell>
          <cell r="AC452">
            <v>0.14264705899999999</v>
          </cell>
          <cell r="AD452" t="str">
            <v>Yes</v>
          </cell>
          <cell r="AE452" t="str">
            <v>Yes</v>
          </cell>
          <cell r="AF452" t="str">
            <v>JACQUES MIlLER PORTFOLIO - AFF</v>
          </cell>
          <cell r="AG452" t="str">
            <v>Stonecreek Ltd</v>
          </cell>
          <cell r="AH452" t="str">
            <v>1972</v>
          </cell>
          <cell r="AI452" t="str">
            <v>South East</v>
          </cell>
          <cell r="AJ452" t="str">
            <v>Nashville</v>
          </cell>
          <cell r="AK452" t="str">
            <v>Rod Beverstein</v>
          </cell>
          <cell r="AL452" t="str">
            <v>Ann Felknor</v>
          </cell>
          <cell r="AM452" t="b">
            <v>0</v>
          </cell>
          <cell r="AN452" t="str">
            <v>RW:007034@3494</v>
          </cell>
          <cell r="AO452" t="str">
            <v>11802</v>
          </cell>
          <cell r="AP452">
            <v>0</v>
          </cell>
          <cell r="AQ452">
            <v>0</v>
          </cell>
          <cell r="AR452">
            <v>0</v>
          </cell>
          <cell r="AS452">
            <v>349.2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349.2</v>
          </cell>
          <cell r="AY452">
            <v>49.81</v>
          </cell>
        </row>
        <row r="453">
          <cell r="A453" t="str">
            <v>006727</v>
          </cell>
          <cell r="B453" t="str">
            <v>STONEWALL II APTS.</v>
          </cell>
          <cell r="C453" t="str">
            <v>5022 Chapman Highway</v>
          </cell>
          <cell r="D453">
            <v>0</v>
          </cell>
          <cell r="E453" t="str">
            <v>KNOXVILLE</v>
          </cell>
          <cell r="F453" t="str">
            <v>TN</v>
          </cell>
          <cell r="G453" t="str">
            <v>37920</v>
          </cell>
          <cell r="H453" t="str">
            <v>423-577-8208</v>
          </cell>
          <cell r="I453">
            <v>0</v>
          </cell>
          <cell r="J453">
            <v>51</v>
          </cell>
          <cell r="K453" t="str">
            <v>47093</v>
          </cell>
          <cell r="L453" t="str">
            <v>Knox</v>
          </cell>
          <cell r="M453" t="str">
            <v>3840</v>
          </cell>
          <cell r="N453" t="str">
            <v>Knoxville</v>
          </cell>
          <cell r="O453">
            <v>0</v>
          </cell>
          <cell r="P453">
            <v>0</v>
          </cell>
          <cell r="Q453">
            <v>0</v>
          </cell>
          <cell r="R453" t="str">
            <v>Garden</v>
          </cell>
          <cell r="S453" t="str">
            <v>Insignia</v>
          </cell>
          <cell r="T453">
            <v>0</v>
          </cell>
          <cell r="U453" t="str">
            <v>Affordable</v>
          </cell>
          <cell r="V453" t="str">
            <v>Affordable</v>
          </cell>
          <cell r="W453" t="str">
            <v>Assisted</v>
          </cell>
          <cell r="X453" t="str">
            <v>Equity</v>
          </cell>
          <cell r="Y453" t="str">
            <v>12</v>
          </cell>
          <cell r="Z453" t="str">
            <v>5</v>
          </cell>
          <cell r="AA453" t="str">
            <v>6</v>
          </cell>
          <cell r="AB453" t="str">
            <v>38031</v>
          </cell>
          <cell r="AC453">
            <v>0.14264705899999999</v>
          </cell>
          <cell r="AD453" t="str">
            <v>Yes</v>
          </cell>
          <cell r="AE453" t="str">
            <v>Yes</v>
          </cell>
          <cell r="AF453" t="str">
            <v>JACQUES MIlLER PORTFOLIO - AFF</v>
          </cell>
          <cell r="AG453" t="str">
            <v>Stonecreek Ltd</v>
          </cell>
          <cell r="AH453" t="str">
            <v>1972</v>
          </cell>
          <cell r="AI453" t="str">
            <v>South East</v>
          </cell>
          <cell r="AJ453" t="str">
            <v>Nashville</v>
          </cell>
          <cell r="AK453" t="str">
            <v>Rod Beverstein</v>
          </cell>
          <cell r="AL453" t="str">
            <v>Ann Felknor</v>
          </cell>
          <cell r="AM453" t="b">
            <v>0</v>
          </cell>
          <cell r="AN453" t="str">
            <v>RW:039000@3494</v>
          </cell>
          <cell r="AO453" t="str">
            <v>10438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  <cell r="AY453">
            <v>0</v>
          </cell>
        </row>
        <row r="454">
          <cell r="A454" t="str">
            <v>006728</v>
          </cell>
          <cell r="B454" t="str">
            <v>SUNNYBROOK APTS.</v>
          </cell>
          <cell r="C454" t="str">
            <v>4500 Doris Circle</v>
          </cell>
          <cell r="D454">
            <v>0</v>
          </cell>
          <cell r="E454" t="str">
            <v>KNOXVILLE</v>
          </cell>
          <cell r="F454" t="str">
            <v>TN</v>
          </cell>
          <cell r="G454" t="str">
            <v>37918</v>
          </cell>
          <cell r="H454" t="str">
            <v>423-922-9124</v>
          </cell>
          <cell r="I454">
            <v>0</v>
          </cell>
          <cell r="J454">
            <v>152</v>
          </cell>
          <cell r="K454" t="str">
            <v>47093</v>
          </cell>
          <cell r="L454" t="str">
            <v>Knox</v>
          </cell>
          <cell r="M454" t="str">
            <v>3840</v>
          </cell>
          <cell r="N454" t="str">
            <v>Knoxville</v>
          </cell>
          <cell r="O454">
            <v>0</v>
          </cell>
          <cell r="P454">
            <v>0</v>
          </cell>
          <cell r="Q454">
            <v>0</v>
          </cell>
          <cell r="R454" t="str">
            <v>Garden</v>
          </cell>
          <cell r="S454" t="str">
            <v>Insignia</v>
          </cell>
          <cell r="T454">
            <v>0</v>
          </cell>
          <cell r="U454" t="str">
            <v>Affordable</v>
          </cell>
          <cell r="V454" t="str">
            <v>Affordable</v>
          </cell>
          <cell r="W454" t="str">
            <v>Assisted</v>
          </cell>
          <cell r="X454" t="str">
            <v>Equity</v>
          </cell>
          <cell r="Y454" t="str">
            <v>12</v>
          </cell>
          <cell r="Z454" t="str">
            <v>6</v>
          </cell>
          <cell r="AA454" t="str">
            <v>7</v>
          </cell>
          <cell r="AB454" t="str">
            <v>128700</v>
          </cell>
          <cell r="AC454">
            <v>0.14264705899999999</v>
          </cell>
          <cell r="AD454" t="str">
            <v>Yes</v>
          </cell>
          <cell r="AE454" t="str">
            <v>Yes</v>
          </cell>
          <cell r="AF454" t="str">
            <v>JACQUES MIlLER PORTFOLIO - AFF</v>
          </cell>
          <cell r="AG454" t="str">
            <v>Stonecreek Ltd</v>
          </cell>
          <cell r="AH454" t="str">
            <v>1980</v>
          </cell>
          <cell r="AI454" t="str">
            <v>South East</v>
          </cell>
          <cell r="AJ454" t="str">
            <v>Nashville</v>
          </cell>
          <cell r="AK454" t="str">
            <v>Rod Beverstein</v>
          </cell>
          <cell r="AL454" t="str">
            <v>Ann Felknor</v>
          </cell>
          <cell r="AM454" t="b">
            <v>0</v>
          </cell>
          <cell r="AN454" t="str">
            <v>RW:039065@3494</v>
          </cell>
          <cell r="AO454" t="str">
            <v>10474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</row>
        <row r="455">
          <cell r="A455" t="str">
            <v>006729</v>
          </cell>
          <cell r="B455" t="str">
            <v>TILLERY RIDGE APTS.</v>
          </cell>
          <cell r="C455" t="str">
            <v>1716 Merchants Drive</v>
          </cell>
          <cell r="D455">
            <v>0</v>
          </cell>
          <cell r="E455" t="str">
            <v>KNOXVILLE</v>
          </cell>
          <cell r="F455" t="str">
            <v>TN</v>
          </cell>
          <cell r="G455" t="str">
            <v>37912</v>
          </cell>
          <cell r="H455" t="str">
            <v>423-688-4673</v>
          </cell>
          <cell r="I455">
            <v>0</v>
          </cell>
          <cell r="J455">
            <v>109</v>
          </cell>
          <cell r="K455" t="str">
            <v>47093</v>
          </cell>
          <cell r="L455" t="str">
            <v>Knox</v>
          </cell>
          <cell r="M455" t="str">
            <v>3840</v>
          </cell>
          <cell r="N455" t="str">
            <v>Knoxville</v>
          </cell>
          <cell r="O455">
            <v>0</v>
          </cell>
          <cell r="P455">
            <v>0</v>
          </cell>
          <cell r="Q455">
            <v>0</v>
          </cell>
          <cell r="R455" t="str">
            <v>Garden</v>
          </cell>
          <cell r="S455" t="str">
            <v>Insignia</v>
          </cell>
          <cell r="T455">
            <v>0</v>
          </cell>
          <cell r="U455" t="str">
            <v>Affordable</v>
          </cell>
          <cell r="V455" t="str">
            <v>Affordable</v>
          </cell>
          <cell r="W455" t="str">
            <v>Assisted</v>
          </cell>
          <cell r="X455" t="str">
            <v>Equity</v>
          </cell>
          <cell r="Y455" t="str">
            <v>12</v>
          </cell>
          <cell r="Z455" t="str">
            <v>6</v>
          </cell>
          <cell r="AA455" t="str">
            <v>6</v>
          </cell>
          <cell r="AB455" t="str">
            <v>78500</v>
          </cell>
          <cell r="AC455">
            <v>0.14264705899999999</v>
          </cell>
          <cell r="AD455" t="str">
            <v>Yes</v>
          </cell>
          <cell r="AE455" t="str">
            <v>Yes</v>
          </cell>
          <cell r="AF455" t="str">
            <v>JACQUES MIlLER PORTFOLIO - AFF</v>
          </cell>
          <cell r="AG455" t="str">
            <v>Stonecreek Ltd</v>
          </cell>
          <cell r="AH455" t="str">
            <v>1980</v>
          </cell>
          <cell r="AI455" t="str">
            <v>South East</v>
          </cell>
          <cell r="AJ455" t="str">
            <v>Nashville</v>
          </cell>
          <cell r="AK455" t="str">
            <v>Rod Beverstein</v>
          </cell>
          <cell r="AL455" t="str">
            <v>Ann Felknor</v>
          </cell>
          <cell r="AM455" t="b">
            <v>0</v>
          </cell>
          <cell r="AN455" t="str">
            <v>RW:039059@3494</v>
          </cell>
          <cell r="AO455" t="str">
            <v>10483</v>
          </cell>
          <cell r="AP455">
            <v>0</v>
          </cell>
          <cell r="AQ455">
            <v>0</v>
          </cell>
          <cell r="AR455">
            <v>0</v>
          </cell>
          <cell r="AS455">
            <v>392.4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392.4</v>
          </cell>
          <cell r="AY455">
            <v>55.97</v>
          </cell>
        </row>
        <row r="456">
          <cell r="A456" t="str">
            <v>006730</v>
          </cell>
          <cell r="B456" t="str">
            <v>Cross Creek</v>
          </cell>
          <cell r="C456" t="str">
            <v>5000 Western Avenue</v>
          </cell>
          <cell r="D456">
            <v>0</v>
          </cell>
          <cell r="E456" t="str">
            <v>Knoxville</v>
          </cell>
          <cell r="F456" t="str">
            <v>TN</v>
          </cell>
          <cell r="G456" t="str">
            <v>37921</v>
          </cell>
          <cell r="H456" t="str">
            <v>423-584-4624</v>
          </cell>
          <cell r="I456">
            <v>0</v>
          </cell>
          <cell r="J456">
            <v>151</v>
          </cell>
          <cell r="K456" t="str">
            <v>47093</v>
          </cell>
          <cell r="L456" t="str">
            <v>Knox</v>
          </cell>
          <cell r="M456" t="str">
            <v>3840</v>
          </cell>
          <cell r="N456" t="str">
            <v>Knoxville</v>
          </cell>
          <cell r="O456">
            <v>0</v>
          </cell>
          <cell r="P456">
            <v>0</v>
          </cell>
          <cell r="Q456">
            <v>0</v>
          </cell>
          <cell r="R456" t="str">
            <v>Garden</v>
          </cell>
          <cell r="S456" t="str">
            <v>Insignia</v>
          </cell>
          <cell r="T456">
            <v>0</v>
          </cell>
          <cell r="U456" t="str">
            <v>Affordable</v>
          </cell>
          <cell r="V456" t="str">
            <v>Affordable</v>
          </cell>
          <cell r="W456" t="str">
            <v>Assisted</v>
          </cell>
          <cell r="X456" t="str">
            <v>Equity</v>
          </cell>
          <cell r="Y456" t="str">
            <v>12</v>
          </cell>
          <cell r="Z456" t="str">
            <v>7</v>
          </cell>
          <cell r="AA456" t="str">
            <v>6</v>
          </cell>
          <cell r="AB456" t="str">
            <v>155869</v>
          </cell>
          <cell r="AC456">
            <v>0.14264705899999999</v>
          </cell>
          <cell r="AD456" t="str">
            <v>Yes</v>
          </cell>
          <cell r="AE456" t="str">
            <v>Yes</v>
          </cell>
          <cell r="AF456" t="str">
            <v>JACQUES MIlLER PORTFOLIO - AFF</v>
          </cell>
          <cell r="AG456" t="str">
            <v>Stonecreek Ltd</v>
          </cell>
          <cell r="AH456" t="str">
            <v>1979</v>
          </cell>
          <cell r="AI456" t="str">
            <v>South East</v>
          </cell>
          <cell r="AJ456" t="str">
            <v>Nashville</v>
          </cell>
          <cell r="AK456" t="str">
            <v>Rod Beverstein</v>
          </cell>
          <cell r="AL456" t="str">
            <v>Ann Felknor</v>
          </cell>
          <cell r="AM456" t="b">
            <v>0</v>
          </cell>
          <cell r="AN456" t="str">
            <v>RW:025025@3494</v>
          </cell>
          <cell r="AO456" t="str">
            <v>11281</v>
          </cell>
          <cell r="AP456">
            <v>0</v>
          </cell>
          <cell r="AQ456">
            <v>0</v>
          </cell>
          <cell r="AR456">
            <v>0</v>
          </cell>
          <cell r="AS456">
            <v>543.6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543.6</v>
          </cell>
          <cell r="AY456">
            <v>77.540000000000006</v>
          </cell>
        </row>
        <row r="457">
          <cell r="A457" t="str">
            <v>006749</v>
          </cell>
          <cell r="B457" t="str">
            <v>Woodlands</v>
          </cell>
          <cell r="C457">
            <v>0</v>
          </cell>
          <cell r="D457">
            <v>0</v>
          </cell>
          <cell r="E457" t="str">
            <v>Ft Collins</v>
          </cell>
          <cell r="F457" t="str">
            <v>CO</v>
          </cell>
          <cell r="G457" t="str">
            <v>80526</v>
          </cell>
          <cell r="H457">
            <v>0</v>
          </cell>
          <cell r="I457">
            <v>0</v>
          </cell>
          <cell r="J457">
            <v>116</v>
          </cell>
          <cell r="K457" t="str">
            <v>08069</v>
          </cell>
          <cell r="L457" t="str">
            <v>Larimer</v>
          </cell>
          <cell r="M457" t="str">
            <v>2670</v>
          </cell>
          <cell r="N457" t="str">
            <v>Fort Collins-Loveland</v>
          </cell>
          <cell r="O457">
            <v>0</v>
          </cell>
          <cell r="P457">
            <v>0</v>
          </cell>
          <cell r="Q457">
            <v>0</v>
          </cell>
          <cell r="R457" t="str">
            <v>garden</v>
          </cell>
          <cell r="S457" t="str">
            <v>Insignia</v>
          </cell>
          <cell r="T457">
            <v>0</v>
          </cell>
          <cell r="U457" t="str">
            <v>conventional</v>
          </cell>
          <cell r="V457">
            <v>0</v>
          </cell>
          <cell r="W457" t="str">
            <v>Tax Credit</v>
          </cell>
          <cell r="X457" t="str">
            <v>Fee</v>
          </cell>
          <cell r="Y457" t="str">
            <v>12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 t="str">
            <v>No</v>
          </cell>
          <cell r="AE457" t="str">
            <v>Yes</v>
          </cell>
          <cell r="AF457" t="str">
            <v>Kaufman &amp; Broad</v>
          </cell>
          <cell r="AG457">
            <v>0</v>
          </cell>
          <cell r="AH457">
            <v>0</v>
          </cell>
          <cell r="AI457" t="str">
            <v>Far West</v>
          </cell>
          <cell r="AJ457" t="str">
            <v>Denver</v>
          </cell>
          <cell r="AK457" t="str">
            <v>Steve Peters</v>
          </cell>
          <cell r="AL457" t="str">
            <v>Marcia Thomasson</v>
          </cell>
          <cell r="AM457" t="b">
            <v>0</v>
          </cell>
          <cell r="AN457">
            <v>0</v>
          </cell>
          <cell r="AO457" t="str">
            <v>09174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426.3</v>
          </cell>
          <cell r="AW457">
            <v>0</v>
          </cell>
          <cell r="AX457">
            <v>426.3</v>
          </cell>
          <cell r="AY457">
            <v>0</v>
          </cell>
        </row>
        <row r="458">
          <cell r="A458" t="str">
            <v>006762</v>
          </cell>
          <cell r="B458" t="str">
            <v>Regency Woods</v>
          </cell>
          <cell r="C458" t="str">
            <v>4817 Robinhod Dr.</v>
          </cell>
          <cell r="D458">
            <v>0</v>
          </cell>
          <cell r="E458" t="str">
            <v>Pascagoula</v>
          </cell>
          <cell r="F458" t="str">
            <v>MS</v>
          </cell>
          <cell r="G458" t="str">
            <v>39581</v>
          </cell>
          <cell r="H458" t="str">
            <v>228-762-4977</v>
          </cell>
          <cell r="I458">
            <v>0</v>
          </cell>
          <cell r="J458">
            <v>184</v>
          </cell>
          <cell r="K458" t="str">
            <v>28059</v>
          </cell>
          <cell r="L458" t="str">
            <v>Jackson</v>
          </cell>
          <cell r="M458" t="str">
            <v>0920</v>
          </cell>
          <cell r="N458" t="str">
            <v>Biloxi-Gulfport-Pascagoula</v>
          </cell>
          <cell r="O458">
            <v>0</v>
          </cell>
          <cell r="P458">
            <v>0</v>
          </cell>
          <cell r="Q458">
            <v>0</v>
          </cell>
          <cell r="R458" t="str">
            <v>Garden</v>
          </cell>
          <cell r="S458" t="str">
            <v>Insignia</v>
          </cell>
          <cell r="T458">
            <v>0</v>
          </cell>
          <cell r="U458" t="str">
            <v>Conventional</v>
          </cell>
          <cell r="V458" t="str">
            <v>Conventional</v>
          </cell>
          <cell r="W458">
            <v>0</v>
          </cell>
          <cell r="X458" t="str">
            <v>Fee</v>
          </cell>
          <cell r="Y458" t="str">
            <v>12</v>
          </cell>
          <cell r="Z458">
            <v>0</v>
          </cell>
          <cell r="AA458">
            <v>0</v>
          </cell>
          <cell r="AB458" t="str">
            <v>175568</v>
          </cell>
          <cell r="AC458">
            <v>0</v>
          </cell>
          <cell r="AD458" t="str">
            <v>No</v>
          </cell>
          <cell r="AE458" t="str">
            <v>Yes</v>
          </cell>
          <cell r="AF458" t="str">
            <v>Steele, Richard/Jm</v>
          </cell>
          <cell r="AG458" t="str">
            <v>Richard Steele</v>
          </cell>
          <cell r="AH458">
            <v>0</v>
          </cell>
          <cell r="AI458" t="str">
            <v>South East</v>
          </cell>
          <cell r="AJ458" t="str">
            <v>Mobile</v>
          </cell>
          <cell r="AK458" t="str">
            <v>Jimmy Arnold</v>
          </cell>
          <cell r="AL458" t="str">
            <v>Sandra Bullard</v>
          </cell>
          <cell r="AM458" t="b">
            <v>0</v>
          </cell>
          <cell r="AN458" t="str">
            <v>RW:006078@3494</v>
          </cell>
          <cell r="AO458" t="str">
            <v>11349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</row>
        <row r="459">
          <cell r="A459" t="str">
            <v>006771</v>
          </cell>
          <cell r="B459" t="str">
            <v>Ashley Woods</v>
          </cell>
          <cell r="C459" t="str">
            <v>2300 Walden Glen Circle</v>
          </cell>
          <cell r="D459">
            <v>0</v>
          </cell>
          <cell r="E459" t="str">
            <v>Cincinnati</v>
          </cell>
          <cell r="F459" t="str">
            <v>OH</v>
          </cell>
          <cell r="G459" t="str">
            <v>45231</v>
          </cell>
          <cell r="H459" t="str">
            <v>513-851-2961</v>
          </cell>
          <cell r="I459">
            <v>0</v>
          </cell>
          <cell r="J459">
            <v>352</v>
          </cell>
          <cell r="K459" t="str">
            <v>39061</v>
          </cell>
          <cell r="L459" t="str">
            <v>Hamilton</v>
          </cell>
          <cell r="M459" t="str">
            <v>1640</v>
          </cell>
          <cell r="N459" t="str">
            <v>Cincinnati</v>
          </cell>
          <cell r="O459" t="str">
            <v>21</v>
          </cell>
          <cell r="P459" t="str">
            <v>Cincinnati - Hamilton</v>
          </cell>
          <cell r="Q459">
            <v>0</v>
          </cell>
          <cell r="R459" t="str">
            <v>Garden</v>
          </cell>
          <cell r="S459" t="str">
            <v>Insignia</v>
          </cell>
          <cell r="T459">
            <v>0</v>
          </cell>
          <cell r="U459" t="str">
            <v>Conventional</v>
          </cell>
          <cell r="V459" t="str">
            <v>Conventional</v>
          </cell>
          <cell r="W459">
            <v>0</v>
          </cell>
          <cell r="X459" t="str">
            <v>Equity</v>
          </cell>
          <cell r="Y459" t="str">
            <v>12</v>
          </cell>
          <cell r="Z459" t="str">
            <v>6</v>
          </cell>
          <cell r="AA459" t="str">
            <v>7</v>
          </cell>
          <cell r="AB459" t="str">
            <v>314880</v>
          </cell>
          <cell r="AC459">
            <v>0.353994066</v>
          </cell>
          <cell r="AD459" t="str">
            <v>Yes</v>
          </cell>
          <cell r="AE459" t="str">
            <v>Yes</v>
          </cell>
          <cell r="AF459" t="str">
            <v>JACQUES MIlLER PORTFOLIO - AFF</v>
          </cell>
          <cell r="AG459" t="str">
            <v>Ashley Woods LP Associates</v>
          </cell>
          <cell r="AH459" t="str">
            <v>1972</v>
          </cell>
          <cell r="AI459" t="str">
            <v>West</v>
          </cell>
          <cell r="AJ459" t="str">
            <v>Columbus</v>
          </cell>
          <cell r="AK459" t="str">
            <v>Rowe Shockley</v>
          </cell>
          <cell r="AL459" t="str">
            <v>Mary Kahl</v>
          </cell>
          <cell r="AM459" t="b">
            <v>0</v>
          </cell>
          <cell r="AN459" t="str">
            <v>RW:008644@3494</v>
          </cell>
          <cell r="AO459" t="str">
            <v>11611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</row>
        <row r="460">
          <cell r="A460" t="str">
            <v>006775</v>
          </cell>
          <cell r="B460" t="str">
            <v>Chapel Hill</v>
          </cell>
          <cell r="C460" t="str">
            <v>7452 Bentley Drive</v>
          </cell>
          <cell r="D460">
            <v>0</v>
          </cell>
          <cell r="E460" t="str">
            <v>Indianapolis</v>
          </cell>
          <cell r="F460" t="str">
            <v>IN</v>
          </cell>
          <cell r="G460" t="str">
            <v>46214</v>
          </cell>
          <cell r="H460" t="str">
            <v>317-271-7277</v>
          </cell>
          <cell r="I460">
            <v>0</v>
          </cell>
          <cell r="J460">
            <v>148</v>
          </cell>
          <cell r="K460" t="str">
            <v>18097</v>
          </cell>
          <cell r="L460" t="str">
            <v>Marion</v>
          </cell>
          <cell r="M460" t="str">
            <v>3480</v>
          </cell>
          <cell r="N460" t="str">
            <v>Indianapolis</v>
          </cell>
          <cell r="O460">
            <v>0</v>
          </cell>
          <cell r="P460">
            <v>0</v>
          </cell>
          <cell r="Q460">
            <v>0</v>
          </cell>
          <cell r="R460" t="str">
            <v>Garden</v>
          </cell>
          <cell r="S460" t="str">
            <v>Insignia</v>
          </cell>
          <cell r="T460">
            <v>0</v>
          </cell>
          <cell r="U460" t="str">
            <v>Conventional</v>
          </cell>
          <cell r="V460" t="str">
            <v>Conventional</v>
          </cell>
          <cell r="W460">
            <v>0</v>
          </cell>
          <cell r="X460" t="str">
            <v>Equity</v>
          </cell>
          <cell r="Y460" t="str">
            <v>12</v>
          </cell>
          <cell r="Z460" t="str">
            <v>7</v>
          </cell>
          <cell r="AA460" t="str">
            <v>7</v>
          </cell>
          <cell r="AB460" t="str">
            <v>183600</v>
          </cell>
          <cell r="AC460">
            <v>0.58038461500000005</v>
          </cell>
          <cell r="AD460" t="str">
            <v>Yes</v>
          </cell>
          <cell r="AE460" t="str">
            <v>Yes</v>
          </cell>
          <cell r="AF460" t="str">
            <v>JACQUES MIlLER PORTFOLIO - AFF</v>
          </cell>
          <cell r="AG460" t="str">
            <v>Chapel Hill L. P.</v>
          </cell>
          <cell r="AH460" t="str">
            <v>1968</v>
          </cell>
          <cell r="AI460" t="str">
            <v>West</v>
          </cell>
          <cell r="AJ460" t="str">
            <v>Indianapolis</v>
          </cell>
          <cell r="AK460" t="str">
            <v>Rick Arbore</v>
          </cell>
          <cell r="AL460" t="str">
            <v>Rick Raffanti</v>
          </cell>
          <cell r="AM460" t="b">
            <v>0</v>
          </cell>
          <cell r="AN460" t="str">
            <v>RW:007129@3494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501.13</v>
          </cell>
          <cell r="AU460">
            <v>0</v>
          </cell>
          <cell r="AV460">
            <v>0</v>
          </cell>
          <cell r="AW460">
            <v>0</v>
          </cell>
          <cell r="AX460">
            <v>501.13</v>
          </cell>
          <cell r="AY460">
            <v>290.83999999999997</v>
          </cell>
        </row>
        <row r="461">
          <cell r="A461" t="str">
            <v>006776</v>
          </cell>
          <cell r="B461" t="str">
            <v>Chapelwood</v>
          </cell>
          <cell r="C461" t="str">
            <v>842 Chapelwood Blvd.</v>
          </cell>
          <cell r="D461">
            <v>0</v>
          </cell>
          <cell r="E461" t="str">
            <v>Indianapolis</v>
          </cell>
          <cell r="F461" t="str">
            <v>IN</v>
          </cell>
          <cell r="G461" t="str">
            <v>46214</v>
          </cell>
          <cell r="H461" t="str">
            <v>317-271-3409</v>
          </cell>
          <cell r="I461">
            <v>0</v>
          </cell>
          <cell r="J461">
            <v>140</v>
          </cell>
          <cell r="K461" t="str">
            <v>18097</v>
          </cell>
          <cell r="L461" t="str">
            <v>Marion</v>
          </cell>
          <cell r="M461" t="str">
            <v>3480</v>
          </cell>
          <cell r="N461" t="str">
            <v>Indianapolis</v>
          </cell>
          <cell r="O461">
            <v>0</v>
          </cell>
          <cell r="P461">
            <v>0</v>
          </cell>
          <cell r="Q461">
            <v>0</v>
          </cell>
          <cell r="R461" t="str">
            <v>Garden</v>
          </cell>
          <cell r="S461" t="str">
            <v>Insignia</v>
          </cell>
          <cell r="T461">
            <v>0</v>
          </cell>
          <cell r="U461" t="str">
            <v>Conventional</v>
          </cell>
          <cell r="V461" t="str">
            <v>Conventional</v>
          </cell>
          <cell r="W461">
            <v>0</v>
          </cell>
          <cell r="X461" t="str">
            <v>Equity</v>
          </cell>
          <cell r="Y461" t="str">
            <v>12</v>
          </cell>
          <cell r="Z461" t="str">
            <v>7</v>
          </cell>
          <cell r="AA461" t="str">
            <v>7</v>
          </cell>
          <cell r="AB461" t="str">
            <v>220300</v>
          </cell>
          <cell r="AC461">
            <v>0.58038461500000005</v>
          </cell>
          <cell r="AD461" t="str">
            <v>Yes</v>
          </cell>
          <cell r="AE461" t="str">
            <v>Yes</v>
          </cell>
          <cell r="AF461" t="str">
            <v>JACQUES MIlLER PORTFOLIO - AFF</v>
          </cell>
          <cell r="AG461" t="str">
            <v>Chapel Hill L. P.</v>
          </cell>
          <cell r="AH461" t="str">
            <v>1969</v>
          </cell>
          <cell r="AI461" t="str">
            <v>West</v>
          </cell>
          <cell r="AJ461" t="str">
            <v>Indianapolis</v>
          </cell>
          <cell r="AK461" t="str">
            <v>Rick Arbore</v>
          </cell>
          <cell r="AL461" t="str">
            <v>Rick Raffanti</v>
          </cell>
          <cell r="AM461" t="b">
            <v>0</v>
          </cell>
          <cell r="AN461" t="str">
            <v>RW:000845@3494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484.13</v>
          </cell>
          <cell r="AU461">
            <v>0</v>
          </cell>
          <cell r="AV461">
            <v>0</v>
          </cell>
          <cell r="AW461">
            <v>0</v>
          </cell>
          <cell r="AX461">
            <v>484.13</v>
          </cell>
          <cell r="AY461">
            <v>280.98</v>
          </cell>
        </row>
        <row r="462">
          <cell r="A462" t="str">
            <v>006779</v>
          </cell>
          <cell r="B462" t="str">
            <v>CHELSEA PLACE</v>
          </cell>
          <cell r="C462" t="str">
            <v>910 S. Tenn. Blvd.</v>
          </cell>
          <cell r="D462">
            <v>0</v>
          </cell>
          <cell r="E462" t="str">
            <v>MURFREESBORO</v>
          </cell>
          <cell r="F462" t="str">
            <v>TN</v>
          </cell>
          <cell r="G462" t="str">
            <v>37130</v>
          </cell>
          <cell r="H462" t="str">
            <v>615-893-3516</v>
          </cell>
          <cell r="I462">
            <v>0</v>
          </cell>
          <cell r="J462">
            <v>594</v>
          </cell>
          <cell r="K462" t="str">
            <v>47149</v>
          </cell>
          <cell r="L462" t="str">
            <v>Rutherford</v>
          </cell>
          <cell r="M462" t="str">
            <v>5360</v>
          </cell>
          <cell r="N462" t="str">
            <v>Nashville</v>
          </cell>
          <cell r="O462">
            <v>0</v>
          </cell>
          <cell r="P462">
            <v>0</v>
          </cell>
          <cell r="Q462">
            <v>0</v>
          </cell>
          <cell r="R462" t="str">
            <v>Garden</v>
          </cell>
          <cell r="S462" t="str">
            <v>Insignia</v>
          </cell>
          <cell r="T462">
            <v>0</v>
          </cell>
          <cell r="U462" t="str">
            <v>Conventional</v>
          </cell>
          <cell r="V462" t="str">
            <v>Conventional</v>
          </cell>
          <cell r="W462">
            <v>0</v>
          </cell>
          <cell r="X462" t="str">
            <v>Equity</v>
          </cell>
          <cell r="Y462" t="str">
            <v>12</v>
          </cell>
          <cell r="Z462" t="str">
            <v>9</v>
          </cell>
          <cell r="AA462" t="str">
            <v>5</v>
          </cell>
          <cell r="AB462" t="str">
            <v>0</v>
          </cell>
          <cell r="AC462">
            <v>0.335384615</v>
          </cell>
          <cell r="AD462" t="str">
            <v>Yes</v>
          </cell>
          <cell r="AE462" t="str">
            <v>Yes</v>
          </cell>
          <cell r="AF462" t="str">
            <v>JACQUES MIlLER PORTFOLIO - AFF</v>
          </cell>
          <cell r="AG462" t="str">
            <v>Chelsea Place Limited</v>
          </cell>
          <cell r="AH462" t="str">
            <v>1966</v>
          </cell>
          <cell r="AI462" t="str">
            <v>South East</v>
          </cell>
          <cell r="AJ462" t="str">
            <v>Nashville</v>
          </cell>
          <cell r="AK462" t="str">
            <v>Rod Beverstein</v>
          </cell>
          <cell r="AL462" t="str">
            <v>Valerie Fulke</v>
          </cell>
          <cell r="AM462" t="b">
            <v>0</v>
          </cell>
          <cell r="AN462" t="str">
            <v>RW:005746@3494</v>
          </cell>
          <cell r="AO462" t="str">
            <v>11497</v>
          </cell>
          <cell r="AP462">
            <v>0</v>
          </cell>
          <cell r="AQ462">
            <v>0</v>
          </cell>
          <cell r="AR462">
            <v>0</v>
          </cell>
          <cell r="AS462">
            <v>2138.4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2138.4</v>
          </cell>
          <cell r="AY462">
            <v>717.18</v>
          </cell>
        </row>
        <row r="463">
          <cell r="A463" t="str">
            <v>006783</v>
          </cell>
          <cell r="B463" t="str">
            <v>Greywood Glen</v>
          </cell>
          <cell r="C463" t="str">
            <v>4900 Old Mobile Hwy</v>
          </cell>
          <cell r="D463">
            <v>0</v>
          </cell>
          <cell r="E463" t="str">
            <v>Pascagoula</v>
          </cell>
          <cell r="F463" t="str">
            <v>MS</v>
          </cell>
          <cell r="G463" t="str">
            <v>39581</v>
          </cell>
          <cell r="H463" t="str">
            <v>601-762-7991</v>
          </cell>
          <cell r="I463">
            <v>0</v>
          </cell>
          <cell r="J463">
            <v>136</v>
          </cell>
          <cell r="K463" t="str">
            <v>28059</v>
          </cell>
          <cell r="L463" t="str">
            <v>Jackson</v>
          </cell>
          <cell r="M463" t="str">
            <v>0920</v>
          </cell>
          <cell r="N463" t="str">
            <v>Biloxi-Gulfport-Pascagoula</v>
          </cell>
          <cell r="O463">
            <v>0</v>
          </cell>
          <cell r="P463">
            <v>0</v>
          </cell>
          <cell r="Q463">
            <v>0</v>
          </cell>
          <cell r="R463" t="str">
            <v>Garden</v>
          </cell>
          <cell r="S463" t="str">
            <v>Insignia</v>
          </cell>
          <cell r="T463">
            <v>0</v>
          </cell>
          <cell r="U463" t="str">
            <v>Conventional</v>
          </cell>
          <cell r="V463" t="str">
            <v>Conventional</v>
          </cell>
          <cell r="W463">
            <v>0</v>
          </cell>
          <cell r="X463" t="str">
            <v>Equity</v>
          </cell>
          <cell r="Y463" t="str">
            <v>12</v>
          </cell>
          <cell r="Z463" t="str">
            <v>3</v>
          </cell>
          <cell r="AA463" t="str">
            <v>3</v>
          </cell>
          <cell r="AB463" t="str">
            <v>118688</v>
          </cell>
          <cell r="AC463">
            <v>0.01</v>
          </cell>
          <cell r="AD463" t="str">
            <v>Yes</v>
          </cell>
          <cell r="AE463" t="str">
            <v>Yes</v>
          </cell>
          <cell r="AF463" t="str">
            <v>JACQUES MIlLER PORTFOLIO - AFF</v>
          </cell>
          <cell r="AG463" t="str">
            <v>Queens Court Joint Venture</v>
          </cell>
          <cell r="AH463" t="str">
            <v>1972</v>
          </cell>
          <cell r="AI463" t="str">
            <v>South East</v>
          </cell>
          <cell r="AJ463" t="str">
            <v>Mobile</v>
          </cell>
          <cell r="AK463" t="str">
            <v>Jimmy Arnold</v>
          </cell>
          <cell r="AL463" t="str">
            <v>Sandra Bullard</v>
          </cell>
          <cell r="AM463" t="b">
            <v>0</v>
          </cell>
          <cell r="AN463" t="str">
            <v>RW:038261@3494</v>
          </cell>
          <cell r="AO463" t="str">
            <v>08181</v>
          </cell>
          <cell r="AP463">
            <v>0</v>
          </cell>
          <cell r="AQ463">
            <v>0</v>
          </cell>
          <cell r="AR463">
            <v>0</v>
          </cell>
          <cell r="AS463">
            <v>489.6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489.6</v>
          </cell>
          <cell r="AY463">
            <v>4.8899999999999997</v>
          </cell>
        </row>
        <row r="464">
          <cell r="A464" t="str">
            <v>006784</v>
          </cell>
          <cell r="B464" t="str">
            <v>Granada Gardens Apts</v>
          </cell>
          <cell r="C464" t="str">
            <v>c/o Palm Lakes Apts</v>
          </cell>
          <cell r="D464" t="str">
            <v>2615 NW 115 street</v>
          </cell>
          <cell r="E464" t="str">
            <v>Opa Locka</v>
          </cell>
          <cell r="F464" t="str">
            <v>FL</v>
          </cell>
          <cell r="G464" t="str">
            <v>33167</v>
          </cell>
          <cell r="H464" t="str">
            <v>305-687-8055</v>
          </cell>
          <cell r="I464">
            <v>0</v>
          </cell>
          <cell r="J464">
            <v>126</v>
          </cell>
          <cell r="K464" t="str">
            <v>12025</v>
          </cell>
          <cell r="L464" t="str">
            <v>Dade</v>
          </cell>
          <cell r="M464" t="str">
            <v>5000</v>
          </cell>
          <cell r="N464" t="str">
            <v>Miami</v>
          </cell>
          <cell r="O464" t="str">
            <v>56</v>
          </cell>
          <cell r="P464" t="str">
            <v>Miami - Fort Lauderdale</v>
          </cell>
          <cell r="Q464">
            <v>0</v>
          </cell>
          <cell r="R464" t="str">
            <v>Midrise</v>
          </cell>
          <cell r="S464" t="str">
            <v>Insignia</v>
          </cell>
          <cell r="T464">
            <v>0</v>
          </cell>
          <cell r="U464" t="str">
            <v>Affordable</v>
          </cell>
          <cell r="V464" t="str">
            <v>Affordable</v>
          </cell>
          <cell r="W464" t="str">
            <v>Assisted</v>
          </cell>
          <cell r="X464" t="str">
            <v>Fee</v>
          </cell>
          <cell r="Y464" t="str">
            <v>12</v>
          </cell>
          <cell r="Z464" t="str">
            <v>5</v>
          </cell>
          <cell r="AA464" t="str">
            <v>6</v>
          </cell>
          <cell r="AB464" t="str">
            <v>0</v>
          </cell>
          <cell r="AC464">
            <v>4.8999999999999998E-3</v>
          </cell>
          <cell r="AD464" t="str">
            <v>No</v>
          </cell>
          <cell r="AE464" t="str">
            <v>Yes</v>
          </cell>
          <cell r="AF464" t="str">
            <v>Related</v>
          </cell>
          <cell r="AG464" t="str">
            <v>Opa-Locka Association,Ltd.</v>
          </cell>
          <cell r="AH464">
            <v>0</v>
          </cell>
          <cell r="AI464" t="str">
            <v>South East</v>
          </cell>
          <cell r="AJ464" t="str">
            <v>Boca</v>
          </cell>
          <cell r="AK464" t="str">
            <v>Charlie Vanover</v>
          </cell>
          <cell r="AL464" t="str">
            <v>Mack Gipson</v>
          </cell>
          <cell r="AM464" t="b">
            <v>0</v>
          </cell>
          <cell r="AN464" t="str">
            <v>RW:037782@3494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</row>
        <row r="465">
          <cell r="A465" t="str">
            <v>006787</v>
          </cell>
          <cell r="B465" t="str">
            <v>Lafayette Square</v>
          </cell>
          <cell r="C465" t="str">
            <v>2-E Lafayette Square</v>
          </cell>
          <cell r="D465">
            <v>0</v>
          </cell>
          <cell r="E465" t="str">
            <v>Camden</v>
          </cell>
          <cell r="F465" t="str">
            <v>SC</v>
          </cell>
          <cell r="G465" t="str">
            <v>29020</v>
          </cell>
          <cell r="H465" t="str">
            <v>803-432-7417</v>
          </cell>
          <cell r="I465">
            <v>0</v>
          </cell>
          <cell r="J465">
            <v>72</v>
          </cell>
          <cell r="K465" t="str">
            <v>45055</v>
          </cell>
          <cell r="L465" t="str">
            <v>Kershaw</v>
          </cell>
          <cell r="M465" t="str">
            <v>045</v>
          </cell>
          <cell r="N465" t="str">
            <v>SC Other</v>
          </cell>
          <cell r="O465">
            <v>0</v>
          </cell>
          <cell r="P465">
            <v>0</v>
          </cell>
          <cell r="Q465">
            <v>0</v>
          </cell>
          <cell r="R465" t="str">
            <v>Garden</v>
          </cell>
          <cell r="S465" t="str">
            <v>Insignia</v>
          </cell>
          <cell r="T465">
            <v>0</v>
          </cell>
          <cell r="U465" t="str">
            <v>Affordable</v>
          </cell>
          <cell r="V465" t="str">
            <v>Affordable</v>
          </cell>
          <cell r="W465" t="str">
            <v>Assisted</v>
          </cell>
          <cell r="X465" t="str">
            <v>Equity</v>
          </cell>
          <cell r="Y465" t="str">
            <v>12</v>
          </cell>
          <cell r="Z465" t="str">
            <v>9</v>
          </cell>
          <cell r="AA465" t="str">
            <v>9</v>
          </cell>
          <cell r="AB465" t="str">
            <v>57600</v>
          </cell>
          <cell r="AC465">
            <v>0.04</v>
          </cell>
          <cell r="AD465" t="str">
            <v>Yes</v>
          </cell>
          <cell r="AE465" t="str">
            <v>Yes</v>
          </cell>
          <cell r="AF465" t="str">
            <v>JACQUES MIlLER PORTFOLIO - AFF</v>
          </cell>
          <cell r="AG465" t="str">
            <v>Lafayette Square Assoc</v>
          </cell>
          <cell r="AH465" t="str">
            <v>1979</v>
          </cell>
          <cell r="AI465" t="str">
            <v>East</v>
          </cell>
          <cell r="AJ465" t="str">
            <v>Greenville</v>
          </cell>
          <cell r="AK465" t="str">
            <v>Frank Dupree</v>
          </cell>
          <cell r="AL465" t="str">
            <v>Melanie Thompson</v>
          </cell>
          <cell r="AM465" t="b">
            <v>1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</row>
        <row r="466">
          <cell r="A466" t="str">
            <v>006788</v>
          </cell>
          <cell r="B466" t="str">
            <v>LAFONTENAY I&amp;II</v>
          </cell>
          <cell r="C466" t="str">
            <v>500 Lafontenay Court</v>
          </cell>
          <cell r="D466">
            <v>0</v>
          </cell>
          <cell r="E466" t="str">
            <v>LOUISVILLE</v>
          </cell>
          <cell r="F466" t="str">
            <v>KY</v>
          </cell>
          <cell r="G466" t="str">
            <v>40223</v>
          </cell>
          <cell r="H466" t="str">
            <v>502-245-8834</v>
          </cell>
          <cell r="I466">
            <v>0</v>
          </cell>
          <cell r="J466">
            <v>260</v>
          </cell>
          <cell r="K466" t="str">
            <v>21111</v>
          </cell>
          <cell r="L466" t="str">
            <v>Jefferson</v>
          </cell>
          <cell r="M466" t="str">
            <v>4520</v>
          </cell>
          <cell r="N466" t="str">
            <v>Louisville</v>
          </cell>
          <cell r="O466">
            <v>0</v>
          </cell>
          <cell r="P466">
            <v>0</v>
          </cell>
          <cell r="Q466">
            <v>0</v>
          </cell>
          <cell r="R466" t="str">
            <v>Garden</v>
          </cell>
          <cell r="S466" t="str">
            <v>Insignia</v>
          </cell>
          <cell r="T466">
            <v>0</v>
          </cell>
          <cell r="U466" t="str">
            <v>Conventional</v>
          </cell>
          <cell r="V466" t="str">
            <v>Conventional</v>
          </cell>
          <cell r="W466">
            <v>0</v>
          </cell>
          <cell r="X466" t="str">
            <v>Equity</v>
          </cell>
          <cell r="Y466" t="str">
            <v>12</v>
          </cell>
          <cell r="Z466" t="str">
            <v>8</v>
          </cell>
          <cell r="AA466" t="str">
            <v>7</v>
          </cell>
          <cell r="AB466" t="str">
            <v>286682</v>
          </cell>
          <cell r="AC466">
            <v>0.38243169300000002</v>
          </cell>
          <cell r="AD466" t="str">
            <v>Yes</v>
          </cell>
          <cell r="AE466" t="str">
            <v>Yes</v>
          </cell>
          <cell r="AF466" t="str">
            <v>JACQUES MIlLER PORTFOLIO - AFF</v>
          </cell>
          <cell r="AG466" t="str">
            <v>Lafontenay LP</v>
          </cell>
          <cell r="AH466" t="str">
            <v>1970</v>
          </cell>
          <cell r="AI466" t="str">
            <v>South East</v>
          </cell>
          <cell r="AJ466" t="str">
            <v>Nashville</v>
          </cell>
          <cell r="AK466" t="str">
            <v>Rod Beverstein</v>
          </cell>
          <cell r="AL466" t="str">
            <v>Rebecca Karlen</v>
          </cell>
          <cell r="AM466" t="b">
            <v>0</v>
          </cell>
          <cell r="AN466" t="str">
            <v>RW:038333@3494</v>
          </cell>
          <cell r="AO466" t="str">
            <v>08203</v>
          </cell>
          <cell r="AP466">
            <v>0</v>
          </cell>
          <cell r="AQ466">
            <v>0</v>
          </cell>
          <cell r="AR466">
            <v>0</v>
          </cell>
          <cell r="AS466">
            <v>936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936</v>
          </cell>
          <cell r="AY466">
            <v>357.95</v>
          </cell>
        </row>
        <row r="467">
          <cell r="A467" t="str">
            <v>006797</v>
          </cell>
          <cell r="B467" t="str">
            <v>Shaker Square</v>
          </cell>
          <cell r="C467" t="str">
            <v>280 Barkley Place West</v>
          </cell>
          <cell r="D467">
            <v>0</v>
          </cell>
          <cell r="E467" t="str">
            <v>Whitehall</v>
          </cell>
          <cell r="F467" t="str">
            <v>OH</v>
          </cell>
          <cell r="G467" t="str">
            <v>43213</v>
          </cell>
          <cell r="H467" t="str">
            <v>614-866-8872</v>
          </cell>
          <cell r="I467">
            <v>0</v>
          </cell>
          <cell r="J467">
            <v>194</v>
          </cell>
          <cell r="K467" t="str">
            <v>39049</v>
          </cell>
          <cell r="L467" t="str">
            <v>Franklin</v>
          </cell>
          <cell r="M467" t="str">
            <v>1840</v>
          </cell>
          <cell r="N467" t="str">
            <v>Columbus</v>
          </cell>
          <cell r="O467">
            <v>0</v>
          </cell>
          <cell r="P467">
            <v>0</v>
          </cell>
          <cell r="Q467">
            <v>0</v>
          </cell>
          <cell r="R467" t="str">
            <v>Garden</v>
          </cell>
          <cell r="S467" t="str">
            <v>Insignia</v>
          </cell>
          <cell r="T467">
            <v>0</v>
          </cell>
          <cell r="U467" t="str">
            <v>Conventional</v>
          </cell>
          <cell r="V467" t="str">
            <v>Conventional</v>
          </cell>
          <cell r="W467">
            <v>0</v>
          </cell>
          <cell r="X467" t="str">
            <v>Consolidated</v>
          </cell>
          <cell r="Y467" t="str">
            <v>12</v>
          </cell>
          <cell r="Z467" t="str">
            <v>8</v>
          </cell>
          <cell r="AA467" t="str">
            <v>8</v>
          </cell>
          <cell r="AB467" t="str">
            <v>285528</v>
          </cell>
          <cell r="AC467">
            <v>0.83574999999999999</v>
          </cell>
          <cell r="AD467" t="str">
            <v>Yes</v>
          </cell>
          <cell r="AE467" t="str">
            <v>Yes</v>
          </cell>
          <cell r="AF467" t="str">
            <v>JACQUES MIlLER PORTFOLIO - AFF</v>
          </cell>
          <cell r="AG467" t="str">
            <v>Shaker Square</v>
          </cell>
          <cell r="AH467" t="str">
            <v>1968</v>
          </cell>
          <cell r="AI467" t="str">
            <v>West</v>
          </cell>
          <cell r="AJ467" t="str">
            <v>Columbus</v>
          </cell>
          <cell r="AK467" t="str">
            <v>Rowe Shockley</v>
          </cell>
          <cell r="AL467" t="str">
            <v>Sandi Wilt</v>
          </cell>
          <cell r="AM467" t="b">
            <v>0</v>
          </cell>
          <cell r="AN467">
            <v>0</v>
          </cell>
          <cell r="AO467" t="str">
            <v>09036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651.29</v>
          </cell>
          <cell r="AU467">
            <v>0</v>
          </cell>
          <cell r="AV467">
            <v>0</v>
          </cell>
          <cell r="AW467">
            <v>0</v>
          </cell>
          <cell r="AX467">
            <v>651.29</v>
          </cell>
          <cell r="AY467">
            <v>544.30999999999995</v>
          </cell>
        </row>
        <row r="468">
          <cell r="A468" t="str">
            <v>006801</v>
          </cell>
          <cell r="B468" t="str">
            <v>Versailles on the Lake</v>
          </cell>
          <cell r="C468" t="str">
            <v>6501 Reed Road</v>
          </cell>
          <cell r="D468" t="str">
            <v>Suite 102</v>
          </cell>
          <cell r="E468" t="str">
            <v>Fort Wayne</v>
          </cell>
          <cell r="F468" t="str">
            <v>IN</v>
          </cell>
          <cell r="G468" t="str">
            <v>46835</v>
          </cell>
          <cell r="H468" t="str">
            <v>219-485-4111</v>
          </cell>
          <cell r="I468">
            <v>0</v>
          </cell>
          <cell r="J468">
            <v>156</v>
          </cell>
          <cell r="K468" t="str">
            <v>18003</v>
          </cell>
          <cell r="L468" t="str">
            <v>Allen</v>
          </cell>
          <cell r="M468" t="str">
            <v>2760</v>
          </cell>
          <cell r="N468" t="str">
            <v>Fort Wayne</v>
          </cell>
          <cell r="O468">
            <v>0</v>
          </cell>
          <cell r="P468">
            <v>0</v>
          </cell>
          <cell r="Q468">
            <v>0</v>
          </cell>
          <cell r="R468" t="str">
            <v>Garden</v>
          </cell>
          <cell r="S468" t="str">
            <v>Insignia</v>
          </cell>
          <cell r="T468">
            <v>0</v>
          </cell>
          <cell r="U468" t="str">
            <v>Conventional</v>
          </cell>
          <cell r="V468" t="str">
            <v>Conventional</v>
          </cell>
          <cell r="W468">
            <v>0</v>
          </cell>
          <cell r="X468" t="str">
            <v>Equity</v>
          </cell>
          <cell r="Y468" t="str">
            <v>12</v>
          </cell>
          <cell r="Z468" t="str">
            <v>6</v>
          </cell>
          <cell r="AA468" t="str">
            <v>5</v>
          </cell>
          <cell r="AB468" t="str">
            <v>131732</v>
          </cell>
          <cell r="AC468">
            <v>0.353994066</v>
          </cell>
          <cell r="AD468" t="str">
            <v>Yes</v>
          </cell>
          <cell r="AE468" t="str">
            <v>Yes</v>
          </cell>
          <cell r="AF468" t="str">
            <v>JACQUES MIlLER PORTFOLIO - AFF</v>
          </cell>
          <cell r="AG468" t="str">
            <v>Davidson Diversified Real Estate I, LP</v>
          </cell>
          <cell r="AH468" t="str">
            <v>1970</v>
          </cell>
          <cell r="AI468" t="str">
            <v>West</v>
          </cell>
          <cell r="AJ468" t="str">
            <v>Indianapolis</v>
          </cell>
          <cell r="AK468" t="str">
            <v>Rick Arbore</v>
          </cell>
          <cell r="AL468" t="str">
            <v>Rick Arbore</v>
          </cell>
          <cell r="AM468" t="b">
            <v>0</v>
          </cell>
          <cell r="AN468" t="str">
            <v>RW:000150@3494</v>
          </cell>
          <cell r="AO468" t="str">
            <v>11396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421.2</v>
          </cell>
          <cell r="AX468">
            <v>421.2</v>
          </cell>
          <cell r="AY468">
            <v>149.1</v>
          </cell>
        </row>
        <row r="469">
          <cell r="A469" t="str">
            <v>006802</v>
          </cell>
          <cell r="B469" t="str">
            <v>TRAILS APTS.</v>
          </cell>
          <cell r="C469" t="str">
            <v>100 Trails Circle</v>
          </cell>
          <cell r="D469">
            <v>0</v>
          </cell>
          <cell r="E469" t="str">
            <v>NASHVILLE</v>
          </cell>
          <cell r="F469" t="str">
            <v>TN</v>
          </cell>
          <cell r="G469" t="str">
            <v>37214</v>
          </cell>
          <cell r="H469" t="str">
            <v>615-889-4800</v>
          </cell>
          <cell r="I469">
            <v>0</v>
          </cell>
          <cell r="J469">
            <v>248</v>
          </cell>
          <cell r="K469" t="str">
            <v>47037</v>
          </cell>
          <cell r="L469" t="str">
            <v>Davidson</v>
          </cell>
          <cell r="M469" t="str">
            <v>5360</v>
          </cell>
          <cell r="N469" t="str">
            <v>Nashville</v>
          </cell>
          <cell r="O469">
            <v>0</v>
          </cell>
          <cell r="P469">
            <v>0</v>
          </cell>
          <cell r="Q469">
            <v>0</v>
          </cell>
          <cell r="R469" t="str">
            <v>Garden</v>
          </cell>
          <cell r="S469" t="str">
            <v>Insignia</v>
          </cell>
          <cell r="T469">
            <v>0</v>
          </cell>
          <cell r="U469" t="str">
            <v>Conventional</v>
          </cell>
          <cell r="V469" t="str">
            <v>Conventional</v>
          </cell>
          <cell r="W469">
            <v>0</v>
          </cell>
          <cell r="X469" t="str">
            <v>Equity</v>
          </cell>
          <cell r="Y469" t="str">
            <v>12</v>
          </cell>
          <cell r="Z469" t="str">
            <v>9</v>
          </cell>
          <cell r="AA469" t="str">
            <v>7</v>
          </cell>
          <cell r="AB469" t="str">
            <v>198560</v>
          </cell>
          <cell r="AC469">
            <v>0.38243169300000002</v>
          </cell>
          <cell r="AD469" t="str">
            <v>Yes</v>
          </cell>
          <cell r="AE469" t="str">
            <v>Yes</v>
          </cell>
          <cell r="AF469" t="str">
            <v>JACQUES MIlLER PORTFOLIO - AFF</v>
          </cell>
          <cell r="AG469" t="str">
            <v>DDRE II LP</v>
          </cell>
          <cell r="AH469" t="str">
            <v>1985</v>
          </cell>
          <cell r="AI469" t="str">
            <v>South East</v>
          </cell>
          <cell r="AJ469" t="str">
            <v>Nashville</v>
          </cell>
          <cell r="AK469" t="str">
            <v>Rod Beverstein</v>
          </cell>
          <cell r="AL469" t="str">
            <v>Helen Hayes</v>
          </cell>
          <cell r="AM469" t="b">
            <v>0</v>
          </cell>
          <cell r="AN469" t="str">
            <v>RW:038652@3494</v>
          </cell>
          <cell r="AO469" t="str">
            <v>10982</v>
          </cell>
          <cell r="AP469">
            <v>0</v>
          </cell>
          <cell r="AQ469">
            <v>0</v>
          </cell>
          <cell r="AR469">
            <v>0</v>
          </cell>
          <cell r="AS469">
            <v>892.8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892.8</v>
          </cell>
          <cell r="AY469">
            <v>341.43</v>
          </cell>
        </row>
        <row r="470">
          <cell r="A470" t="str">
            <v>006803</v>
          </cell>
          <cell r="B470" t="str">
            <v>Villa Nova</v>
          </cell>
          <cell r="C470" t="str">
            <v>8760 LeMode Court</v>
          </cell>
          <cell r="D470">
            <v>0</v>
          </cell>
          <cell r="E470" t="str">
            <v>Indianapolis</v>
          </cell>
          <cell r="F470" t="str">
            <v>IN</v>
          </cell>
          <cell r="G470" t="str">
            <v>46268</v>
          </cell>
          <cell r="H470" t="str">
            <v>317-872-0203</v>
          </cell>
          <cell r="I470">
            <v>0</v>
          </cell>
          <cell r="J470">
            <v>126</v>
          </cell>
          <cell r="K470" t="str">
            <v>18097</v>
          </cell>
          <cell r="L470" t="str">
            <v>Marion</v>
          </cell>
          <cell r="M470" t="str">
            <v>3480</v>
          </cell>
          <cell r="N470" t="str">
            <v>Indianapolis</v>
          </cell>
          <cell r="O470">
            <v>0</v>
          </cell>
          <cell r="P470">
            <v>0</v>
          </cell>
          <cell r="Q470">
            <v>0</v>
          </cell>
          <cell r="R470" t="str">
            <v>Garden</v>
          </cell>
          <cell r="S470" t="str">
            <v>Insignia</v>
          </cell>
          <cell r="T470">
            <v>0</v>
          </cell>
          <cell r="U470" t="str">
            <v>Conventional</v>
          </cell>
          <cell r="V470" t="str">
            <v>Conventional</v>
          </cell>
          <cell r="W470">
            <v>0</v>
          </cell>
          <cell r="X470" t="str">
            <v>Equity</v>
          </cell>
          <cell r="Y470" t="str">
            <v>12</v>
          </cell>
          <cell r="Z470" t="str">
            <v>8</v>
          </cell>
          <cell r="AA470" t="str">
            <v>8</v>
          </cell>
          <cell r="AB470" t="str">
            <v>107530</v>
          </cell>
          <cell r="AC470">
            <v>0.58899999999999997</v>
          </cell>
          <cell r="AD470" t="str">
            <v>Yes</v>
          </cell>
          <cell r="AE470" t="str">
            <v>Yes</v>
          </cell>
          <cell r="AF470" t="str">
            <v>JACQUES MIlLER PORTFOLIO - AFF</v>
          </cell>
          <cell r="AG470" t="str">
            <v>Villa Nova, Ltd</v>
          </cell>
          <cell r="AH470" t="str">
            <v>1972</v>
          </cell>
          <cell r="AI470" t="str">
            <v>West</v>
          </cell>
          <cell r="AJ470" t="str">
            <v>Indianapolis</v>
          </cell>
          <cell r="AK470" t="str">
            <v>Rick Arbore</v>
          </cell>
          <cell r="AL470" t="str">
            <v>Bett Hemry</v>
          </cell>
          <cell r="AM470" t="b">
            <v>0</v>
          </cell>
          <cell r="AN470" t="str">
            <v>RW:038249@3494</v>
          </cell>
          <cell r="AO470" t="str">
            <v>08041</v>
          </cell>
          <cell r="AP470">
            <v>0</v>
          </cell>
          <cell r="AQ470">
            <v>1244.8800000000001</v>
          </cell>
          <cell r="AR470">
            <v>0</v>
          </cell>
          <cell r="AS470">
            <v>0</v>
          </cell>
          <cell r="AT470">
            <v>453.66</v>
          </cell>
          <cell r="AU470">
            <v>0</v>
          </cell>
          <cell r="AV470">
            <v>0</v>
          </cell>
          <cell r="AW470">
            <v>0</v>
          </cell>
          <cell r="AX470">
            <v>1698.54</v>
          </cell>
          <cell r="AY470">
            <v>1000.44</v>
          </cell>
        </row>
        <row r="471">
          <cell r="A471" t="str">
            <v>006804</v>
          </cell>
          <cell r="B471" t="str">
            <v>Village</v>
          </cell>
          <cell r="C471" t="str">
            <v>1002 Creekbridge Road</v>
          </cell>
          <cell r="D471">
            <v>0</v>
          </cell>
          <cell r="E471" t="str">
            <v>Brandon</v>
          </cell>
          <cell r="F471" t="str">
            <v>FL</v>
          </cell>
          <cell r="G471" t="str">
            <v>33511</v>
          </cell>
          <cell r="H471" t="str">
            <v>813-689-8525</v>
          </cell>
          <cell r="I471">
            <v>0</v>
          </cell>
          <cell r="J471">
            <v>112</v>
          </cell>
          <cell r="K471" t="str">
            <v>12057</v>
          </cell>
          <cell r="L471" t="str">
            <v>Hillsborough</v>
          </cell>
          <cell r="M471" t="str">
            <v>8280</v>
          </cell>
          <cell r="N471" t="str">
            <v>Tampa-St. Petersburg-Clearwater</v>
          </cell>
          <cell r="O471">
            <v>0</v>
          </cell>
          <cell r="P471">
            <v>0</v>
          </cell>
          <cell r="Q471">
            <v>0</v>
          </cell>
          <cell r="R471" t="str">
            <v>Garden</v>
          </cell>
          <cell r="S471" t="str">
            <v>Insignia</v>
          </cell>
          <cell r="T471">
            <v>0</v>
          </cell>
          <cell r="U471" t="str">
            <v>Conventional</v>
          </cell>
          <cell r="V471" t="str">
            <v>Conventional</v>
          </cell>
          <cell r="W471">
            <v>0</v>
          </cell>
          <cell r="X471" t="str">
            <v>Equity</v>
          </cell>
          <cell r="Y471" t="str">
            <v>12</v>
          </cell>
          <cell r="Z471" t="str">
            <v>8</v>
          </cell>
          <cell r="AA471" t="str">
            <v>8</v>
          </cell>
          <cell r="AB471" t="str">
            <v>117950</v>
          </cell>
          <cell r="AC471">
            <v>0.53280109499999995</v>
          </cell>
          <cell r="AD471" t="str">
            <v>Yes</v>
          </cell>
          <cell r="AE471" t="str">
            <v>Yes</v>
          </cell>
          <cell r="AF471" t="str">
            <v>JACQUES MIlLER PORTFOLIO - AFF</v>
          </cell>
          <cell r="AG471" t="str">
            <v>Davidson Growth Plus GP Corp</v>
          </cell>
          <cell r="AH471" t="str">
            <v>1986</v>
          </cell>
          <cell r="AI471" t="str">
            <v>South East</v>
          </cell>
          <cell r="AJ471" t="str">
            <v>Tampa</v>
          </cell>
          <cell r="AK471" t="str">
            <v>Dan Kistel</v>
          </cell>
          <cell r="AL471" t="str">
            <v>Jean Hunt</v>
          </cell>
          <cell r="AM471" t="b">
            <v>1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302.39999999999998</v>
          </cell>
          <cell r="AX471">
            <v>302.39999999999998</v>
          </cell>
          <cell r="AY471">
            <v>161.11000000000001</v>
          </cell>
        </row>
        <row r="472">
          <cell r="A472" t="str">
            <v>006805</v>
          </cell>
          <cell r="B472" t="str">
            <v>WALKER SPRINGS APTS.</v>
          </cell>
          <cell r="C472" t="str">
            <v>721 Walker Spring Rd.</v>
          </cell>
          <cell r="D472">
            <v>0</v>
          </cell>
          <cell r="E472" t="str">
            <v>KNOXVILLE</v>
          </cell>
          <cell r="F472" t="str">
            <v>TN</v>
          </cell>
          <cell r="G472" t="str">
            <v>37923</v>
          </cell>
          <cell r="H472" t="str">
            <v>423-693-7470</v>
          </cell>
          <cell r="I472">
            <v>0</v>
          </cell>
          <cell r="J472">
            <v>168</v>
          </cell>
          <cell r="K472" t="str">
            <v>47093</v>
          </cell>
          <cell r="L472" t="str">
            <v>Knox</v>
          </cell>
          <cell r="M472" t="str">
            <v>3840</v>
          </cell>
          <cell r="N472" t="str">
            <v>Knoxville</v>
          </cell>
          <cell r="O472">
            <v>0</v>
          </cell>
          <cell r="P472">
            <v>0</v>
          </cell>
          <cell r="Q472">
            <v>0</v>
          </cell>
          <cell r="R472" t="str">
            <v>Garden</v>
          </cell>
          <cell r="S472" t="str">
            <v>Insignia</v>
          </cell>
          <cell r="T472">
            <v>0</v>
          </cell>
          <cell r="U472" t="str">
            <v>Conventional</v>
          </cell>
          <cell r="V472" t="str">
            <v>Conventional</v>
          </cell>
          <cell r="W472">
            <v>0</v>
          </cell>
          <cell r="X472" t="str">
            <v>Equity</v>
          </cell>
          <cell r="Y472" t="str">
            <v>12</v>
          </cell>
          <cell r="Z472" t="str">
            <v>9</v>
          </cell>
          <cell r="AA472" t="str">
            <v>7</v>
          </cell>
          <cell r="AB472" t="str">
            <v>176800</v>
          </cell>
          <cell r="AC472">
            <v>0.32186868699999999</v>
          </cell>
          <cell r="AD472" t="str">
            <v>Yes</v>
          </cell>
          <cell r="AE472" t="str">
            <v>Yes</v>
          </cell>
          <cell r="AF472" t="str">
            <v>JACQUES MIlLER PORTFOLIO - AFF</v>
          </cell>
          <cell r="AG472" t="str">
            <v>Walker Springs Lmtd</v>
          </cell>
          <cell r="AH472" t="str">
            <v>1974</v>
          </cell>
          <cell r="AI472" t="str">
            <v>South East</v>
          </cell>
          <cell r="AJ472" t="str">
            <v>Nashville</v>
          </cell>
          <cell r="AK472" t="str">
            <v>Rod Beverstein</v>
          </cell>
          <cell r="AL472" t="str">
            <v>Ann Felknor</v>
          </cell>
          <cell r="AM472" t="b">
            <v>0</v>
          </cell>
          <cell r="AN472" t="str">
            <v>RW:039040@3494</v>
          </cell>
          <cell r="AO472">
            <v>0</v>
          </cell>
          <cell r="AP472">
            <v>0</v>
          </cell>
          <cell r="AQ472">
            <v>1659.84</v>
          </cell>
          <cell r="AR472">
            <v>0</v>
          </cell>
          <cell r="AS472">
            <v>604.79999999999995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2264.64</v>
          </cell>
          <cell r="AY472">
            <v>728.91</v>
          </cell>
        </row>
        <row r="473">
          <cell r="A473" t="str">
            <v>006807</v>
          </cell>
          <cell r="B473" t="str">
            <v>Wyckford Commons</v>
          </cell>
          <cell r="C473" t="str">
            <v>7777 Wyckford Court</v>
          </cell>
          <cell r="D473">
            <v>0</v>
          </cell>
          <cell r="E473" t="str">
            <v>Indianapolis</v>
          </cell>
          <cell r="F473" t="str">
            <v>IN</v>
          </cell>
          <cell r="G473" t="str">
            <v>46214</v>
          </cell>
          <cell r="H473" t="str">
            <v>317-271-2576</v>
          </cell>
          <cell r="I473">
            <v>0</v>
          </cell>
          <cell r="J473">
            <v>248</v>
          </cell>
          <cell r="K473" t="str">
            <v>18097</v>
          </cell>
          <cell r="L473" t="str">
            <v>Marion</v>
          </cell>
          <cell r="M473" t="str">
            <v>3480</v>
          </cell>
          <cell r="N473" t="str">
            <v>Indianapolis</v>
          </cell>
          <cell r="O473">
            <v>0</v>
          </cell>
          <cell r="P473">
            <v>0</v>
          </cell>
          <cell r="Q473">
            <v>0</v>
          </cell>
          <cell r="R473" t="str">
            <v>Garden</v>
          </cell>
          <cell r="S473" t="str">
            <v>Insignia</v>
          </cell>
          <cell r="T473">
            <v>0</v>
          </cell>
          <cell r="U473" t="str">
            <v>Conventional</v>
          </cell>
          <cell r="V473" t="str">
            <v>Conventional</v>
          </cell>
          <cell r="W473">
            <v>0</v>
          </cell>
          <cell r="X473" t="str">
            <v>Equity</v>
          </cell>
          <cell r="Y473" t="str">
            <v>12</v>
          </cell>
          <cell r="Z473" t="str">
            <v>7</v>
          </cell>
          <cell r="AA473" t="str">
            <v>7</v>
          </cell>
          <cell r="AB473" t="str">
            <v>266528</v>
          </cell>
          <cell r="AC473">
            <v>0.53125</v>
          </cell>
          <cell r="AD473" t="str">
            <v>Yes</v>
          </cell>
          <cell r="AE473" t="str">
            <v>Yes</v>
          </cell>
          <cell r="AF473" t="str">
            <v>JACQUES MIlLER PORTFOLIO - AFF</v>
          </cell>
          <cell r="AG473" t="str">
            <v>Wyckford Commons, LP</v>
          </cell>
          <cell r="AH473" t="str">
            <v>1973</v>
          </cell>
          <cell r="AI473" t="str">
            <v>West</v>
          </cell>
          <cell r="AJ473" t="str">
            <v>Indianapolis</v>
          </cell>
          <cell r="AK473" t="str">
            <v>Rick Arbore</v>
          </cell>
          <cell r="AL473" t="str">
            <v>Rick Raffanti</v>
          </cell>
          <cell r="AM473" t="b">
            <v>1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890.46</v>
          </cell>
          <cell r="AU473">
            <v>0</v>
          </cell>
          <cell r="AV473">
            <v>0</v>
          </cell>
          <cell r="AW473">
            <v>0</v>
          </cell>
          <cell r="AX473">
            <v>890.46</v>
          </cell>
          <cell r="AY473">
            <v>473.05</v>
          </cell>
        </row>
        <row r="474">
          <cell r="A474" t="str">
            <v>006813</v>
          </cell>
          <cell r="B474" t="str">
            <v>Burgundy Court</v>
          </cell>
          <cell r="C474" t="str">
            <v>3295 Rocker Drive</v>
          </cell>
          <cell r="D474">
            <v>0</v>
          </cell>
          <cell r="E474" t="str">
            <v>Cincinnati</v>
          </cell>
          <cell r="F474" t="str">
            <v>OH</v>
          </cell>
          <cell r="G474" t="str">
            <v>45239</v>
          </cell>
          <cell r="H474" t="str">
            <v>513-741-7705</v>
          </cell>
          <cell r="I474">
            <v>0</v>
          </cell>
          <cell r="J474">
            <v>234</v>
          </cell>
          <cell r="K474" t="str">
            <v>39061</v>
          </cell>
          <cell r="L474" t="str">
            <v>Hamilton</v>
          </cell>
          <cell r="M474" t="str">
            <v>1640</v>
          </cell>
          <cell r="N474" t="str">
            <v>Cincinnati</v>
          </cell>
          <cell r="O474" t="str">
            <v>21</v>
          </cell>
          <cell r="P474" t="str">
            <v>Cincinnati - Hamilton</v>
          </cell>
          <cell r="Q474">
            <v>0</v>
          </cell>
          <cell r="R474" t="str">
            <v>Garden</v>
          </cell>
          <cell r="S474" t="str">
            <v>Insignia</v>
          </cell>
          <cell r="T474">
            <v>0</v>
          </cell>
          <cell r="U474" t="str">
            <v>Conventional</v>
          </cell>
          <cell r="V474" t="str">
            <v>Conventional</v>
          </cell>
          <cell r="W474">
            <v>0</v>
          </cell>
          <cell r="X474" t="str">
            <v>Equity</v>
          </cell>
          <cell r="Y474" t="str">
            <v>12</v>
          </cell>
          <cell r="Z474" t="str">
            <v>8</v>
          </cell>
          <cell r="AA474" t="str">
            <v>8</v>
          </cell>
          <cell r="AB474" t="str">
            <v>210574</v>
          </cell>
          <cell r="AC474">
            <v>0.51838399999999996</v>
          </cell>
          <cell r="AD474" t="str">
            <v>Yes</v>
          </cell>
          <cell r="AE474" t="str">
            <v>Yes</v>
          </cell>
          <cell r="AF474" t="str">
            <v>JACQUES MIlLER PORTFOLIO - AFF</v>
          </cell>
          <cell r="AG474" t="str">
            <v>Burgundy Court Associates LP</v>
          </cell>
          <cell r="AH474" t="str">
            <v>1969</v>
          </cell>
          <cell r="AI474" t="str">
            <v>West</v>
          </cell>
          <cell r="AJ474" t="str">
            <v>Columbus</v>
          </cell>
          <cell r="AK474" t="str">
            <v>Rowe Shockley</v>
          </cell>
          <cell r="AL474" t="str">
            <v>Mary Kahl</v>
          </cell>
          <cell r="AM474" t="b">
            <v>0</v>
          </cell>
          <cell r="AN474" t="str">
            <v>RW:008635@3494</v>
          </cell>
          <cell r="AO474" t="str">
            <v>11513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X474">
            <v>0</v>
          </cell>
          <cell r="AY474">
            <v>0</v>
          </cell>
        </row>
        <row r="475">
          <cell r="A475" t="str">
            <v>006814</v>
          </cell>
          <cell r="B475" t="str">
            <v>Catawba Club</v>
          </cell>
          <cell r="C475" t="str">
            <v>1881 Solera Drive</v>
          </cell>
          <cell r="D475">
            <v>0</v>
          </cell>
          <cell r="E475" t="str">
            <v>Columbus</v>
          </cell>
          <cell r="F475" t="str">
            <v>OH</v>
          </cell>
          <cell r="G475" t="str">
            <v>43229</v>
          </cell>
          <cell r="H475" t="str">
            <v>614-891-4772</v>
          </cell>
          <cell r="I475">
            <v>0</v>
          </cell>
          <cell r="J475">
            <v>186</v>
          </cell>
          <cell r="K475" t="str">
            <v>39049</v>
          </cell>
          <cell r="L475" t="str">
            <v>Franklin</v>
          </cell>
          <cell r="M475" t="str">
            <v>1840</v>
          </cell>
          <cell r="N475" t="str">
            <v>Columbus</v>
          </cell>
          <cell r="O475">
            <v>0</v>
          </cell>
          <cell r="P475">
            <v>0</v>
          </cell>
          <cell r="Q475">
            <v>0</v>
          </cell>
          <cell r="R475" t="str">
            <v>Garden</v>
          </cell>
          <cell r="S475" t="str">
            <v>Insignia</v>
          </cell>
          <cell r="T475">
            <v>0</v>
          </cell>
          <cell r="U475" t="str">
            <v>Conventional</v>
          </cell>
          <cell r="V475" t="str">
            <v>Conventional</v>
          </cell>
          <cell r="W475">
            <v>0</v>
          </cell>
          <cell r="X475" t="str">
            <v>Equity</v>
          </cell>
          <cell r="Y475" t="str">
            <v>12</v>
          </cell>
          <cell r="Z475" t="str">
            <v>7</v>
          </cell>
          <cell r="AA475" t="str">
            <v>6</v>
          </cell>
          <cell r="AB475" t="str">
            <v>178086</v>
          </cell>
          <cell r="AC475">
            <v>0.397805246</v>
          </cell>
          <cell r="AD475" t="str">
            <v>Yes</v>
          </cell>
          <cell r="AE475" t="str">
            <v>Yes</v>
          </cell>
          <cell r="AF475" t="str">
            <v>JACQUES MIlLER PORTFOLIO - AFF</v>
          </cell>
          <cell r="AG475" t="str">
            <v>Catawba Club Associates, LP</v>
          </cell>
          <cell r="AH475" t="str">
            <v>1975</v>
          </cell>
          <cell r="AI475" t="str">
            <v>West</v>
          </cell>
          <cell r="AJ475" t="str">
            <v>Columbus</v>
          </cell>
          <cell r="AK475" t="str">
            <v>Rowe Shockley</v>
          </cell>
          <cell r="AL475" t="str">
            <v>Sandi Wilt</v>
          </cell>
          <cell r="AM475" t="b">
            <v>0</v>
          </cell>
          <cell r="AN475" t="str">
            <v>RW:008673@3494</v>
          </cell>
          <cell r="AO475" t="str">
            <v>11319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628.63</v>
          </cell>
          <cell r="AU475">
            <v>0</v>
          </cell>
          <cell r="AV475">
            <v>0</v>
          </cell>
          <cell r="AW475">
            <v>0</v>
          </cell>
          <cell r="AX475">
            <v>628.63</v>
          </cell>
          <cell r="AY475">
            <v>250.07</v>
          </cell>
        </row>
        <row r="476">
          <cell r="A476" t="str">
            <v>006817</v>
          </cell>
          <cell r="B476" t="str">
            <v>Georgetown</v>
          </cell>
          <cell r="C476" t="str">
            <v>59 Fitzhenry Blvd.</v>
          </cell>
          <cell r="D476">
            <v>0</v>
          </cell>
          <cell r="E476" t="str">
            <v>Columbus</v>
          </cell>
          <cell r="F476" t="str">
            <v>OH</v>
          </cell>
          <cell r="G476" t="str">
            <v>43214</v>
          </cell>
          <cell r="H476" t="str">
            <v>614-888-1118</v>
          </cell>
          <cell r="I476">
            <v>0</v>
          </cell>
          <cell r="J476">
            <v>150</v>
          </cell>
          <cell r="K476" t="str">
            <v>39049</v>
          </cell>
          <cell r="L476" t="str">
            <v>Franklin</v>
          </cell>
          <cell r="M476" t="str">
            <v>1840</v>
          </cell>
          <cell r="N476" t="str">
            <v>Columbus</v>
          </cell>
          <cell r="O476">
            <v>0</v>
          </cell>
          <cell r="P476">
            <v>0</v>
          </cell>
          <cell r="Q476">
            <v>0</v>
          </cell>
          <cell r="R476" t="str">
            <v>Garden</v>
          </cell>
          <cell r="S476" t="str">
            <v>Insignia</v>
          </cell>
          <cell r="T476">
            <v>0</v>
          </cell>
          <cell r="U476" t="str">
            <v>Conventional</v>
          </cell>
          <cell r="V476" t="str">
            <v>Conventional</v>
          </cell>
          <cell r="W476">
            <v>0</v>
          </cell>
          <cell r="X476" t="str">
            <v>Consolidated</v>
          </cell>
          <cell r="Y476" t="str">
            <v>12</v>
          </cell>
          <cell r="Z476" t="str">
            <v>7</v>
          </cell>
          <cell r="AA476" t="str">
            <v>7</v>
          </cell>
          <cell r="AB476" t="str">
            <v>128892</v>
          </cell>
          <cell r="AC476">
            <v>0.55449999999999999</v>
          </cell>
          <cell r="AD476" t="str">
            <v>Yes</v>
          </cell>
          <cell r="AE476" t="str">
            <v>Yes</v>
          </cell>
          <cell r="AF476" t="str">
            <v>JACQUES MIlLER PORTFOLIO - AFF</v>
          </cell>
          <cell r="AG476" t="str">
            <v>Georgetown of Columbus Associates, L.P.</v>
          </cell>
          <cell r="AH476" t="str">
            <v>1962</v>
          </cell>
          <cell r="AI476" t="str">
            <v>West</v>
          </cell>
          <cell r="AJ476" t="str">
            <v>Columbus</v>
          </cell>
          <cell r="AK476" t="str">
            <v>Rowe Shockley</v>
          </cell>
          <cell r="AL476" t="str">
            <v>Sandi Wilt</v>
          </cell>
          <cell r="AM476" t="b">
            <v>0</v>
          </cell>
          <cell r="AN476" t="str">
            <v>RW:038306@3494</v>
          </cell>
          <cell r="AO476" t="str">
            <v>08245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495.51</v>
          </cell>
          <cell r="AU476">
            <v>0</v>
          </cell>
          <cell r="AV476">
            <v>0</v>
          </cell>
          <cell r="AW476">
            <v>0</v>
          </cell>
          <cell r="AX476">
            <v>495.51</v>
          </cell>
          <cell r="AY476">
            <v>274.76</v>
          </cell>
        </row>
        <row r="477">
          <cell r="A477" t="str">
            <v>006819</v>
          </cell>
          <cell r="B477" t="str">
            <v>Woodland Crossing I</v>
          </cell>
          <cell r="C477" t="str">
            <v>2021 Highridge Drive</v>
          </cell>
          <cell r="D477">
            <v>0</v>
          </cell>
          <cell r="E477" t="str">
            <v>Huntsville</v>
          </cell>
          <cell r="F477" t="str">
            <v>AL</v>
          </cell>
          <cell r="G477" t="str">
            <v>35802</v>
          </cell>
          <cell r="H477" t="str">
            <v>256-881-6090</v>
          </cell>
          <cell r="I477">
            <v>0</v>
          </cell>
          <cell r="J477">
            <v>132</v>
          </cell>
          <cell r="K477" t="str">
            <v>01089</v>
          </cell>
          <cell r="L477" t="str">
            <v>Madison</v>
          </cell>
          <cell r="M477" t="str">
            <v>3440</v>
          </cell>
          <cell r="N477" t="str">
            <v>Huntsville</v>
          </cell>
          <cell r="O477">
            <v>0</v>
          </cell>
          <cell r="P477">
            <v>0</v>
          </cell>
          <cell r="Q477">
            <v>0</v>
          </cell>
          <cell r="R477" t="str">
            <v>Garden</v>
          </cell>
          <cell r="S477" t="str">
            <v>Insignia</v>
          </cell>
          <cell r="T477">
            <v>0</v>
          </cell>
          <cell r="U477" t="str">
            <v>Affordable</v>
          </cell>
          <cell r="V477" t="str">
            <v>Affordable</v>
          </cell>
          <cell r="W477" t="str">
            <v>Assisted</v>
          </cell>
          <cell r="X477" t="str">
            <v>Equity</v>
          </cell>
          <cell r="Y477" t="str">
            <v>12</v>
          </cell>
          <cell r="Z477" t="str">
            <v>5</v>
          </cell>
          <cell r="AA477" t="str">
            <v>5</v>
          </cell>
          <cell r="AB477" t="str">
            <v>130640</v>
          </cell>
          <cell r="AC477">
            <v>2E-3</v>
          </cell>
          <cell r="AD477" t="str">
            <v>Yes</v>
          </cell>
          <cell r="AE477" t="str">
            <v>Yes</v>
          </cell>
          <cell r="AF477" t="str">
            <v>JACQUES MIlLER PORTFOLIO - AFF</v>
          </cell>
          <cell r="AG477" t="str">
            <v>Highridge Assoc., L. P.</v>
          </cell>
          <cell r="AH477" t="str">
            <v>1979</v>
          </cell>
          <cell r="AI477" t="str">
            <v>South East</v>
          </cell>
          <cell r="AJ477" t="str">
            <v>Mobile</v>
          </cell>
          <cell r="AK477" t="str">
            <v>Jimmy Arnold</v>
          </cell>
          <cell r="AL477" t="str">
            <v>Ann Porter</v>
          </cell>
          <cell r="AM477" t="b">
            <v>0</v>
          </cell>
          <cell r="AN477" t="str">
            <v>RW:038661@3494</v>
          </cell>
          <cell r="AO477" t="str">
            <v>11055</v>
          </cell>
          <cell r="AP477">
            <v>0</v>
          </cell>
          <cell r="AQ477">
            <v>0</v>
          </cell>
          <cell r="AR477">
            <v>0</v>
          </cell>
          <cell r="AS477">
            <v>475.2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X477">
            <v>475.2</v>
          </cell>
          <cell r="AY477">
            <v>0.95</v>
          </cell>
        </row>
        <row r="478">
          <cell r="A478" t="str">
            <v>006820</v>
          </cell>
          <cell r="B478" t="str">
            <v>Woodland Crossing II</v>
          </cell>
          <cell r="C478" t="str">
            <v>2021 Highridge Drive</v>
          </cell>
          <cell r="D478">
            <v>0</v>
          </cell>
          <cell r="E478" t="str">
            <v>Huntsville</v>
          </cell>
          <cell r="F478" t="str">
            <v>AL</v>
          </cell>
          <cell r="G478" t="str">
            <v>35802</v>
          </cell>
          <cell r="H478" t="str">
            <v>256-881-6090</v>
          </cell>
          <cell r="I478">
            <v>0</v>
          </cell>
          <cell r="J478">
            <v>48</v>
          </cell>
          <cell r="K478" t="str">
            <v>01089</v>
          </cell>
          <cell r="L478" t="str">
            <v>Madison</v>
          </cell>
          <cell r="M478" t="str">
            <v>3440</v>
          </cell>
          <cell r="N478" t="str">
            <v>Huntsville</v>
          </cell>
          <cell r="O478">
            <v>0</v>
          </cell>
          <cell r="P478">
            <v>0</v>
          </cell>
          <cell r="Q478">
            <v>0</v>
          </cell>
          <cell r="R478" t="str">
            <v>Garden</v>
          </cell>
          <cell r="S478" t="str">
            <v>Insignia</v>
          </cell>
          <cell r="T478">
            <v>0</v>
          </cell>
          <cell r="U478" t="str">
            <v>Affordable</v>
          </cell>
          <cell r="V478" t="str">
            <v>Affordable</v>
          </cell>
          <cell r="W478" t="str">
            <v>Assisted</v>
          </cell>
          <cell r="X478" t="str">
            <v>Equity</v>
          </cell>
          <cell r="Y478" t="str">
            <v>12</v>
          </cell>
          <cell r="Z478" t="str">
            <v>6</v>
          </cell>
          <cell r="AA478" t="str">
            <v>6</v>
          </cell>
          <cell r="AB478" t="str">
            <v>46880</v>
          </cell>
          <cell r="AC478">
            <v>2E-3</v>
          </cell>
          <cell r="AD478" t="str">
            <v>Yes</v>
          </cell>
          <cell r="AE478" t="str">
            <v>Yes</v>
          </cell>
          <cell r="AF478" t="str">
            <v>JACQUES MIlLER PORTFOLIO - AFF</v>
          </cell>
          <cell r="AG478" t="str">
            <v>Highridge Assoc., L. P.</v>
          </cell>
          <cell r="AH478" t="str">
            <v>1982</v>
          </cell>
          <cell r="AI478" t="str">
            <v>South East</v>
          </cell>
          <cell r="AJ478" t="str">
            <v>Mobile</v>
          </cell>
          <cell r="AK478" t="str">
            <v>Jimmy Arnold</v>
          </cell>
          <cell r="AL478" t="str">
            <v>Ann Porter</v>
          </cell>
          <cell r="AM478" t="b">
            <v>0</v>
          </cell>
          <cell r="AN478">
            <v>0</v>
          </cell>
          <cell r="AO478" t="str">
            <v>12132</v>
          </cell>
          <cell r="AP478">
            <v>0</v>
          </cell>
          <cell r="AQ478">
            <v>0</v>
          </cell>
          <cell r="AR478">
            <v>0</v>
          </cell>
          <cell r="AS478">
            <v>172.8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172.8</v>
          </cell>
          <cell r="AY478">
            <v>0.34</v>
          </cell>
        </row>
        <row r="479">
          <cell r="A479" t="str">
            <v>006821</v>
          </cell>
          <cell r="B479" t="str">
            <v>New Horizons Towers</v>
          </cell>
          <cell r="C479" t="str">
            <v>C/O Palm Lakes Apts</v>
          </cell>
          <cell r="D479" t="str">
            <v>2615 NW 115 St.</v>
          </cell>
          <cell r="E479" t="str">
            <v>Miami</v>
          </cell>
          <cell r="F479" t="str">
            <v>FL</v>
          </cell>
          <cell r="G479" t="str">
            <v>33167</v>
          </cell>
          <cell r="H479" t="str">
            <v>305-687-8055</v>
          </cell>
          <cell r="I479">
            <v>0</v>
          </cell>
          <cell r="J479">
            <v>101</v>
          </cell>
          <cell r="K479" t="str">
            <v>12025</v>
          </cell>
          <cell r="L479" t="str">
            <v>Dade</v>
          </cell>
          <cell r="M479" t="str">
            <v>5000</v>
          </cell>
          <cell r="N479" t="str">
            <v>Miami</v>
          </cell>
          <cell r="O479" t="str">
            <v>56</v>
          </cell>
          <cell r="P479" t="str">
            <v>Miami - Fort Lauderdale</v>
          </cell>
          <cell r="Q479">
            <v>0</v>
          </cell>
          <cell r="R479" t="str">
            <v>Midrise</v>
          </cell>
          <cell r="S479" t="str">
            <v>Insignia</v>
          </cell>
          <cell r="T479">
            <v>0</v>
          </cell>
          <cell r="U479" t="str">
            <v>Affordable</v>
          </cell>
          <cell r="V479" t="str">
            <v>Affordable</v>
          </cell>
          <cell r="W479" t="str">
            <v>yes</v>
          </cell>
          <cell r="X479" t="str">
            <v>Fee</v>
          </cell>
          <cell r="Y479" t="str">
            <v>12</v>
          </cell>
          <cell r="Z479" t="str">
            <v>5</v>
          </cell>
          <cell r="AA479" t="str">
            <v>5</v>
          </cell>
          <cell r="AB479" t="str">
            <v>0</v>
          </cell>
          <cell r="AC479">
            <v>4.8999999999999998E-3</v>
          </cell>
          <cell r="AD479" t="str">
            <v>No</v>
          </cell>
          <cell r="AE479" t="str">
            <v>Yes</v>
          </cell>
          <cell r="AF479" t="str">
            <v>Related</v>
          </cell>
          <cell r="AG479" t="str">
            <v>New Horizons Assoc</v>
          </cell>
          <cell r="AH479">
            <v>0</v>
          </cell>
          <cell r="AI479" t="str">
            <v>South East</v>
          </cell>
          <cell r="AJ479" t="str">
            <v>Boca</v>
          </cell>
          <cell r="AK479" t="str">
            <v>Charlie Vanover</v>
          </cell>
          <cell r="AL479" t="str">
            <v>Mack Gipson</v>
          </cell>
          <cell r="AM479" t="b">
            <v>0</v>
          </cell>
          <cell r="AN479" t="str">
            <v>RW:037630@3494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</row>
        <row r="480">
          <cell r="A480" t="str">
            <v>006823</v>
          </cell>
          <cell r="B480" t="str">
            <v>Landmark Woods</v>
          </cell>
          <cell r="C480" t="str">
            <v>1400 Cherokee Road</v>
          </cell>
          <cell r="D480">
            <v>0</v>
          </cell>
          <cell r="E480" t="str">
            <v>Florence</v>
          </cell>
          <cell r="F480" t="str">
            <v>SC</v>
          </cell>
          <cell r="G480" t="str">
            <v>29501</v>
          </cell>
          <cell r="H480" t="str">
            <v>803-665-5809</v>
          </cell>
          <cell r="I480">
            <v>0</v>
          </cell>
          <cell r="J480">
            <v>104</v>
          </cell>
          <cell r="K480" t="str">
            <v>45041</v>
          </cell>
          <cell r="L480" t="str">
            <v>Florence</v>
          </cell>
          <cell r="M480" t="str">
            <v>2655</v>
          </cell>
          <cell r="N480" t="str">
            <v>Florence</v>
          </cell>
          <cell r="O480">
            <v>0</v>
          </cell>
          <cell r="P480">
            <v>0</v>
          </cell>
          <cell r="Q480">
            <v>0</v>
          </cell>
          <cell r="R480" t="str">
            <v>Garden</v>
          </cell>
          <cell r="S480" t="str">
            <v>Insignia</v>
          </cell>
          <cell r="T480">
            <v>0</v>
          </cell>
          <cell r="U480" t="str">
            <v>Conventional</v>
          </cell>
          <cell r="V480" t="str">
            <v>Conventional</v>
          </cell>
          <cell r="W480">
            <v>0</v>
          </cell>
          <cell r="X480" t="str">
            <v>Equity</v>
          </cell>
          <cell r="Y480" t="str">
            <v>12</v>
          </cell>
          <cell r="Z480" t="str">
            <v>8</v>
          </cell>
          <cell r="AA480" t="str">
            <v>7</v>
          </cell>
          <cell r="AB480" t="str">
            <v>0</v>
          </cell>
          <cell r="AC480">
            <v>0.10620141299999999</v>
          </cell>
          <cell r="AD480" t="str">
            <v>Yes</v>
          </cell>
          <cell r="AE480" t="str">
            <v>Yes</v>
          </cell>
          <cell r="AF480" t="str">
            <v>JACQUES MIlLER PORTFOLIO - AFF</v>
          </cell>
          <cell r="AG480" t="str">
            <v>LANDMARK ASSOC. LTD.</v>
          </cell>
          <cell r="AH480" t="str">
            <v>1974</v>
          </cell>
          <cell r="AI480" t="str">
            <v>East</v>
          </cell>
          <cell r="AJ480" t="str">
            <v>Columbia</v>
          </cell>
          <cell r="AK480" t="str">
            <v>Kim Barkwell</v>
          </cell>
          <cell r="AL480" t="str">
            <v>Hugh Hodge</v>
          </cell>
          <cell r="AM480" t="b">
            <v>0</v>
          </cell>
          <cell r="AN480">
            <v>0</v>
          </cell>
          <cell r="AO480" t="str">
            <v>09118</v>
          </cell>
          <cell r="AP480">
            <v>0</v>
          </cell>
          <cell r="AQ480">
            <v>0</v>
          </cell>
          <cell r="AR480">
            <v>0</v>
          </cell>
          <cell r="AS480">
            <v>374.4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374.4</v>
          </cell>
          <cell r="AY480">
            <v>39.76</v>
          </cell>
        </row>
        <row r="481">
          <cell r="A481" t="str">
            <v>006824</v>
          </cell>
          <cell r="B481" t="str">
            <v>Lebanon Station</v>
          </cell>
          <cell r="C481" t="str">
            <v>5179 Dempster Dr.</v>
          </cell>
          <cell r="D481">
            <v>0</v>
          </cell>
          <cell r="E481" t="str">
            <v>Columbus</v>
          </cell>
          <cell r="F481" t="str">
            <v>OH</v>
          </cell>
          <cell r="G481" t="str">
            <v>43228</v>
          </cell>
          <cell r="H481" t="str">
            <v>614-878-6481</v>
          </cell>
          <cell r="I481">
            <v>0</v>
          </cell>
          <cell r="J481">
            <v>387</v>
          </cell>
          <cell r="K481" t="str">
            <v>39049</v>
          </cell>
          <cell r="L481" t="str">
            <v>Franklin</v>
          </cell>
          <cell r="M481" t="str">
            <v>1840</v>
          </cell>
          <cell r="N481" t="str">
            <v>Columbus</v>
          </cell>
          <cell r="O481">
            <v>0</v>
          </cell>
          <cell r="P481">
            <v>0</v>
          </cell>
          <cell r="Q481">
            <v>0</v>
          </cell>
          <cell r="R481" t="str">
            <v>Garden</v>
          </cell>
          <cell r="S481" t="str">
            <v>Insignia</v>
          </cell>
          <cell r="T481">
            <v>0</v>
          </cell>
          <cell r="U481" t="str">
            <v>Conventional</v>
          </cell>
          <cell r="V481" t="str">
            <v>Conventional</v>
          </cell>
          <cell r="W481">
            <v>0</v>
          </cell>
          <cell r="X481" t="str">
            <v>Consolidated</v>
          </cell>
          <cell r="Y481" t="str">
            <v>12</v>
          </cell>
          <cell r="Z481" t="str">
            <v>7</v>
          </cell>
          <cell r="AA481" t="str">
            <v>7</v>
          </cell>
          <cell r="AB481" t="str">
            <v>293708</v>
          </cell>
          <cell r="AC481">
            <v>0.67642704200000003</v>
          </cell>
          <cell r="AD481" t="str">
            <v>Yes</v>
          </cell>
          <cell r="AE481" t="str">
            <v>Yes</v>
          </cell>
          <cell r="AF481" t="str">
            <v>JACQUES MIlLER PORTFOLIO - AFF</v>
          </cell>
          <cell r="AG481" t="str">
            <v>Lake Eden Associates</v>
          </cell>
          <cell r="AH481" t="str">
            <v>1974</v>
          </cell>
          <cell r="AI481" t="str">
            <v>West</v>
          </cell>
          <cell r="AJ481" t="str">
            <v>Columbus</v>
          </cell>
          <cell r="AK481" t="str">
            <v>Rowe Shockley</v>
          </cell>
          <cell r="AL481" t="str">
            <v>Sandi Wilt</v>
          </cell>
          <cell r="AM481" t="b">
            <v>0</v>
          </cell>
          <cell r="AN481" t="str">
            <v>RW:038718@3494</v>
          </cell>
          <cell r="AO481" t="str">
            <v>11036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1266.54</v>
          </cell>
          <cell r="AU481">
            <v>0</v>
          </cell>
          <cell r="AV481">
            <v>0</v>
          </cell>
          <cell r="AW481">
            <v>0</v>
          </cell>
          <cell r="AX481">
            <v>1266.54</v>
          </cell>
          <cell r="AY481">
            <v>856.72</v>
          </cell>
        </row>
        <row r="482">
          <cell r="A482" t="str">
            <v>006826</v>
          </cell>
          <cell r="B482" t="str">
            <v>Champions Pointe</v>
          </cell>
          <cell r="C482" t="str">
            <v>12335 Antoine Dr.</v>
          </cell>
          <cell r="D482">
            <v>0</v>
          </cell>
          <cell r="E482" t="str">
            <v>Houston</v>
          </cell>
          <cell r="F482" t="str">
            <v>TX</v>
          </cell>
          <cell r="G482" t="str">
            <v>77067</v>
          </cell>
          <cell r="H482" t="str">
            <v>281-580-5321</v>
          </cell>
          <cell r="I482">
            <v>0</v>
          </cell>
          <cell r="J482">
            <v>240</v>
          </cell>
          <cell r="K482" t="str">
            <v>48201</v>
          </cell>
          <cell r="L482" t="str">
            <v>Harris</v>
          </cell>
          <cell r="M482" t="str">
            <v>3360</v>
          </cell>
          <cell r="N482" t="str">
            <v>Houston</v>
          </cell>
          <cell r="O482" t="str">
            <v>42</v>
          </cell>
          <cell r="P482" t="str">
            <v>Houston - Galveston - Brazoria</v>
          </cell>
          <cell r="Q482">
            <v>0</v>
          </cell>
          <cell r="R482" t="str">
            <v>Garden</v>
          </cell>
          <cell r="S482" t="str">
            <v>Insignia</v>
          </cell>
          <cell r="T482">
            <v>0</v>
          </cell>
          <cell r="U482" t="str">
            <v>Conventional</v>
          </cell>
          <cell r="V482" t="str">
            <v>Conventional</v>
          </cell>
          <cell r="W482">
            <v>0</v>
          </cell>
          <cell r="X482" t="str">
            <v>Fee</v>
          </cell>
          <cell r="Y482" t="str">
            <v>12</v>
          </cell>
          <cell r="Z482">
            <v>0</v>
          </cell>
          <cell r="AA482">
            <v>0</v>
          </cell>
          <cell r="AB482" t="str">
            <v>168856</v>
          </cell>
          <cell r="AC482">
            <v>0</v>
          </cell>
          <cell r="AD482" t="str">
            <v>No</v>
          </cell>
          <cell r="AE482" t="str">
            <v>Yes</v>
          </cell>
          <cell r="AF482" t="str">
            <v>Khan, Zafar</v>
          </cell>
          <cell r="AG482" t="str">
            <v>Skyline Holdings Inc., a Texas L.P.</v>
          </cell>
          <cell r="AH482">
            <v>0</v>
          </cell>
          <cell r="AI482" t="str">
            <v>West</v>
          </cell>
          <cell r="AJ482" t="str">
            <v>Houston II</v>
          </cell>
          <cell r="AK482" t="str">
            <v>Dave Hannan</v>
          </cell>
          <cell r="AL482" t="str">
            <v>Becky White (Rebecca)</v>
          </cell>
          <cell r="AM482" t="b">
            <v>0</v>
          </cell>
          <cell r="AN482" t="str">
            <v>RW:005703@3494</v>
          </cell>
          <cell r="AO482" t="str">
            <v>11757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</row>
        <row r="483">
          <cell r="A483" t="str">
            <v>006827</v>
          </cell>
          <cell r="B483" t="str">
            <v>Quail Run</v>
          </cell>
          <cell r="C483" t="str">
            <v>1380 SAYLOR DRIVE</v>
          </cell>
          <cell r="D483">
            <v>0</v>
          </cell>
          <cell r="E483" t="str">
            <v>Zionsville</v>
          </cell>
          <cell r="F483" t="str">
            <v>IN</v>
          </cell>
          <cell r="G483" t="str">
            <v>46077</v>
          </cell>
          <cell r="H483" t="str">
            <v>3178734674</v>
          </cell>
          <cell r="I483">
            <v>0</v>
          </cell>
          <cell r="J483">
            <v>166</v>
          </cell>
          <cell r="K483" t="str">
            <v>18011</v>
          </cell>
          <cell r="L483" t="str">
            <v>Boone</v>
          </cell>
          <cell r="M483" t="str">
            <v>3480</v>
          </cell>
          <cell r="N483" t="str">
            <v>Indianapolis</v>
          </cell>
          <cell r="O483">
            <v>0</v>
          </cell>
          <cell r="P483">
            <v>0</v>
          </cell>
          <cell r="Q483">
            <v>0</v>
          </cell>
          <cell r="R483" t="str">
            <v>Garden</v>
          </cell>
          <cell r="S483" t="str">
            <v>Insignia</v>
          </cell>
          <cell r="T483">
            <v>0</v>
          </cell>
          <cell r="U483" t="str">
            <v>Conventional</v>
          </cell>
          <cell r="V483" t="str">
            <v>Conventional</v>
          </cell>
          <cell r="W483">
            <v>0</v>
          </cell>
          <cell r="X483" t="str">
            <v>Consolidated</v>
          </cell>
          <cell r="Y483" t="str">
            <v>12</v>
          </cell>
          <cell r="Z483" t="str">
            <v>9</v>
          </cell>
          <cell r="AA483" t="str">
            <v>7</v>
          </cell>
          <cell r="AB483" t="str">
            <v>197120</v>
          </cell>
          <cell r="AC483">
            <v>0.59599999999999997</v>
          </cell>
          <cell r="AD483" t="str">
            <v>Yes</v>
          </cell>
          <cell r="AE483" t="str">
            <v>Yes</v>
          </cell>
          <cell r="AF483" t="str">
            <v>JACQUES MIlLER PORTFOLIO - AFF</v>
          </cell>
          <cell r="AG483" t="str">
            <v>Quail Run Associates L. P.</v>
          </cell>
          <cell r="AH483" t="str">
            <v>1972</v>
          </cell>
          <cell r="AI483" t="str">
            <v>West</v>
          </cell>
          <cell r="AJ483" t="str">
            <v>Indianapolis</v>
          </cell>
          <cell r="AK483" t="str">
            <v>Rick Arbore</v>
          </cell>
          <cell r="AL483" t="str">
            <v>Bett Hemry</v>
          </cell>
          <cell r="AM483" t="b">
            <v>0</v>
          </cell>
          <cell r="AN483" t="str">
            <v>RW:000834@3494</v>
          </cell>
          <cell r="AO483" t="str">
            <v>11785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</row>
        <row r="484">
          <cell r="A484" t="str">
            <v>006831</v>
          </cell>
          <cell r="B484" t="str">
            <v>Snowden Village II</v>
          </cell>
          <cell r="C484" t="str">
            <v>2352 COWAN BLVD</v>
          </cell>
          <cell r="D484">
            <v>0</v>
          </cell>
          <cell r="E484" t="str">
            <v>Fredericksburg</v>
          </cell>
          <cell r="F484" t="str">
            <v>VA</v>
          </cell>
          <cell r="G484" t="str">
            <v>22401</v>
          </cell>
          <cell r="H484" t="str">
            <v>5403716655</v>
          </cell>
          <cell r="I484">
            <v>0</v>
          </cell>
          <cell r="J484">
            <v>122</v>
          </cell>
          <cell r="K484" t="str">
            <v>51630</v>
          </cell>
          <cell r="L484" t="str">
            <v>Fredericksburg City</v>
          </cell>
          <cell r="M484" t="str">
            <v>8840</v>
          </cell>
          <cell r="N484" t="str">
            <v>Washington</v>
          </cell>
          <cell r="O484" t="str">
            <v>97</v>
          </cell>
          <cell r="P484" t="str">
            <v>Washington - Baltimore</v>
          </cell>
          <cell r="Q484">
            <v>0</v>
          </cell>
          <cell r="R484" t="str">
            <v>Garden</v>
          </cell>
          <cell r="S484" t="str">
            <v>Insignia</v>
          </cell>
          <cell r="T484">
            <v>0</v>
          </cell>
          <cell r="U484" t="str">
            <v>Affordable</v>
          </cell>
          <cell r="V484" t="str">
            <v>Affordable</v>
          </cell>
          <cell r="W484" t="str">
            <v>yes</v>
          </cell>
          <cell r="X484" t="str">
            <v>Consolidated</v>
          </cell>
          <cell r="Y484" t="str">
            <v>12</v>
          </cell>
          <cell r="Z484" t="str">
            <v>6.5</v>
          </cell>
          <cell r="AA484" t="str">
            <v>6.5</v>
          </cell>
          <cell r="AB484" t="str">
            <v>93660</v>
          </cell>
          <cell r="AC484">
            <v>0.66579500000000003</v>
          </cell>
          <cell r="AD484" t="str">
            <v>Yes</v>
          </cell>
          <cell r="AE484" t="str">
            <v>Yes</v>
          </cell>
          <cell r="AF484" t="str">
            <v>JACQUES MIlLER PORTFOLIO - AFF</v>
          </cell>
          <cell r="AG484" t="str">
            <v>Snowden Village Associates, L.P.</v>
          </cell>
          <cell r="AH484" t="str">
            <v>1980</v>
          </cell>
          <cell r="AI484" t="str">
            <v>East</v>
          </cell>
          <cell r="AJ484" t="str">
            <v>Columbia</v>
          </cell>
          <cell r="AK484" t="str">
            <v>Kim Barkwell</v>
          </cell>
          <cell r="AL484" t="str">
            <v>Regina Harris</v>
          </cell>
          <cell r="AM484" t="b">
            <v>0</v>
          </cell>
          <cell r="AN484" t="str">
            <v>RW:038576@3494</v>
          </cell>
          <cell r="AO484" t="str">
            <v>10596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758.32</v>
          </cell>
          <cell r="AV484">
            <v>0</v>
          </cell>
          <cell r="AW484">
            <v>0</v>
          </cell>
          <cell r="AX484">
            <v>758.32</v>
          </cell>
          <cell r="AY484">
            <v>504.88</v>
          </cell>
        </row>
        <row r="485">
          <cell r="A485" t="str">
            <v>006832</v>
          </cell>
          <cell r="B485" t="str">
            <v>Palm Lake Apts</v>
          </cell>
          <cell r="C485" t="str">
            <v>2615 NW 115 STREET</v>
          </cell>
          <cell r="D485">
            <v>0</v>
          </cell>
          <cell r="E485" t="str">
            <v>Miami</v>
          </cell>
          <cell r="F485" t="str">
            <v>FL</v>
          </cell>
          <cell r="G485" t="str">
            <v>33067</v>
          </cell>
          <cell r="H485" t="str">
            <v>305-687-8055</v>
          </cell>
          <cell r="I485">
            <v>0</v>
          </cell>
          <cell r="J485">
            <v>300</v>
          </cell>
          <cell r="K485" t="str">
            <v>12011</v>
          </cell>
          <cell r="L485" t="str">
            <v>Broward</v>
          </cell>
          <cell r="M485" t="str">
            <v>2680</v>
          </cell>
          <cell r="N485" t="str">
            <v>FortLauderdale</v>
          </cell>
          <cell r="O485" t="str">
            <v>56</v>
          </cell>
          <cell r="P485" t="str">
            <v>Miami - Fort Lauderdale</v>
          </cell>
          <cell r="Q485">
            <v>0</v>
          </cell>
          <cell r="R485" t="str">
            <v>Midrise</v>
          </cell>
          <cell r="S485" t="str">
            <v>Insignia</v>
          </cell>
          <cell r="T485">
            <v>0</v>
          </cell>
          <cell r="U485" t="str">
            <v>Affordable</v>
          </cell>
          <cell r="V485" t="str">
            <v>Affordable</v>
          </cell>
          <cell r="W485" t="str">
            <v>yes</v>
          </cell>
          <cell r="X485" t="str">
            <v>Fee</v>
          </cell>
          <cell r="Y485" t="str">
            <v>12</v>
          </cell>
          <cell r="Z485" t="str">
            <v>6</v>
          </cell>
          <cell r="AA485" t="str">
            <v>7</v>
          </cell>
          <cell r="AB485" t="str">
            <v>0</v>
          </cell>
          <cell r="AC485">
            <v>4.8999999999999998E-3</v>
          </cell>
          <cell r="AD485" t="str">
            <v>No</v>
          </cell>
          <cell r="AE485" t="str">
            <v>Yes</v>
          </cell>
          <cell r="AF485" t="str">
            <v>Related</v>
          </cell>
          <cell r="AG485" t="str">
            <v>Palm Lake Assoc Ltd</v>
          </cell>
          <cell r="AH485">
            <v>0</v>
          </cell>
          <cell r="AI485" t="str">
            <v>South East</v>
          </cell>
          <cell r="AJ485" t="str">
            <v>Boca</v>
          </cell>
          <cell r="AK485" t="str">
            <v>Charlie Vanover</v>
          </cell>
          <cell r="AL485" t="str">
            <v>Mack Gipson</v>
          </cell>
          <cell r="AM485" t="b">
            <v>0</v>
          </cell>
          <cell r="AN485" t="str">
            <v>RW:000690@3494</v>
          </cell>
          <cell r="AO485" t="str">
            <v>11544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X485">
            <v>0</v>
          </cell>
          <cell r="AY485">
            <v>0</v>
          </cell>
        </row>
        <row r="486">
          <cell r="A486" t="str">
            <v>006834</v>
          </cell>
          <cell r="B486" t="str">
            <v>Sycamore Creek</v>
          </cell>
          <cell r="C486" t="str">
            <v>12131 SYCAMORE TERRACE</v>
          </cell>
          <cell r="D486">
            <v>0</v>
          </cell>
          <cell r="E486" t="str">
            <v>Cincinnati</v>
          </cell>
          <cell r="F486" t="str">
            <v>OH</v>
          </cell>
          <cell r="G486" t="str">
            <v>45249</v>
          </cell>
          <cell r="H486" t="str">
            <v>5134897193</v>
          </cell>
          <cell r="I486">
            <v>0</v>
          </cell>
          <cell r="J486">
            <v>295</v>
          </cell>
          <cell r="K486" t="str">
            <v>39061</v>
          </cell>
          <cell r="L486" t="str">
            <v>Hamilton</v>
          </cell>
          <cell r="M486" t="str">
            <v>1640</v>
          </cell>
          <cell r="N486" t="str">
            <v>Cincinnati</v>
          </cell>
          <cell r="O486" t="str">
            <v>21</v>
          </cell>
          <cell r="P486" t="str">
            <v>Cincinnati - Hamilton</v>
          </cell>
          <cell r="Q486">
            <v>0</v>
          </cell>
          <cell r="R486" t="str">
            <v>Midrise</v>
          </cell>
          <cell r="S486" t="str">
            <v>Insignia</v>
          </cell>
          <cell r="T486">
            <v>0</v>
          </cell>
          <cell r="U486" t="str">
            <v>Conventional</v>
          </cell>
          <cell r="V486" t="str">
            <v>Conventional</v>
          </cell>
          <cell r="W486">
            <v>0</v>
          </cell>
          <cell r="X486" t="str">
            <v>Equity</v>
          </cell>
          <cell r="Y486" t="str">
            <v>12</v>
          </cell>
          <cell r="Z486" t="str">
            <v>7</v>
          </cell>
          <cell r="AA486" t="str">
            <v>5</v>
          </cell>
          <cell r="AB486" t="str">
            <v>266675</v>
          </cell>
          <cell r="AC486">
            <v>0.41892195700000001</v>
          </cell>
          <cell r="AD486" t="str">
            <v>Yes</v>
          </cell>
          <cell r="AE486" t="str">
            <v>Yes</v>
          </cell>
          <cell r="AF486" t="str">
            <v>JACQUES MIlLER PORTFOLIO - AFF</v>
          </cell>
          <cell r="AG486" t="str">
            <v>Sycamore Assoc LP</v>
          </cell>
          <cell r="AH486" t="str">
            <v>1979</v>
          </cell>
          <cell r="AI486" t="str">
            <v>West</v>
          </cell>
          <cell r="AJ486" t="str">
            <v>Columbus</v>
          </cell>
          <cell r="AK486" t="str">
            <v>Rowe Shockley</v>
          </cell>
          <cell r="AL486" t="str">
            <v>Mary Kahl</v>
          </cell>
          <cell r="AM486" t="b">
            <v>0</v>
          </cell>
          <cell r="AN486" t="str">
            <v>RW:006762@3494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X486">
            <v>0</v>
          </cell>
          <cell r="AY486">
            <v>0</v>
          </cell>
        </row>
        <row r="487">
          <cell r="A487" t="str">
            <v>006836</v>
          </cell>
          <cell r="B487" t="str">
            <v>Thurber Manor</v>
          </cell>
          <cell r="C487" t="str">
            <v>884 Thurber Drive West</v>
          </cell>
          <cell r="D487">
            <v>0</v>
          </cell>
          <cell r="E487" t="str">
            <v>Columbus</v>
          </cell>
          <cell r="F487" t="str">
            <v>OH</v>
          </cell>
          <cell r="G487" t="str">
            <v>43215</v>
          </cell>
          <cell r="H487" t="str">
            <v>614-469-9267</v>
          </cell>
          <cell r="I487">
            <v>0</v>
          </cell>
          <cell r="J487">
            <v>115</v>
          </cell>
          <cell r="K487" t="str">
            <v>39049</v>
          </cell>
          <cell r="L487" t="str">
            <v>Franklin</v>
          </cell>
          <cell r="M487" t="str">
            <v>1840</v>
          </cell>
          <cell r="N487" t="str">
            <v>Columbus</v>
          </cell>
          <cell r="O487">
            <v>0</v>
          </cell>
          <cell r="P487">
            <v>0</v>
          </cell>
          <cell r="Q487">
            <v>0</v>
          </cell>
          <cell r="R487" t="str">
            <v>Garden</v>
          </cell>
          <cell r="S487" t="str">
            <v>Insignia</v>
          </cell>
          <cell r="T487">
            <v>0</v>
          </cell>
          <cell r="U487" t="str">
            <v>Conventional</v>
          </cell>
          <cell r="V487" t="str">
            <v>Conventional</v>
          </cell>
          <cell r="W487">
            <v>0</v>
          </cell>
          <cell r="X487" t="str">
            <v>Consolidated</v>
          </cell>
          <cell r="Y487" t="str">
            <v>12</v>
          </cell>
          <cell r="Z487" t="str">
            <v>7</v>
          </cell>
          <cell r="AA487" t="str">
            <v>6</v>
          </cell>
          <cell r="AB487" t="str">
            <v>104998</v>
          </cell>
          <cell r="AC487">
            <v>0.51944000000000001</v>
          </cell>
          <cell r="AD487" t="str">
            <v>Yes</v>
          </cell>
          <cell r="AE487" t="str">
            <v>Yes</v>
          </cell>
          <cell r="AF487" t="str">
            <v>JACQUES MIlLER PORTFOLIO - AFF</v>
          </cell>
          <cell r="AG487" t="str">
            <v>Thurber Manor Asso</v>
          </cell>
          <cell r="AH487" t="str">
            <v>1965</v>
          </cell>
          <cell r="AI487" t="str">
            <v>West</v>
          </cell>
          <cell r="AJ487" t="str">
            <v>Columbus</v>
          </cell>
          <cell r="AK487" t="str">
            <v>Rowe Shockley</v>
          </cell>
          <cell r="AL487" t="str">
            <v>Sandi Wilt</v>
          </cell>
          <cell r="AM487" t="b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382.68</v>
          </cell>
          <cell r="AU487">
            <v>0</v>
          </cell>
          <cell r="AV487">
            <v>0</v>
          </cell>
          <cell r="AW487">
            <v>0</v>
          </cell>
          <cell r="AX487">
            <v>382.68</v>
          </cell>
          <cell r="AY487">
            <v>198.77</v>
          </cell>
        </row>
        <row r="488">
          <cell r="A488" t="str">
            <v>006841</v>
          </cell>
          <cell r="B488" t="str">
            <v>Woodmere</v>
          </cell>
          <cell r="C488" t="str">
            <v>9333 Roundtop Road</v>
          </cell>
          <cell r="D488">
            <v>0</v>
          </cell>
          <cell r="E488" t="str">
            <v>Cincinnati</v>
          </cell>
          <cell r="F488" t="str">
            <v>OH</v>
          </cell>
          <cell r="G488" t="str">
            <v>45251</v>
          </cell>
          <cell r="H488" t="str">
            <v>513-385-1225</v>
          </cell>
          <cell r="I488">
            <v>0</v>
          </cell>
          <cell r="J488">
            <v>150</v>
          </cell>
          <cell r="K488" t="str">
            <v>39061</v>
          </cell>
          <cell r="L488" t="str">
            <v>Hamilton</v>
          </cell>
          <cell r="M488" t="str">
            <v>1640</v>
          </cell>
          <cell r="N488" t="str">
            <v>Cincinnati</v>
          </cell>
          <cell r="O488" t="str">
            <v>21</v>
          </cell>
          <cell r="P488" t="str">
            <v>Cincinnati - Hamilton</v>
          </cell>
          <cell r="Q488">
            <v>0</v>
          </cell>
          <cell r="R488" t="str">
            <v>Garden</v>
          </cell>
          <cell r="S488" t="str">
            <v>Insignia</v>
          </cell>
          <cell r="T488">
            <v>0</v>
          </cell>
          <cell r="U488" t="str">
            <v>Conventional</v>
          </cell>
          <cell r="V488" t="str">
            <v>Conventional</v>
          </cell>
          <cell r="W488">
            <v>0</v>
          </cell>
          <cell r="X488" t="str">
            <v>Equity</v>
          </cell>
          <cell r="Y488" t="str">
            <v>12</v>
          </cell>
          <cell r="Z488" t="str">
            <v>6</v>
          </cell>
          <cell r="AA488" t="str">
            <v>7</v>
          </cell>
          <cell r="AB488" t="str">
            <v>434878</v>
          </cell>
          <cell r="AC488">
            <v>0.63109647099999999</v>
          </cell>
          <cell r="AD488" t="str">
            <v>Yes</v>
          </cell>
          <cell r="AE488" t="str">
            <v>Yes</v>
          </cell>
          <cell r="AF488" t="str">
            <v>JACQUES MIlLER PORTFOLIO - AFF</v>
          </cell>
          <cell r="AG488" t="str">
            <v>Woodmere Associates</v>
          </cell>
          <cell r="AH488" t="str">
            <v>1971</v>
          </cell>
          <cell r="AI488" t="str">
            <v>West</v>
          </cell>
          <cell r="AJ488" t="str">
            <v>Columbus</v>
          </cell>
          <cell r="AK488" t="str">
            <v>Rowe Shockley</v>
          </cell>
          <cell r="AL488" t="str">
            <v>Mary Kahl</v>
          </cell>
          <cell r="AM488" t="b">
            <v>0</v>
          </cell>
          <cell r="AN488" t="str">
            <v>RW:000210@3494</v>
          </cell>
          <cell r="AO488" t="str">
            <v>11301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</row>
        <row r="489">
          <cell r="A489" t="str">
            <v>006843</v>
          </cell>
          <cell r="B489" t="str">
            <v>Southdade Apts</v>
          </cell>
          <cell r="C489" t="str">
            <v>C/O SEAGRAPE VILLAGE</v>
          </cell>
          <cell r="D489" t="str">
            <v>243 NE 12 AVE.</v>
          </cell>
          <cell r="E489" t="str">
            <v>Homestead/Naranja</v>
          </cell>
          <cell r="F489" t="str">
            <v>FL</v>
          </cell>
          <cell r="G489" t="str">
            <v>33030</v>
          </cell>
          <cell r="H489" t="str">
            <v>305-248-4958</v>
          </cell>
          <cell r="I489">
            <v>0</v>
          </cell>
          <cell r="J489">
            <v>144</v>
          </cell>
          <cell r="K489" t="str">
            <v>12025</v>
          </cell>
          <cell r="L489" t="str">
            <v>Dade</v>
          </cell>
          <cell r="M489" t="str">
            <v>5000</v>
          </cell>
          <cell r="N489" t="str">
            <v>Miami</v>
          </cell>
          <cell r="O489" t="str">
            <v>56</v>
          </cell>
          <cell r="P489" t="str">
            <v>Miami - Fort Lauderdale</v>
          </cell>
          <cell r="Q489">
            <v>0</v>
          </cell>
          <cell r="R489" t="str">
            <v>Garden</v>
          </cell>
          <cell r="S489" t="str">
            <v>Insignia</v>
          </cell>
          <cell r="T489">
            <v>0</v>
          </cell>
          <cell r="U489" t="str">
            <v>Affordable</v>
          </cell>
          <cell r="V489" t="str">
            <v>Affordable</v>
          </cell>
          <cell r="W489" t="str">
            <v>yes</v>
          </cell>
          <cell r="X489" t="str">
            <v>Fee</v>
          </cell>
          <cell r="Y489" t="str">
            <v>12</v>
          </cell>
          <cell r="Z489" t="str">
            <v>3</v>
          </cell>
          <cell r="AA489" t="str">
            <v>5</v>
          </cell>
          <cell r="AB489" t="str">
            <v>0</v>
          </cell>
          <cell r="AC489">
            <v>4.8999999999999998E-3</v>
          </cell>
          <cell r="AD489" t="str">
            <v>No</v>
          </cell>
          <cell r="AE489" t="str">
            <v>Yes</v>
          </cell>
          <cell r="AF489" t="str">
            <v>Related</v>
          </cell>
          <cell r="AG489" t="str">
            <v>South Dale Apts., Ltd</v>
          </cell>
          <cell r="AH489">
            <v>0</v>
          </cell>
          <cell r="AI489" t="str">
            <v>South East</v>
          </cell>
          <cell r="AJ489" t="str">
            <v>Boca</v>
          </cell>
          <cell r="AK489" t="str">
            <v>Charlie Vanover</v>
          </cell>
          <cell r="AL489" t="str">
            <v>Silvia Hernandez</v>
          </cell>
          <cell r="AM489" t="b">
            <v>0</v>
          </cell>
          <cell r="AN489" t="str">
            <v>RW:038212@3494</v>
          </cell>
          <cell r="AO489" t="str">
            <v>08075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</row>
        <row r="490">
          <cell r="A490" t="str">
            <v>007006</v>
          </cell>
          <cell r="B490" t="str">
            <v>Pine Tree Village</v>
          </cell>
          <cell r="C490" t="str">
            <v>2861 Merer-Middlesex Rd</v>
          </cell>
          <cell r="D490">
            <v>0</v>
          </cell>
          <cell r="E490" t="str">
            <v>West Middlesex</v>
          </cell>
          <cell r="F490" t="str">
            <v>PA</v>
          </cell>
          <cell r="G490" t="str">
            <v>16159</v>
          </cell>
          <cell r="H490" t="str">
            <v>412-528-1717</v>
          </cell>
          <cell r="I490">
            <v>0</v>
          </cell>
          <cell r="J490">
            <v>128</v>
          </cell>
          <cell r="K490" t="str">
            <v>42085</v>
          </cell>
          <cell r="L490" t="str">
            <v>Mercer</v>
          </cell>
          <cell r="M490" t="str">
            <v>7610</v>
          </cell>
          <cell r="N490" t="str">
            <v>Sharon</v>
          </cell>
          <cell r="O490">
            <v>0</v>
          </cell>
          <cell r="P490">
            <v>0</v>
          </cell>
          <cell r="Q490">
            <v>0</v>
          </cell>
          <cell r="R490" t="str">
            <v>Garden</v>
          </cell>
          <cell r="S490" t="str">
            <v>Insignia</v>
          </cell>
          <cell r="T490" t="str">
            <v>SPI</v>
          </cell>
          <cell r="U490" t="str">
            <v>Affordable</v>
          </cell>
          <cell r="V490" t="str">
            <v>Conventional</v>
          </cell>
          <cell r="W490" t="str">
            <v>Assisted</v>
          </cell>
          <cell r="X490" t="str">
            <v>Fee</v>
          </cell>
          <cell r="Y490" t="str">
            <v>12</v>
          </cell>
          <cell r="Z490" t="str">
            <v>6</v>
          </cell>
          <cell r="AA490">
            <v>0</v>
          </cell>
          <cell r="AB490" t="str">
            <v>122410</v>
          </cell>
          <cell r="AC490">
            <v>0</v>
          </cell>
          <cell r="AD490" t="str">
            <v>Yes</v>
          </cell>
          <cell r="AE490" t="str">
            <v>Yes</v>
          </cell>
          <cell r="AF490" t="str">
            <v>SMI PORTFOLIO - All</v>
          </cell>
          <cell r="AG490" t="str">
            <v>Pine Tree Associates</v>
          </cell>
          <cell r="AH490" t="str">
            <v>1982</v>
          </cell>
          <cell r="AI490" t="str">
            <v>East</v>
          </cell>
          <cell r="AJ490" t="str">
            <v>Allentown</v>
          </cell>
          <cell r="AK490" t="str">
            <v>Cooper Winston</v>
          </cell>
          <cell r="AL490" t="str">
            <v>Paul Ramsell</v>
          </cell>
          <cell r="AM490" t="b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</row>
        <row r="491">
          <cell r="A491" t="str">
            <v>007008</v>
          </cell>
          <cell r="B491" t="str">
            <v>Alms Hill</v>
          </cell>
          <cell r="C491" t="str">
            <v>2525 Victory Parkway</v>
          </cell>
          <cell r="D491">
            <v>0</v>
          </cell>
          <cell r="E491" t="str">
            <v>Cincinnati</v>
          </cell>
          <cell r="F491" t="str">
            <v>OH</v>
          </cell>
          <cell r="G491" t="str">
            <v>45206</v>
          </cell>
          <cell r="H491" t="str">
            <v>513-861-1584</v>
          </cell>
          <cell r="I491">
            <v>0</v>
          </cell>
          <cell r="J491">
            <v>200</v>
          </cell>
          <cell r="K491" t="str">
            <v>39061</v>
          </cell>
          <cell r="L491" t="str">
            <v>Hamilton</v>
          </cell>
          <cell r="M491" t="str">
            <v>1640</v>
          </cell>
          <cell r="N491" t="str">
            <v>Cincinnati</v>
          </cell>
          <cell r="O491" t="str">
            <v>21</v>
          </cell>
          <cell r="P491" t="str">
            <v>Cincinnati - Hamilton</v>
          </cell>
          <cell r="Q491">
            <v>0</v>
          </cell>
          <cell r="R491" t="str">
            <v>Highrise</v>
          </cell>
          <cell r="S491" t="str">
            <v>Insignia</v>
          </cell>
          <cell r="T491" t="str">
            <v>SPI</v>
          </cell>
          <cell r="U491" t="str">
            <v>Affordable</v>
          </cell>
          <cell r="V491" t="str">
            <v>Affordable</v>
          </cell>
          <cell r="W491" t="str">
            <v>Assisted</v>
          </cell>
          <cell r="X491" t="str">
            <v>Fee</v>
          </cell>
          <cell r="Y491" t="str">
            <v>12</v>
          </cell>
          <cell r="Z491" t="str">
            <v>3</v>
          </cell>
          <cell r="AA491">
            <v>0</v>
          </cell>
          <cell r="AB491" t="str">
            <v>187985</v>
          </cell>
          <cell r="AC491">
            <v>0</v>
          </cell>
          <cell r="AD491" t="str">
            <v>Yes</v>
          </cell>
          <cell r="AE491" t="str">
            <v>Yes</v>
          </cell>
          <cell r="AF491" t="str">
            <v>SMI PORTFOLIO - All</v>
          </cell>
          <cell r="AG491" t="str">
            <v>Alms Hill II, Ltd.</v>
          </cell>
          <cell r="AH491" t="str">
            <v>1903</v>
          </cell>
          <cell r="AI491" t="str">
            <v>West</v>
          </cell>
          <cell r="AJ491" t="str">
            <v>Columbus</v>
          </cell>
          <cell r="AK491" t="str">
            <v>Rowe Shockley</v>
          </cell>
          <cell r="AL491" t="str">
            <v>Jim Soxman</v>
          </cell>
          <cell r="AM491" t="b">
            <v>0</v>
          </cell>
          <cell r="AN491" t="str">
            <v>RW:006070@3494</v>
          </cell>
          <cell r="AO491" t="str">
            <v>11323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</row>
        <row r="492">
          <cell r="A492" t="str">
            <v>007013</v>
          </cell>
          <cell r="B492" t="str">
            <v>Westview</v>
          </cell>
          <cell r="C492" t="str">
            <v>3111 Leo Avenue</v>
          </cell>
          <cell r="D492">
            <v>0</v>
          </cell>
          <cell r="E492" t="str">
            <v>Youngstown</v>
          </cell>
          <cell r="F492" t="str">
            <v>OH</v>
          </cell>
          <cell r="G492" t="str">
            <v>44509</v>
          </cell>
          <cell r="H492" t="str">
            <v>330-799-2787</v>
          </cell>
          <cell r="I492">
            <v>0</v>
          </cell>
          <cell r="J492">
            <v>124</v>
          </cell>
          <cell r="K492" t="str">
            <v>39099</v>
          </cell>
          <cell r="L492" t="str">
            <v>Mahoning</v>
          </cell>
          <cell r="M492" t="str">
            <v>9320</v>
          </cell>
          <cell r="N492" t="str">
            <v>Youngstown-Warren</v>
          </cell>
          <cell r="O492">
            <v>0</v>
          </cell>
          <cell r="P492">
            <v>0</v>
          </cell>
          <cell r="Q492">
            <v>0</v>
          </cell>
          <cell r="R492" t="str">
            <v>Garden</v>
          </cell>
          <cell r="S492" t="str">
            <v>Insignia</v>
          </cell>
          <cell r="T492" t="str">
            <v>SPI</v>
          </cell>
          <cell r="U492" t="str">
            <v>Affordable</v>
          </cell>
          <cell r="V492" t="str">
            <v>Affordable</v>
          </cell>
          <cell r="W492" t="str">
            <v>Assisted</v>
          </cell>
          <cell r="X492" t="str">
            <v>Fee</v>
          </cell>
          <cell r="Y492" t="str">
            <v>12</v>
          </cell>
          <cell r="Z492" t="str">
            <v>5</v>
          </cell>
          <cell r="AA492">
            <v>0</v>
          </cell>
          <cell r="AB492" t="str">
            <v>135184</v>
          </cell>
          <cell r="AC492">
            <v>0</v>
          </cell>
          <cell r="AD492" t="str">
            <v>Yes</v>
          </cell>
          <cell r="AE492" t="str">
            <v>Yes</v>
          </cell>
          <cell r="AF492" t="str">
            <v>SMI PORTFOLIO - All</v>
          </cell>
          <cell r="AG492" t="str">
            <v>Westview-Youngstown, Ltd.</v>
          </cell>
          <cell r="AH492" t="str">
            <v>1981</v>
          </cell>
          <cell r="AI492" t="str">
            <v>West</v>
          </cell>
          <cell r="AJ492" t="str">
            <v>Columbus</v>
          </cell>
          <cell r="AK492" t="str">
            <v>Rowe Shockley</v>
          </cell>
          <cell r="AL492" t="str">
            <v>Bonnie Hersh</v>
          </cell>
          <cell r="AM492" t="b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</row>
        <row r="493">
          <cell r="A493" t="str">
            <v>007022</v>
          </cell>
          <cell r="B493" t="str">
            <v>LaFayette Terrace</v>
          </cell>
          <cell r="C493" t="str">
            <v>6950 South Vincennes</v>
          </cell>
          <cell r="D493">
            <v>0</v>
          </cell>
          <cell r="E493" t="str">
            <v>Chicago</v>
          </cell>
          <cell r="F493" t="str">
            <v>IL</v>
          </cell>
          <cell r="G493" t="str">
            <v>60621</v>
          </cell>
          <cell r="H493" t="str">
            <v>773-487-6144</v>
          </cell>
          <cell r="I493">
            <v>0</v>
          </cell>
          <cell r="J493">
            <v>94</v>
          </cell>
          <cell r="K493" t="str">
            <v>17031</v>
          </cell>
          <cell r="L493" t="str">
            <v>Cook</v>
          </cell>
          <cell r="M493" t="str">
            <v>1600</v>
          </cell>
          <cell r="N493" t="str">
            <v>Chicago</v>
          </cell>
          <cell r="O493" t="str">
            <v>14</v>
          </cell>
          <cell r="P493" t="str">
            <v>Chicago - Gary - Kenosha</v>
          </cell>
          <cell r="Q493">
            <v>0</v>
          </cell>
          <cell r="R493" t="str">
            <v>Garden</v>
          </cell>
          <cell r="S493" t="str">
            <v>Insignia</v>
          </cell>
          <cell r="T493" t="str">
            <v>SPI</v>
          </cell>
          <cell r="U493" t="str">
            <v>Affordable</v>
          </cell>
          <cell r="V493" t="str">
            <v>Affordable</v>
          </cell>
          <cell r="W493" t="str">
            <v>Assisted</v>
          </cell>
          <cell r="X493" t="str">
            <v>Fee</v>
          </cell>
          <cell r="Y493" t="str">
            <v>12</v>
          </cell>
          <cell r="Z493" t="str">
            <v>3</v>
          </cell>
          <cell r="AA493">
            <v>0</v>
          </cell>
          <cell r="AB493" t="str">
            <v>69579</v>
          </cell>
          <cell r="AC493">
            <v>0</v>
          </cell>
          <cell r="AD493" t="str">
            <v>Yes</v>
          </cell>
          <cell r="AE493" t="str">
            <v>Yes</v>
          </cell>
          <cell r="AF493" t="str">
            <v>SMI PORTFOLIO - All</v>
          </cell>
          <cell r="AG493" t="str">
            <v>Lafayette Terrace Assoc.</v>
          </cell>
          <cell r="AH493" t="str">
            <v>1982</v>
          </cell>
          <cell r="AI493" t="str">
            <v>Far West</v>
          </cell>
          <cell r="AJ493" t="str">
            <v>Chicago</v>
          </cell>
          <cell r="AK493" t="str">
            <v>Wade Roemke</v>
          </cell>
          <cell r="AL493" t="str">
            <v>Claudia Vita</v>
          </cell>
          <cell r="AM493" t="b">
            <v>0</v>
          </cell>
          <cell r="AN493" t="str">
            <v>RW:000222@3494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198.82</v>
          </cell>
          <cell r="AU493">
            <v>0</v>
          </cell>
          <cell r="AV493">
            <v>0</v>
          </cell>
          <cell r="AW493">
            <v>0</v>
          </cell>
          <cell r="AX493">
            <v>198.82</v>
          </cell>
          <cell r="AY493">
            <v>0</v>
          </cell>
        </row>
        <row r="494">
          <cell r="A494" t="str">
            <v>007023</v>
          </cell>
          <cell r="B494" t="str">
            <v>North Washington Park Estates</v>
          </cell>
          <cell r="C494" t="str">
            <v>6950 S Vincennes</v>
          </cell>
          <cell r="D494">
            <v>0</v>
          </cell>
          <cell r="E494" t="str">
            <v>Chicago</v>
          </cell>
          <cell r="F494" t="str">
            <v>IL</v>
          </cell>
          <cell r="G494" t="str">
            <v>60621</v>
          </cell>
          <cell r="H494" t="str">
            <v>773-487-6144</v>
          </cell>
          <cell r="I494">
            <v>0</v>
          </cell>
          <cell r="J494">
            <v>21</v>
          </cell>
          <cell r="K494" t="str">
            <v>17031</v>
          </cell>
          <cell r="L494" t="str">
            <v>Cook</v>
          </cell>
          <cell r="M494" t="str">
            <v>1600</v>
          </cell>
          <cell r="N494" t="str">
            <v>Chicago</v>
          </cell>
          <cell r="O494" t="str">
            <v>14</v>
          </cell>
          <cell r="P494" t="str">
            <v>Chicago - Gary - Kenosha</v>
          </cell>
          <cell r="Q494">
            <v>0</v>
          </cell>
          <cell r="R494" t="str">
            <v>Midrise</v>
          </cell>
          <cell r="S494" t="str">
            <v>Insignia</v>
          </cell>
          <cell r="T494" t="str">
            <v>SPI</v>
          </cell>
          <cell r="U494" t="str">
            <v>Affordable</v>
          </cell>
          <cell r="V494" t="str">
            <v>Affordable</v>
          </cell>
          <cell r="W494" t="str">
            <v>Assisted</v>
          </cell>
          <cell r="X494" t="str">
            <v>Fee</v>
          </cell>
          <cell r="Y494" t="str">
            <v>12</v>
          </cell>
          <cell r="Z494" t="str">
            <v>3</v>
          </cell>
          <cell r="AA494">
            <v>0</v>
          </cell>
          <cell r="AB494" t="str">
            <v>17214</v>
          </cell>
          <cell r="AC494">
            <v>0</v>
          </cell>
          <cell r="AD494" t="str">
            <v>Yes</v>
          </cell>
          <cell r="AE494" t="str">
            <v>Yes</v>
          </cell>
          <cell r="AF494" t="str">
            <v>SMI PORTFOLIO - All</v>
          </cell>
          <cell r="AG494" t="str">
            <v>North Washington Park Estates</v>
          </cell>
          <cell r="AH494" t="str">
            <v>1982</v>
          </cell>
          <cell r="AI494" t="str">
            <v>Far West</v>
          </cell>
          <cell r="AJ494" t="str">
            <v>Chicago</v>
          </cell>
          <cell r="AK494" t="str">
            <v>Wade Roemke</v>
          </cell>
          <cell r="AL494" t="str">
            <v>Claudia Vita</v>
          </cell>
          <cell r="AM494" t="b">
            <v>0</v>
          </cell>
          <cell r="AN494" t="str">
            <v>RW:007446@3494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</row>
        <row r="495">
          <cell r="A495" t="str">
            <v>007025</v>
          </cell>
          <cell r="B495" t="str">
            <v>Forest Park South</v>
          </cell>
          <cell r="C495" t="str">
            <v>521 Rock Pit road</v>
          </cell>
          <cell r="D495">
            <v>0</v>
          </cell>
          <cell r="E495" t="str">
            <v>Titusville</v>
          </cell>
          <cell r="F495" t="str">
            <v>FL</v>
          </cell>
          <cell r="G495" t="str">
            <v>32796</v>
          </cell>
          <cell r="H495" t="str">
            <v>407-267-3111</v>
          </cell>
          <cell r="I495">
            <v>0</v>
          </cell>
          <cell r="J495">
            <v>68</v>
          </cell>
          <cell r="K495" t="str">
            <v>12009</v>
          </cell>
          <cell r="L495" t="str">
            <v>Brevard</v>
          </cell>
          <cell r="M495" t="str">
            <v>4900</v>
          </cell>
          <cell r="N495" t="str">
            <v>Melbourne-Titusville-Palm Bay</v>
          </cell>
          <cell r="O495">
            <v>0</v>
          </cell>
          <cell r="P495">
            <v>0</v>
          </cell>
          <cell r="Q495">
            <v>0</v>
          </cell>
          <cell r="R495" t="str">
            <v>Garden</v>
          </cell>
          <cell r="S495" t="str">
            <v>Insignia</v>
          </cell>
          <cell r="T495" t="str">
            <v>SPI</v>
          </cell>
          <cell r="U495" t="str">
            <v>Affordable</v>
          </cell>
          <cell r="V495" t="str">
            <v>Affordable</v>
          </cell>
          <cell r="W495" t="str">
            <v>Assisted</v>
          </cell>
          <cell r="X495" t="str">
            <v>Fee</v>
          </cell>
          <cell r="Y495" t="str">
            <v>12</v>
          </cell>
          <cell r="Z495" t="str">
            <v>5</v>
          </cell>
          <cell r="AA495">
            <v>0</v>
          </cell>
          <cell r="AB495" t="str">
            <v>56448</v>
          </cell>
          <cell r="AC495">
            <v>0</v>
          </cell>
          <cell r="AD495" t="str">
            <v>Yes</v>
          </cell>
          <cell r="AE495" t="str">
            <v>Yes</v>
          </cell>
          <cell r="AF495" t="str">
            <v>SMI PORTFOLIO - All</v>
          </cell>
          <cell r="AG495" t="str">
            <v>Forest Park South Ltd.</v>
          </cell>
          <cell r="AH495" t="str">
            <v>1981</v>
          </cell>
          <cell r="AI495" t="str">
            <v>South East</v>
          </cell>
          <cell r="AJ495" t="str">
            <v>Orlando</v>
          </cell>
          <cell r="AK495" t="str">
            <v>Chuck Turner</v>
          </cell>
          <cell r="AL495" t="str">
            <v>Rick Singleton</v>
          </cell>
          <cell r="AM495" t="b">
            <v>0</v>
          </cell>
          <cell r="AN495" t="str">
            <v>RW:008637@3494</v>
          </cell>
          <cell r="AO495" t="str">
            <v>11680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</row>
        <row r="496">
          <cell r="A496" t="str">
            <v>007026</v>
          </cell>
          <cell r="B496" t="str">
            <v>Uptown Village</v>
          </cell>
          <cell r="C496" t="str">
            <v>52 E 5th Avenue</v>
          </cell>
          <cell r="D496">
            <v>0</v>
          </cell>
          <cell r="E496" t="str">
            <v>Columbus</v>
          </cell>
          <cell r="F496" t="str">
            <v>OH</v>
          </cell>
          <cell r="G496" t="str">
            <v>43201</v>
          </cell>
          <cell r="H496" t="str">
            <v>614-298-8188</v>
          </cell>
          <cell r="I496">
            <v>0</v>
          </cell>
          <cell r="J496">
            <v>75</v>
          </cell>
          <cell r="K496" t="str">
            <v>39049</v>
          </cell>
          <cell r="L496" t="str">
            <v>Franklin</v>
          </cell>
          <cell r="M496" t="str">
            <v>1840</v>
          </cell>
          <cell r="N496" t="str">
            <v>Columbus</v>
          </cell>
          <cell r="O496">
            <v>0</v>
          </cell>
          <cell r="P496">
            <v>0</v>
          </cell>
          <cell r="Q496">
            <v>0</v>
          </cell>
          <cell r="R496" t="str">
            <v>Garden</v>
          </cell>
          <cell r="S496" t="str">
            <v>Insignia</v>
          </cell>
          <cell r="T496" t="str">
            <v>SPI</v>
          </cell>
          <cell r="U496" t="str">
            <v>Affordable</v>
          </cell>
          <cell r="V496" t="str">
            <v>Affordable</v>
          </cell>
          <cell r="W496" t="str">
            <v>Assisted</v>
          </cell>
          <cell r="X496" t="str">
            <v>Fee</v>
          </cell>
          <cell r="Y496" t="str">
            <v>12</v>
          </cell>
          <cell r="Z496" t="str">
            <v>4</v>
          </cell>
          <cell r="AA496">
            <v>0</v>
          </cell>
          <cell r="AB496" t="str">
            <v>69522</v>
          </cell>
          <cell r="AC496">
            <v>0</v>
          </cell>
          <cell r="AD496" t="str">
            <v>Yes</v>
          </cell>
          <cell r="AE496" t="str">
            <v>Yes</v>
          </cell>
          <cell r="AF496" t="str">
            <v>SMI PORTFOLIO - All</v>
          </cell>
          <cell r="AG496" t="str">
            <v>Uptown Village LTD</v>
          </cell>
          <cell r="AH496" t="str">
            <v>1981</v>
          </cell>
          <cell r="AI496" t="str">
            <v>West</v>
          </cell>
          <cell r="AJ496" t="str">
            <v>Columbus</v>
          </cell>
          <cell r="AK496" t="str">
            <v>Rowe Shockley</v>
          </cell>
          <cell r="AL496" t="str">
            <v>Jim Soxman</v>
          </cell>
          <cell r="AM496" t="b">
            <v>0</v>
          </cell>
          <cell r="AN496" t="str">
            <v>RW:038521@3494</v>
          </cell>
          <cell r="AO496" t="str">
            <v>08757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245.45</v>
          </cell>
          <cell r="AU496">
            <v>0</v>
          </cell>
          <cell r="AV496">
            <v>0</v>
          </cell>
          <cell r="AW496">
            <v>0</v>
          </cell>
          <cell r="AX496">
            <v>245.45</v>
          </cell>
          <cell r="AY496">
            <v>0</v>
          </cell>
        </row>
        <row r="497">
          <cell r="A497" t="str">
            <v>007028</v>
          </cell>
          <cell r="B497" t="str">
            <v>Cider Mill</v>
          </cell>
          <cell r="C497" t="str">
            <v>5200 Henderson Road</v>
          </cell>
          <cell r="D497">
            <v>0</v>
          </cell>
          <cell r="E497" t="str">
            <v>Erie</v>
          </cell>
          <cell r="F497" t="str">
            <v>PA</v>
          </cell>
          <cell r="G497" t="str">
            <v>16509</v>
          </cell>
          <cell r="H497" t="str">
            <v>814-825-3517</v>
          </cell>
          <cell r="I497">
            <v>0</v>
          </cell>
          <cell r="J497">
            <v>122</v>
          </cell>
          <cell r="K497" t="str">
            <v>42049</v>
          </cell>
          <cell r="L497" t="str">
            <v>Erie</v>
          </cell>
          <cell r="M497" t="str">
            <v>2360</v>
          </cell>
          <cell r="N497" t="str">
            <v>Erie</v>
          </cell>
          <cell r="O497">
            <v>0</v>
          </cell>
          <cell r="P497">
            <v>0</v>
          </cell>
          <cell r="Q497">
            <v>0</v>
          </cell>
          <cell r="R497" t="str">
            <v>Highrise</v>
          </cell>
          <cell r="S497" t="str">
            <v>Insignia</v>
          </cell>
          <cell r="T497" t="str">
            <v>SPI</v>
          </cell>
          <cell r="U497" t="str">
            <v>Affordable</v>
          </cell>
          <cell r="V497" t="str">
            <v>Affordable</v>
          </cell>
          <cell r="W497" t="str">
            <v>Assisted</v>
          </cell>
          <cell r="X497" t="str">
            <v>Fee</v>
          </cell>
          <cell r="Y497" t="str">
            <v>12</v>
          </cell>
          <cell r="Z497" t="str">
            <v>7</v>
          </cell>
          <cell r="AA497">
            <v>0</v>
          </cell>
          <cell r="AB497" t="str">
            <v>64800</v>
          </cell>
          <cell r="AC497">
            <v>0</v>
          </cell>
          <cell r="AD497" t="str">
            <v>Yes</v>
          </cell>
          <cell r="AE497" t="str">
            <v>Yes</v>
          </cell>
          <cell r="AF497" t="str">
            <v>SMI PORTFOLIO - All</v>
          </cell>
          <cell r="AG497" t="str">
            <v>Cider Mill Assoc.</v>
          </cell>
          <cell r="AH497" t="str">
            <v>1982</v>
          </cell>
          <cell r="AI497" t="str">
            <v>East</v>
          </cell>
          <cell r="AJ497" t="str">
            <v>Allentown</v>
          </cell>
          <cell r="AK497" t="str">
            <v>Cooper Winston</v>
          </cell>
          <cell r="AL497" t="str">
            <v>Paul Ramsell</v>
          </cell>
          <cell r="AM497" t="b">
            <v>0</v>
          </cell>
          <cell r="AN497" t="str">
            <v>RW:038462@3494</v>
          </cell>
          <cell r="AO497" t="str">
            <v>08365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</row>
        <row r="498">
          <cell r="A498" t="str">
            <v>007029</v>
          </cell>
          <cell r="B498" t="str">
            <v>Winding Brook</v>
          </cell>
          <cell r="C498" t="str">
            <v>3017 Matthew Drive</v>
          </cell>
          <cell r="D498">
            <v>0</v>
          </cell>
          <cell r="E498" t="str">
            <v>Kokomo</v>
          </cell>
          <cell r="F498" t="str">
            <v>IN</v>
          </cell>
          <cell r="G498" t="str">
            <v>46902</v>
          </cell>
          <cell r="H498" t="str">
            <v>765-453-5343</v>
          </cell>
          <cell r="I498">
            <v>0</v>
          </cell>
          <cell r="J498">
            <v>98</v>
          </cell>
          <cell r="K498" t="str">
            <v>18067</v>
          </cell>
          <cell r="L498" t="str">
            <v>Howard</v>
          </cell>
          <cell r="M498" t="str">
            <v>3850</v>
          </cell>
          <cell r="N498" t="str">
            <v>Kokomo</v>
          </cell>
          <cell r="O498">
            <v>0</v>
          </cell>
          <cell r="P498">
            <v>0</v>
          </cell>
          <cell r="Q498">
            <v>0</v>
          </cell>
          <cell r="R498" t="str">
            <v>Garden</v>
          </cell>
          <cell r="S498" t="str">
            <v>Insignia</v>
          </cell>
          <cell r="T498" t="str">
            <v>SPI</v>
          </cell>
          <cell r="U498" t="str">
            <v>Affordable</v>
          </cell>
          <cell r="V498" t="str">
            <v>Conventional</v>
          </cell>
          <cell r="W498" t="str">
            <v>yes</v>
          </cell>
          <cell r="X498" t="str">
            <v>Fee</v>
          </cell>
          <cell r="Y498" t="str">
            <v>12</v>
          </cell>
          <cell r="Z498" t="str">
            <v>6</v>
          </cell>
          <cell r="AA498" t="str">
            <v>7</v>
          </cell>
          <cell r="AB498" t="str">
            <v>102900</v>
          </cell>
          <cell r="AC498">
            <v>0</v>
          </cell>
          <cell r="AD498" t="str">
            <v>Yes</v>
          </cell>
          <cell r="AE498" t="str">
            <v>Yes</v>
          </cell>
          <cell r="AF498" t="str">
            <v>SMI PORTFOLIO - All</v>
          </cell>
          <cell r="AG498" t="str">
            <v>Winding Brook Associates</v>
          </cell>
          <cell r="AH498" t="str">
            <v>1981</v>
          </cell>
          <cell r="AI498" t="str">
            <v>West</v>
          </cell>
          <cell r="AJ498" t="str">
            <v>Indianapolis</v>
          </cell>
          <cell r="AK498" t="str">
            <v>Rick Arbore</v>
          </cell>
          <cell r="AL498" t="str">
            <v>Bett Hemry</v>
          </cell>
          <cell r="AM498" t="b">
            <v>0</v>
          </cell>
          <cell r="AN498" t="str">
            <v>RW:038676@3494</v>
          </cell>
          <cell r="AO498" t="str">
            <v>11024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400.46</v>
          </cell>
          <cell r="AU498">
            <v>0</v>
          </cell>
          <cell r="AV498">
            <v>0</v>
          </cell>
          <cell r="AW498">
            <v>0</v>
          </cell>
          <cell r="AX498">
            <v>400.46</v>
          </cell>
          <cell r="AY498">
            <v>0</v>
          </cell>
        </row>
        <row r="499">
          <cell r="A499" t="str">
            <v>007031</v>
          </cell>
          <cell r="B499" t="str">
            <v>Pacific Coast Plaza</v>
          </cell>
          <cell r="C499" t="str">
            <v>630 - 800 Esther St.</v>
          </cell>
          <cell r="D499">
            <v>0</v>
          </cell>
          <cell r="E499" t="str">
            <v>Long Beach</v>
          </cell>
          <cell r="F499" t="str">
            <v>CA</v>
          </cell>
          <cell r="G499" t="str">
            <v>90806</v>
          </cell>
          <cell r="H499">
            <v>0</v>
          </cell>
          <cell r="I499">
            <v>0</v>
          </cell>
          <cell r="J499">
            <v>78</v>
          </cell>
          <cell r="K499" t="str">
            <v>06037</v>
          </cell>
          <cell r="L499" t="str">
            <v>Los Angeles</v>
          </cell>
          <cell r="M499" t="str">
            <v>4480</v>
          </cell>
          <cell r="N499" t="str">
            <v>Los Angeles-Long Beach</v>
          </cell>
          <cell r="O499" t="str">
            <v>49</v>
          </cell>
          <cell r="P499" t="str">
            <v>Los Angeles - Riverside - Orange County</v>
          </cell>
          <cell r="Q499">
            <v>0</v>
          </cell>
          <cell r="R499" t="str">
            <v>garden</v>
          </cell>
          <cell r="S499" t="str">
            <v>Insignia</v>
          </cell>
          <cell r="T499" t="str">
            <v>SPI</v>
          </cell>
          <cell r="U499" t="str">
            <v>Affordable</v>
          </cell>
          <cell r="V499">
            <v>0</v>
          </cell>
          <cell r="W499" t="str">
            <v>Assisted</v>
          </cell>
          <cell r="X499" t="str">
            <v>Fee</v>
          </cell>
          <cell r="Y499" t="str">
            <v>12</v>
          </cell>
          <cell r="Z499" t="str">
            <v>3</v>
          </cell>
          <cell r="AA499">
            <v>0</v>
          </cell>
          <cell r="AB499">
            <v>0</v>
          </cell>
          <cell r="AC499">
            <v>0</v>
          </cell>
          <cell r="AD499" t="str">
            <v>Yes</v>
          </cell>
          <cell r="AE499" t="str">
            <v>Yes</v>
          </cell>
          <cell r="AF499" t="str">
            <v>SMI PORTFOLIO - All</v>
          </cell>
          <cell r="AG499">
            <v>0</v>
          </cell>
          <cell r="AH499" t="str">
            <v>1976</v>
          </cell>
          <cell r="AI499" t="str">
            <v>Far West</v>
          </cell>
          <cell r="AJ499" t="str">
            <v>California</v>
          </cell>
          <cell r="AK499" t="str">
            <v>Greg Garmon</v>
          </cell>
          <cell r="AL499" t="str">
            <v>Jeff Silverman</v>
          </cell>
          <cell r="AM499" t="b">
            <v>1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X499">
            <v>0</v>
          </cell>
          <cell r="AY499">
            <v>0</v>
          </cell>
        </row>
        <row r="500">
          <cell r="A500" t="str">
            <v>007033</v>
          </cell>
          <cell r="B500" t="str">
            <v>Buena Vista Apts</v>
          </cell>
          <cell r="C500" t="str">
            <v>C/O Civic Towers</v>
          </cell>
          <cell r="D500" t="str">
            <v>1855 NW 15 Ave</v>
          </cell>
          <cell r="E500" t="str">
            <v>Miami</v>
          </cell>
          <cell r="F500" t="str">
            <v>FL</v>
          </cell>
          <cell r="G500" t="str">
            <v>33125</v>
          </cell>
          <cell r="H500" t="str">
            <v>305-325-8136</v>
          </cell>
          <cell r="I500">
            <v>0</v>
          </cell>
          <cell r="J500">
            <v>21</v>
          </cell>
          <cell r="K500" t="str">
            <v>12025</v>
          </cell>
          <cell r="L500" t="str">
            <v>Dade</v>
          </cell>
          <cell r="M500" t="str">
            <v>5000</v>
          </cell>
          <cell r="N500" t="str">
            <v>Miami</v>
          </cell>
          <cell r="O500" t="str">
            <v>56</v>
          </cell>
          <cell r="P500" t="str">
            <v>Miami - Fort Lauderdale</v>
          </cell>
          <cell r="Q500">
            <v>0</v>
          </cell>
          <cell r="R500" t="str">
            <v>Midrise</v>
          </cell>
          <cell r="S500" t="str">
            <v>Insignia</v>
          </cell>
          <cell r="T500">
            <v>0</v>
          </cell>
          <cell r="U500" t="str">
            <v>Affordable</v>
          </cell>
          <cell r="V500" t="str">
            <v>Affordable</v>
          </cell>
          <cell r="W500" t="str">
            <v>Assisted</v>
          </cell>
          <cell r="X500" t="str">
            <v>Fee</v>
          </cell>
          <cell r="Y500" t="str">
            <v>12</v>
          </cell>
          <cell r="Z500" t="str">
            <v>5</v>
          </cell>
          <cell r="AA500" t="str">
            <v>5</v>
          </cell>
          <cell r="AB500" t="str">
            <v>0</v>
          </cell>
          <cell r="AC500">
            <v>4.8999999999999998E-3</v>
          </cell>
          <cell r="AD500" t="str">
            <v>No</v>
          </cell>
          <cell r="AE500" t="str">
            <v>Yes</v>
          </cell>
          <cell r="AF500" t="str">
            <v>Related</v>
          </cell>
          <cell r="AG500" t="str">
            <v>Buena Vista Rehabilitation Associates</v>
          </cell>
          <cell r="AH500">
            <v>0</v>
          </cell>
          <cell r="AI500" t="str">
            <v>South East</v>
          </cell>
          <cell r="AJ500" t="str">
            <v>Boca</v>
          </cell>
          <cell r="AK500" t="str">
            <v>Charlie Vanover</v>
          </cell>
          <cell r="AL500" t="str">
            <v>Silvia Hernandez</v>
          </cell>
          <cell r="AM500" t="b">
            <v>0</v>
          </cell>
          <cell r="AN500">
            <v>0</v>
          </cell>
          <cell r="AO500" t="str">
            <v>09133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X500">
            <v>0</v>
          </cell>
          <cell r="AY500">
            <v>0</v>
          </cell>
        </row>
        <row r="501">
          <cell r="A501" t="str">
            <v>007034</v>
          </cell>
          <cell r="B501" t="str">
            <v>Sun Terrace</v>
          </cell>
          <cell r="C501" t="str">
            <v>1825 W Emelita Ave</v>
          </cell>
          <cell r="D501">
            <v>0</v>
          </cell>
          <cell r="E501" t="str">
            <v>Mesa</v>
          </cell>
          <cell r="F501" t="str">
            <v>AZ</v>
          </cell>
          <cell r="G501" t="str">
            <v>85202</v>
          </cell>
          <cell r="H501" t="str">
            <v>602-964-0410</v>
          </cell>
          <cell r="I501">
            <v>0</v>
          </cell>
          <cell r="J501">
            <v>216</v>
          </cell>
          <cell r="K501" t="str">
            <v>04013</v>
          </cell>
          <cell r="L501" t="str">
            <v>Maricopa</v>
          </cell>
          <cell r="M501" t="str">
            <v>6200</v>
          </cell>
          <cell r="N501" t="str">
            <v>Phoenix-Mesa</v>
          </cell>
          <cell r="O501">
            <v>0</v>
          </cell>
          <cell r="P501">
            <v>0</v>
          </cell>
          <cell r="Q501">
            <v>0</v>
          </cell>
          <cell r="R501" t="str">
            <v>Midrise</v>
          </cell>
          <cell r="S501" t="str">
            <v>Insignia</v>
          </cell>
          <cell r="T501" t="str">
            <v>SPI</v>
          </cell>
          <cell r="U501" t="str">
            <v>Affordable</v>
          </cell>
          <cell r="V501" t="str">
            <v>Conventional</v>
          </cell>
          <cell r="W501" t="str">
            <v>yes</v>
          </cell>
          <cell r="X501" t="str">
            <v>Fee</v>
          </cell>
          <cell r="Y501" t="str">
            <v>12</v>
          </cell>
          <cell r="Z501" t="str">
            <v>5</v>
          </cell>
          <cell r="AA501">
            <v>0</v>
          </cell>
          <cell r="AB501" t="str">
            <v>115200</v>
          </cell>
          <cell r="AC501">
            <v>0</v>
          </cell>
          <cell r="AD501" t="str">
            <v>Yes</v>
          </cell>
          <cell r="AE501" t="str">
            <v>Yes</v>
          </cell>
          <cell r="AF501" t="str">
            <v>SMI PORTFOLIO - All</v>
          </cell>
          <cell r="AG501" t="str">
            <v>Sun Terrace Associates</v>
          </cell>
          <cell r="AH501" t="str">
            <v>1972</v>
          </cell>
          <cell r="AI501" t="str">
            <v>Far West</v>
          </cell>
          <cell r="AJ501" t="str">
            <v>Phoenix</v>
          </cell>
          <cell r="AK501" t="str">
            <v>Kris Bloom</v>
          </cell>
          <cell r="AL501" t="str">
            <v>Mike Kienast</v>
          </cell>
          <cell r="AM501" t="b">
            <v>0</v>
          </cell>
          <cell r="AN501">
            <v>0</v>
          </cell>
          <cell r="AO501" t="str">
            <v>09091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X501">
            <v>0</v>
          </cell>
          <cell r="AY501">
            <v>0</v>
          </cell>
        </row>
        <row r="502">
          <cell r="A502" t="str">
            <v>007046</v>
          </cell>
          <cell r="B502" t="str">
            <v>Sunrise Gardens</v>
          </cell>
          <cell r="C502" t="str">
            <v>3601 EL Conlon Ave</v>
          </cell>
          <cell r="D502">
            <v>0</v>
          </cell>
          <cell r="E502" t="str">
            <v>Las Vegas</v>
          </cell>
          <cell r="F502" t="str">
            <v>NV</v>
          </cell>
          <cell r="G502" t="str">
            <v>89102</v>
          </cell>
          <cell r="H502" t="str">
            <v>702-873-3335</v>
          </cell>
          <cell r="I502">
            <v>0</v>
          </cell>
          <cell r="J502">
            <v>248</v>
          </cell>
          <cell r="K502" t="str">
            <v>32003</v>
          </cell>
          <cell r="L502" t="str">
            <v>Clark</v>
          </cell>
          <cell r="M502" t="str">
            <v>4120</v>
          </cell>
          <cell r="N502" t="str">
            <v>Las Vegas</v>
          </cell>
          <cell r="O502">
            <v>0</v>
          </cell>
          <cell r="P502">
            <v>0</v>
          </cell>
          <cell r="Q502">
            <v>0</v>
          </cell>
          <cell r="R502" t="str">
            <v>Garden</v>
          </cell>
          <cell r="S502" t="str">
            <v>Insignia</v>
          </cell>
          <cell r="T502" t="str">
            <v>SPI</v>
          </cell>
          <cell r="U502" t="str">
            <v>Affordable</v>
          </cell>
          <cell r="V502" t="str">
            <v>Affordable</v>
          </cell>
          <cell r="W502" t="str">
            <v>Assisted</v>
          </cell>
          <cell r="X502" t="str">
            <v>Fee</v>
          </cell>
          <cell r="Y502" t="str">
            <v>12</v>
          </cell>
          <cell r="Z502" t="str">
            <v>5</v>
          </cell>
          <cell r="AA502" t="str">
            <v>7</v>
          </cell>
          <cell r="AB502" t="str">
            <v>41694</v>
          </cell>
          <cell r="AC502">
            <v>0</v>
          </cell>
          <cell r="AD502" t="str">
            <v>Yes</v>
          </cell>
          <cell r="AE502" t="str">
            <v>Yes</v>
          </cell>
          <cell r="AF502" t="str">
            <v>SMI PORTFOLIO - All</v>
          </cell>
          <cell r="AG502" t="str">
            <v>Sunrise Gardens</v>
          </cell>
          <cell r="AH502" t="str">
            <v>1977</v>
          </cell>
          <cell r="AI502" t="str">
            <v>Far West</v>
          </cell>
          <cell r="AJ502" t="str">
            <v>Denver</v>
          </cell>
          <cell r="AK502" t="str">
            <v>Steve Peters</v>
          </cell>
          <cell r="AL502" t="str">
            <v>Dana Murrah</v>
          </cell>
          <cell r="AM502" t="b">
            <v>0</v>
          </cell>
          <cell r="AN502" t="str">
            <v>RW:038248@3494</v>
          </cell>
          <cell r="AO502" t="str">
            <v>08112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</row>
        <row r="503">
          <cell r="A503" t="str">
            <v>007047</v>
          </cell>
          <cell r="B503" t="str">
            <v>El Cazador</v>
          </cell>
          <cell r="C503" t="str">
            <v>4851 N Cedar</v>
          </cell>
          <cell r="D503">
            <v>0</v>
          </cell>
          <cell r="E503" t="str">
            <v>Fresno</v>
          </cell>
          <cell r="F503" t="str">
            <v>CA</v>
          </cell>
          <cell r="G503" t="str">
            <v>93726</v>
          </cell>
          <cell r="H503" t="str">
            <v>209-227-5070</v>
          </cell>
          <cell r="I503">
            <v>0</v>
          </cell>
          <cell r="J503">
            <v>100</v>
          </cell>
          <cell r="K503" t="str">
            <v>06019</v>
          </cell>
          <cell r="L503" t="str">
            <v>Fresno</v>
          </cell>
          <cell r="M503" t="str">
            <v>2840</v>
          </cell>
          <cell r="N503" t="str">
            <v>Fresno</v>
          </cell>
          <cell r="O503">
            <v>0</v>
          </cell>
          <cell r="P503">
            <v>0</v>
          </cell>
          <cell r="Q503">
            <v>0</v>
          </cell>
          <cell r="R503" t="str">
            <v>Garden</v>
          </cell>
          <cell r="S503" t="str">
            <v>Insignia</v>
          </cell>
          <cell r="T503" t="str">
            <v>SPI</v>
          </cell>
          <cell r="U503" t="str">
            <v>Affordable</v>
          </cell>
          <cell r="V503" t="str">
            <v>Affordable</v>
          </cell>
          <cell r="W503" t="str">
            <v>Assisted</v>
          </cell>
          <cell r="X503" t="str">
            <v>Fee</v>
          </cell>
          <cell r="Y503" t="str">
            <v>12</v>
          </cell>
          <cell r="Z503" t="str">
            <v>8</v>
          </cell>
          <cell r="AA503">
            <v>0</v>
          </cell>
          <cell r="AB503" t="str">
            <v>75600</v>
          </cell>
          <cell r="AC503">
            <v>0</v>
          </cell>
          <cell r="AD503" t="str">
            <v>Yes</v>
          </cell>
          <cell r="AE503" t="str">
            <v>Yes</v>
          </cell>
          <cell r="AF503" t="str">
            <v>SMI PORTFOLIO - All</v>
          </cell>
          <cell r="AG503" t="str">
            <v>El Cazador, Ltd.</v>
          </cell>
          <cell r="AH503" t="str">
            <v>1969</v>
          </cell>
          <cell r="AI503" t="str">
            <v>Far West</v>
          </cell>
          <cell r="AJ503" t="str">
            <v>California</v>
          </cell>
          <cell r="AK503" t="str">
            <v>Greg Garmon</v>
          </cell>
          <cell r="AL503" t="str">
            <v>Tom Knight</v>
          </cell>
          <cell r="AM503" t="b">
            <v>0</v>
          </cell>
          <cell r="AN503" t="str">
            <v>RW:038256@3494</v>
          </cell>
          <cell r="AO503" t="str">
            <v>08052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X503">
            <v>0</v>
          </cell>
          <cell r="AY503">
            <v>0</v>
          </cell>
        </row>
        <row r="504">
          <cell r="A504" t="str">
            <v>007048</v>
          </cell>
          <cell r="B504" t="str">
            <v>Civic Towers Apts</v>
          </cell>
          <cell r="C504" t="str">
            <v>1855 NW 15 ave</v>
          </cell>
          <cell r="D504">
            <v>0</v>
          </cell>
          <cell r="E504" t="str">
            <v>Miami</v>
          </cell>
          <cell r="F504" t="str">
            <v>FL</v>
          </cell>
          <cell r="G504" t="str">
            <v>33125</v>
          </cell>
          <cell r="H504" t="str">
            <v>305-325-8136</v>
          </cell>
          <cell r="I504">
            <v>0</v>
          </cell>
          <cell r="J504">
            <v>196</v>
          </cell>
          <cell r="K504" t="str">
            <v>12025</v>
          </cell>
          <cell r="L504" t="str">
            <v>Dade</v>
          </cell>
          <cell r="M504" t="str">
            <v>5000</v>
          </cell>
          <cell r="N504" t="str">
            <v>Miami</v>
          </cell>
          <cell r="O504" t="str">
            <v>56</v>
          </cell>
          <cell r="P504" t="str">
            <v>Miami - Fort Lauderdale</v>
          </cell>
          <cell r="Q504">
            <v>0</v>
          </cell>
          <cell r="R504" t="str">
            <v>Highrise</v>
          </cell>
          <cell r="S504" t="str">
            <v>Insignia</v>
          </cell>
          <cell r="T504">
            <v>0</v>
          </cell>
          <cell r="U504" t="str">
            <v>Affordable</v>
          </cell>
          <cell r="V504" t="str">
            <v>Affordable</v>
          </cell>
          <cell r="W504" t="str">
            <v>Assisted</v>
          </cell>
          <cell r="X504" t="str">
            <v>Fee</v>
          </cell>
          <cell r="Y504" t="str">
            <v>12</v>
          </cell>
          <cell r="Z504" t="str">
            <v>5</v>
          </cell>
          <cell r="AA504" t="str">
            <v>4</v>
          </cell>
          <cell r="AB504" t="str">
            <v>0</v>
          </cell>
          <cell r="AC504">
            <v>4.8999999999999998E-3</v>
          </cell>
          <cell r="AD504" t="str">
            <v>No</v>
          </cell>
          <cell r="AE504" t="str">
            <v>Yes</v>
          </cell>
          <cell r="AF504" t="str">
            <v>Related</v>
          </cell>
          <cell r="AG504" t="str">
            <v>Civic Towers Assoc. Ltd</v>
          </cell>
          <cell r="AH504">
            <v>0</v>
          </cell>
          <cell r="AI504" t="str">
            <v>South East</v>
          </cell>
          <cell r="AJ504" t="str">
            <v>Boca</v>
          </cell>
          <cell r="AK504" t="str">
            <v>Charlie Vanover</v>
          </cell>
          <cell r="AL504" t="str">
            <v>Silvia Hernandez</v>
          </cell>
          <cell r="AM504" t="b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W504">
            <v>0</v>
          </cell>
          <cell r="AX504">
            <v>0</v>
          </cell>
          <cell r="AY504">
            <v>0</v>
          </cell>
        </row>
        <row r="505">
          <cell r="A505" t="str">
            <v>007049</v>
          </cell>
          <cell r="B505" t="str">
            <v>Alexander Residence</v>
          </cell>
          <cell r="C505" t="str">
            <v>230 Eddy Street</v>
          </cell>
          <cell r="D505">
            <v>0</v>
          </cell>
          <cell r="E505" t="str">
            <v>San Francisco</v>
          </cell>
          <cell r="F505" t="str">
            <v>CA</v>
          </cell>
          <cell r="G505" t="str">
            <v>94102</v>
          </cell>
          <cell r="H505" t="str">
            <v>415-441-0260</v>
          </cell>
          <cell r="I505">
            <v>0</v>
          </cell>
          <cell r="J505">
            <v>179</v>
          </cell>
          <cell r="K505" t="str">
            <v>06075</v>
          </cell>
          <cell r="L505" t="str">
            <v>San Francisco</v>
          </cell>
          <cell r="M505" t="str">
            <v>7360</v>
          </cell>
          <cell r="N505" t="str">
            <v>San Francisco</v>
          </cell>
          <cell r="O505" t="str">
            <v>84</v>
          </cell>
          <cell r="P505" t="str">
            <v>San Francisco - Oakland - San Jose</v>
          </cell>
          <cell r="Q505">
            <v>0</v>
          </cell>
          <cell r="R505" t="str">
            <v>Highrise</v>
          </cell>
          <cell r="S505" t="str">
            <v>Insignia</v>
          </cell>
          <cell r="T505" t="str">
            <v>SPI</v>
          </cell>
          <cell r="U505" t="str">
            <v>Affordable</v>
          </cell>
          <cell r="V505" t="str">
            <v>Affordable</v>
          </cell>
          <cell r="W505" t="str">
            <v>Assisted</v>
          </cell>
          <cell r="X505" t="str">
            <v>Fee</v>
          </cell>
          <cell r="Y505" t="str">
            <v>12</v>
          </cell>
          <cell r="Z505" t="str">
            <v>6</v>
          </cell>
          <cell r="AA505">
            <v>0</v>
          </cell>
          <cell r="AB505" t="str">
            <v>74292</v>
          </cell>
          <cell r="AC505">
            <v>0</v>
          </cell>
          <cell r="AD505" t="str">
            <v>Yes</v>
          </cell>
          <cell r="AE505" t="str">
            <v>Yes</v>
          </cell>
          <cell r="AF505" t="str">
            <v>SMI PORTFOLIO - All</v>
          </cell>
          <cell r="AG505" t="str">
            <v>Alexander, Ltd</v>
          </cell>
          <cell r="AH505" t="str">
            <v>1923</v>
          </cell>
          <cell r="AI505" t="str">
            <v>Far West</v>
          </cell>
          <cell r="AJ505" t="str">
            <v>California</v>
          </cell>
          <cell r="AK505" t="str">
            <v>Greg Garmon</v>
          </cell>
          <cell r="AL505" t="str">
            <v>Cathy Tachco</v>
          </cell>
          <cell r="AM505" t="b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X505">
            <v>0</v>
          </cell>
          <cell r="AY505">
            <v>0</v>
          </cell>
        </row>
        <row r="506">
          <cell r="A506" t="str">
            <v>007050</v>
          </cell>
          <cell r="B506" t="str">
            <v>Antonia Manor</v>
          </cell>
          <cell r="C506" t="str">
            <v>180 Turk Street</v>
          </cell>
          <cell r="D506">
            <v>0</v>
          </cell>
          <cell r="E506" t="str">
            <v>San Francisco</v>
          </cell>
          <cell r="F506" t="str">
            <v>CA</v>
          </cell>
          <cell r="G506" t="str">
            <v>94102</v>
          </cell>
          <cell r="H506" t="str">
            <v>415-771-2446</v>
          </cell>
          <cell r="I506">
            <v>0</v>
          </cell>
          <cell r="J506">
            <v>134</v>
          </cell>
          <cell r="K506" t="str">
            <v>06075</v>
          </cell>
          <cell r="L506" t="str">
            <v>San Francisco</v>
          </cell>
          <cell r="M506" t="str">
            <v>7360</v>
          </cell>
          <cell r="N506" t="str">
            <v>San Francisco</v>
          </cell>
          <cell r="O506" t="str">
            <v>84</v>
          </cell>
          <cell r="P506" t="str">
            <v>San Francisco - Oakland - San Jose</v>
          </cell>
          <cell r="Q506">
            <v>0</v>
          </cell>
          <cell r="R506" t="str">
            <v>Highrise</v>
          </cell>
          <cell r="S506" t="str">
            <v>Insignia</v>
          </cell>
          <cell r="T506" t="str">
            <v>SPI</v>
          </cell>
          <cell r="U506" t="str">
            <v>Affordable</v>
          </cell>
          <cell r="V506" t="str">
            <v>Affordable</v>
          </cell>
          <cell r="W506" t="str">
            <v>Assisted</v>
          </cell>
          <cell r="X506" t="str">
            <v>Fee</v>
          </cell>
          <cell r="Y506" t="str">
            <v>12</v>
          </cell>
          <cell r="Z506" t="str">
            <v>6</v>
          </cell>
          <cell r="AA506">
            <v>0</v>
          </cell>
          <cell r="AB506" t="str">
            <v>46550</v>
          </cell>
          <cell r="AC506">
            <v>0</v>
          </cell>
          <cell r="AD506" t="str">
            <v>Yes</v>
          </cell>
          <cell r="AE506" t="str">
            <v>Yes</v>
          </cell>
          <cell r="AF506" t="str">
            <v>SMI PORTFOLIO - All</v>
          </cell>
          <cell r="AG506" t="str">
            <v>Antonia Manor</v>
          </cell>
          <cell r="AH506" t="str">
            <v>1914</v>
          </cell>
          <cell r="AI506" t="str">
            <v>Far West</v>
          </cell>
          <cell r="AJ506" t="str">
            <v>California</v>
          </cell>
          <cell r="AK506" t="str">
            <v>Greg Garmon</v>
          </cell>
          <cell r="AL506" t="str">
            <v>Cathy Tachco</v>
          </cell>
          <cell r="AM506" t="b">
            <v>0</v>
          </cell>
          <cell r="AN506" t="str">
            <v>RW:038205@3494</v>
          </cell>
          <cell r="AO506" t="str">
            <v>08070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  <cell r="AY506">
            <v>0</v>
          </cell>
        </row>
        <row r="507">
          <cell r="A507" t="str">
            <v>007051</v>
          </cell>
          <cell r="B507" t="str">
            <v>Glenn Arms</v>
          </cell>
          <cell r="C507" t="str">
            <v>2425 17th Street NW</v>
          </cell>
          <cell r="D507">
            <v>0</v>
          </cell>
          <cell r="E507" t="str">
            <v>Washington</v>
          </cell>
          <cell r="F507" t="str">
            <v>DC</v>
          </cell>
          <cell r="G507" t="str">
            <v>20009</v>
          </cell>
          <cell r="H507" t="str">
            <v>202-232-3012</v>
          </cell>
          <cell r="I507">
            <v>0</v>
          </cell>
          <cell r="J507">
            <v>55</v>
          </cell>
          <cell r="K507" t="str">
            <v>11001</v>
          </cell>
          <cell r="L507" t="str">
            <v>District Of Columbia</v>
          </cell>
          <cell r="M507" t="str">
            <v>8840</v>
          </cell>
          <cell r="N507" t="str">
            <v>Washington</v>
          </cell>
          <cell r="O507" t="str">
            <v>97</v>
          </cell>
          <cell r="P507" t="str">
            <v>Washington - Baltimore</v>
          </cell>
          <cell r="Q507" t="str">
            <v>Inner City</v>
          </cell>
          <cell r="R507" t="str">
            <v>Midrise</v>
          </cell>
          <cell r="S507" t="str">
            <v>Insignia</v>
          </cell>
          <cell r="T507" t="str">
            <v>SPI</v>
          </cell>
          <cell r="U507" t="str">
            <v>Affordable</v>
          </cell>
          <cell r="V507" t="str">
            <v>Affordable</v>
          </cell>
          <cell r="W507" t="str">
            <v>Assisted</v>
          </cell>
          <cell r="X507" t="str">
            <v>Fee</v>
          </cell>
          <cell r="Y507" t="str">
            <v>12</v>
          </cell>
          <cell r="Z507" t="str">
            <v>5</v>
          </cell>
          <cell r="AA507" t="str">
            <v>7</v>
          </cell>
          <cell r="AB507" t="str">
            <v>31282</v>
          </cell>
          <cell r="AC507">
            <v>0</v>
          </cell>
          <cell r="AD507" t="str">
            <v>Yes</v>
          </cell>
          <cell r="AE507" t="str">
            <v>Yes</v>
          </cell>
          <cell r="AF507" t="str">
            <v>SMI PORTFOLIO - All</v>
          </cell>
          <cell r="AG507" t="str">
            <v>Glenn Arms Associates</v>
          </cell>
          <cell r="AH507" t="str">
            <v>1973</v>
          </cell>
          <cell r="AI507" t="str">
            <v>East</v>
          </cell>
          <cell r="AJ507" t="str">
            <v>Rockville</v>
          </cell>
          <cell r="AK507" t="str">
            <v>Bruce Terwilliger</v>
          </cell>
          <cell r="AL507" t="str">
            <v>Mike Shell</v>
          </cell>
          <cell r="AM507" t="b">
            <v>0</v>
          </cell>
          <cell r="AN507" t="str">
            <v>RW:007074@3494</v>
          </cell>
          <cell r="AO507" t="str">
            <v>11698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  <cell r="AY507">
            <v>0</v>
          </cell>
        </row>
        <row r="508">
          <cell r="A508" t="str">
            <v>007052</v>
          </cell>
          <cell r="B508" t="str">
            <v>Hedin House</v>
          </cell>
          <cell r="C508" t="str">
            <v>2900 Newton St NE</v>
          </cell>
          <cell r="D508">
            <v>0</v>
          </cell>
          <cell r="E508" t="str">
            <v>Washington</v>
          </cell>
          <cell r="F508" t="str">
            <v>DC</v>
          </cell>
          <cell r="G508" t="str">
            <v>20018</v>
          </cell>
          <cell r="H508" t="str">
            <v>202-635-0985</v>
          </cell>
          <cell r="I508">
            <v>0</v>
          </cell>
          <cell r="J508">
            <v>48</v>
          </cell>
          <cell r="K508" t="str">
            <v>11001</v>
          </cell>
          <cell r="L508" t="str">
            <v>District Of Columbia</v>
          </cell>
          <cell r="M508" t="str">
            <v>8840</v>
          </cell>
          <cell r="N508" t="str">
            <v>Washington</v>
          </cell>
          <cell r="O508" t="str">
            <v>97</v>
          </cell>
          <cell r="P508" t="str">
            <v>Washington - Baltimore</v>
          </cell>
          <cell r="Q508" t="str">
            <v>Inner City</v>
          </cell>
          <cell r="R508" t="str">
            <v>Highrise</v>
          </cell>
          <cell r="S508" t="str">
            <v>Insignia</v>
          </cell>
          <cell r="T508" t="str">
            <v>SPI</v>
          </cell>
          <cell r="U508" t="str">
            <v>Affordable</v>
          </cell>
          <cell r="V508" t="str">
            <v>Affordable</v>
          </cell>
          <cell r="W508" t="str">
            <v>Assisted</v>
          </cell>
          <cell r="X508" t="str">
            <v>Fee</v>
          </cell>
          <cell r="Y508" t="str">
            <v>12</v>
          </cell>
          <cell r="Z508" t="str">
            <v>6</v>
          </cell>
          <cell r="AA508" t="str">
            <v>7</v>
          </cell>
          <cell r="AB508" t="str">
            <v>0</v>
          </cell>
          <cell r="AC508">
            <v>0</v>
          </cell>
          <cell r="AD508" t="str">
            <v>Yes</v>
          </cell>
          <cell r="AE508" t="str">
            <v>Yes</v>
          </cell>
          <cell r="AF508" t="str">
            <v>SMI PORTFOLIO - All</v>
          </cell>
          <cell r="AG508" t="str">
            <v>Hedin House Associates</v>
          </cell>
          <cell r="AH508" t="str">
            <v>1973</v>
          </cell>
          <cell r="AI508" t="str">
            <v>East</v>
          </cell>
          <cell r="AJ508" t="str">
            <v>Rockville</v>
          </cell>
          <cell r="AK508" t="str">
            <v>Bruce Terwilliger</v>
          </cell>
          <cell r="AL508" t="str">
            <v>Mike Shell</v>
          </cell>
          <cell r="AM508" t="b">
            <v>0</v>
          </cell>
          <cell r="AN508" t="str">
            <v>RW:006779@3494</v>
          </cell>
          <cell r="AO508" t="str">
            <v>11440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</row>
        <row r="509">
          <cell r="A509" t="str">
            <v>007053</v>
          </cell>
          <cell r="B509" t="str">
            <v>Himbola Manor</v>
          </cell>
          <cell r="C509" t="str">
            <v>804 Martin Luther King Jr Dr</v>
          </cell>
          <cell r="D509">
            <v>0</v>
          </cell>
          <cell r="E509" t="str">
            <v>Lafayette</v>
          </cell>
          <cell r="F509" t="str">
            <v>LA</v>
          </cell>
          <cell r="G509" t="str">
            <v>70501</v>
          </cell>
          <cell r="H509" t="str">
            <v>318-233-7202</v>
          </cell>
          <cell r="I509">
            <v>0</v>
          </cell>
          <cell r="J509">
            <v>136</v>
          </cell>
          <cell r="K509" t="str">
            <v>22055</v>
          </cell>
          <cell r="L509" t="str">
            <v>Lafayette</v>
          </cell>
          <cell r="M509" t="str">
            <v>3880</v>
          </cell>
          <cell r="N509" t="str">
            <v>Lafayette</v>
          </cell>
          <cell r="O509">
            <v>0</v>
          </cell>
          <cell r="P509">
            <v>0</v>
          </cell>
          <cell r="Q509">
            <v>0</v>
          </cell>
          <cell r="R509" t="str">
            <v>Garden</v>
          </cell>
          <cell r="S509" t="str">
            <v>Insignia</v>
          </cell>
          <cell r="T509" t="str">
            <v>SPI</v>
          </cell>
          <cell r="U509" t="str">
            <v>Affordable</v>
          </cell>
          <cell r="V509" t="str">
            <v>Affordable</v>
          </cell>
          <cell r="W509" t="str">
            <v>Assisted</v>
          </cell>
          <cell r="X509" t="str">
            <v>Fee</v>
          </cell>
          <cell r="Y509" t="str">
            <v>12</v>
          </cell>
          <cell r="Z509" t="str">
            <v>4</v>
          </cell>
          <cell r="AA509">
            <v>0</v>
          </cell>
          <cell r="AB509" t="str">
            <v>103520</v>
          </cell>
          <cell r="AC509">
            <v>0</v>
          </cell>
          <cell r="AD509" t="str">
            <v>Yes</v>
          </cell>
          <cell r="AE509" t="str">
            <v>Yes</v>
          </cell>
          <cell r="AF509" t="str">
            <v>SMI PORTFOLIO - All</v>
          </cell>
          <cell r="AG509" t="str">
            <v>Himbola Manor Ltd</v>
          </cell>
          <cell r="AH509" t="str">
            <v>1972</v>
          </cell>
          <cell r="AI509" t="str">
            <v>West</v>
          </cell>
          <cell r="AJ509" t="str">
            <v>Houston I</v>
          </cell>
          <cell r="AK509" t="str">
            <v>Kathy Clem</v>
          </cell>
          <cell r="AL509" t="str">
            <v>Lawrence Bowie</v>
          </cell>
          <cell r="AM509" t="b">
            <v>0</v>
          </cell>
          <cell r="AN509">
            <v>0</v>
          </cell>
          <cell r="AO509" t="str">
            <v>09113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</row>
        <row r="510">
          <cell r="A510" t="str">
            <v>007054</v>
          </cell>
          <cell r="B510" t="str">
            <v>Maria Manor</v>
          </cell>
          <cell r="C510" t="str">
            <v>174 Ellis St</v>
          </cell>
          <cell r="D510">
            <v>0</v>
          </cell>
          <cell r="E510" t="str">
            <v>San Francisco</v>
          </cell>
          <cell r="F510" t="str">
            <v>CA</v>
          </cell>
          <cell r="G510" t="str">
            <v>94102</v>
          </cell>
          <cell r="H510" t="str">
            <v>415-397-7220</v>
          </cell>
          <cell r="I510">
            <v>0</v>
          </cell>
          <cell r="J510">
            <v>120</v>
          </cell>
          <cell r="K510" t="str">
            <v>06075</v>
          </cell>
          <cell r="L510" t="str">
            <v>San Francisco</v>
          </cell>
          <cell r="M510" t="str">
            <v>7360</v>
          </cell>
          <cell r="N510" t="str">
            <v>San Francisco</v>
          </cell>
          <cell r="O510" t="str">
            <v>84</v>
          </cell>
          <cell r="P510" t="str">
            <v>San Francisco - Oakland - San Jose</v>
          </cell>
          <cell r="Q510">
            <v>0</v>
          </cell>
          <cell r="R510" t="str">
            <v>Highrise</v>
          </cell>
          <cell r="S510" t="str">
            <v>Insignia</v>
          </cell>
          <cell r="T510" t="str">
            <v>SPI</v>
          </cell>
          <cell r="U510" t="str">
            <v>Affordable</v>
          </cell>
          <cell r="V510" t="str">
            <v>Affordable</v>
          </cell>
          <cell r="W510" t="str">
            <v>Assisted</v>
          </cell>
          <cell r="X510" t="str">
            <v>Fee</v>
          </cell>
          <cell r="Y510" t="str">
            <v>12</v>
          </cell>
          <cell r="Z510" t="str">
            <v>7</v>
          </cell>
          <cell r="AA510">
            <v>0</v>
          </cell>
          <cell r="AB510" t="str">
            <v>42840</v>
          </cell>
          <cell r="AC510">
            <v>0</v>
          </cell>
          <cell r="AD510" t="str">
            <v>Yes</v>
          </cell>
          <cell r="AE510" t="str">
            <v>Yes</v>
          </cell>
          <cell r="AF510" t="str">
            <v>SMI PORTFOLIO - All</v>
          </cell>
          <cell r="AG510" t="str">
            <v>Maria Manor, Ltd. Part.</v>
          </cell>
          <cell r="AH510" t="str">
            <v>1914</v>
          </cell>
          <cell r="AI510" t="str">
            <v>Far West</v>
          </cell>
          <cell r="AJ510" t="str">
            <v>California</v>
          </cell>
          <cell r="AK510" t="str">
            <v>Greg Garmon</v>
          </cell>
          <cell r="AL510" t="str">
            <v>Cathy Tachco</v>
          </cell>
          <cell r="AM510" t="b">
            <v>0</v>
          </cell>
          <cell r="AN510">
            <v>0</v>
          </cell>
          <cell r="AO510" t="str">
            <v>09098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</row>
        <row r="511">
          <cell r="A511" t="str">
            <v>007055</v>
          </cell>
          <cell r="B511" t="str">
            <v>Marlton Manor</v>
          </cell>
          <cell r="C511" t="str">
            <v>240 Jones St</v>
          </cell>
          <cell r="D511">
            <v>0</v>
          </cell>
          <cell r="E511" t="str">
            <v>San Francisco</v>
          </cell>
          <cell r="F511" t="str">
            <v>CA</v>
          </cell>
          <cell r="G511" t="str">
            <v>94102</v>
          </cell>
          <cell r="H511" t="str">
            <v>415-885-3061</v>
          </cell>
          <cell r="I511">
            <v>0</v>
          </cell>
          <cell r="J511">
            <v>151</v>
          </cell>
          <cell r="K511" t="str">
            <v>06075</v>
          </cell>
          <cell r="L511" t="str">
            <v>San Francisco</v>
          </cell>
          <cell r="M511" t="str">
            <v>7360</v>
          </cell>
          <cell r="N511" t="str">
            <v>San Francisco</v>
          </cell>
          <cell r="O511" t="str">
            <v>84</v>
          </cell>
          <cell r="P511" t="str">
            <v>San Francisco - Oakland - San Jose</v>
          </cell>
          <cell r="Q511">
            <v>0</v>
          </cell>
          <cell r="R511" t="str">
            <v>Midrise</v>
          </cell>
          <cell r="S511" t="str">
            <v>Insignia</v>
          </cell>
          <cell r="T511" t="str">
            <v>SPI</v>
          </cell>
          <cell r="U511" t="str">
            <v>Affordable</v>
          </cell>
          <cell r="V511" t="str">
            <v>Affordable</v>
          </cell>
          <cell r="W511" t="str">
            <v>Assisted</v>
          </cell>
          <cell r="X511" t="str">
            <v>Fee</v>
          </cell>
          <cell r="Y511" t="str">
            <v>12</v>
          </cell>
          <cell r="Z511" t="str">
            <v>7</v>
          </cell>
          <cell r="AA511">
            <v>0</v>
          </cell>
          <cell r="AB511" t="str">
            <v>25100</v>
          </cell>
          <cell r="AC511">
            <v>0</v>
          </cell>
          <cell r="AD511" t="str">
            <v>Yes</v>
          </cell>
          <cell r="AE511">
            <v>0</v>
          </cell>
          <cell r="AF511" t="str">
            <v>SMI PORTFOLIO - All</v>
          </cell>
          <cell r="AG511" t="str">
            <v>Marlton Manor Assoc. Ltd</v>
          </cell>
          <cell r="AH511" t="str">
            <v>1923</v>
          </cell>
          <cell r="AI511" t="str">
            <v>Far West</v>
          </cell>
          <cell r="AJ511" t="str">
            <v>California</v>
          </cell>
          <cell r="AK511" t="str">
            <v>Greg Garmon</v>
          </cell>
          <cell r="AL511" t="str">
            <v>Cathy Tachco</v>
          </cell>
          <cell r="AM511" t="b">
            <v>0</v>
          </cell>
          <cell r="AN511" t="str">
            <v>RW:025046@3494</v>
          </cell>
          <cell r="AO511" t="str">
            <v>11557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</row>
        <row r="512">
          <cell r="A512" t="str">
            <v>007058</v>
          </cell>
          <cell r="B512" t="str">
            <v>Californian</v>
          </cell>
          <cell r="C512" t="str">
            <v>851 Van Ness</v>
          </cell>
          <cell r="D512">
            <v>0</v>
          </cell>
          <cell r="E512" t="str">
            <v>Fresno</v>
          </cell>
          <cell r="F512" t="str">
            <v>CA</v>
          </cell>
          <cell r="G512" t="str">
            <v>93721</v>
          </cell>
          <cell r="H512" t="str">
            <v>209-485-8190</v>
          </cell>
          <cell r="I512">
            <v>0</v>
          </cell>
          <cell r="J512">
            <v>217</v>
          </cell>
          <cell r="K512" t="str">
            <v>06019</v>
          </cell>
          <cell r="L512" t="str">
            <v>Fresno</v>
          </cell>
          <cell r="M512" t="str">
            <v>2840</v>
          </cell>
          <cell r="N512" t="str">
            <v>Fresno</v>
          </cell>
          <cell r="O512">
            <v>0</v>
          </cell>
          <cell r="P512">
            <v>0</v>
          </cell>
          <cell r="Q512">
            <v>0</v>
          </cell>
          <cell r="R512" t="str">
            <v>Highrise</v>
          </cell>
          <cell r="S512" t="str">
            <v>Insignia</v>
          </cell>
          <cell r="T512" t="str">
            <v>SPI</v>
          </cell>
          <cell r="U512" t="str">
            <v>Affordable</v>
          </cell>
          <cell r="V512" t="str">
            <v>Affordable</v>
          </cell>
          <cell r="W512" t="str">
            <v>Assisted</v>
          </cell>
          <cell r="X512" t="str">
            <v>Fee</v>
          </cell>
          <cell r="Y512" t="str">
            <v>12</v>
          </cell>
          <cell r="Z512" t="str">
            <v>5</v>
          </cell>
          <cell r="AA512">
            <v>0</v>
          </cell>
          <cell r="AB512" t="str">
            <v>73880</v>
          </cell>
          <cell r="AC512">
            <v>0</v>
          </cell>
          <cell r="AD512" t="str">
            <v>Yes</v>
          </cell>
          <cell r="AE512" t="str">
            <v>Yes</v>
          </cell>
          <cell r="AF512" t="str">
            <v>SMI PORTFOLIO - All</v>
          </cell>
          <cell r="AG512" t="str">
            <v>Wogo Associates of Fresno</v>
          </cell>
          <cell r="AH512" t="str">
            <v>1923</v>
          </cell>
          <cell r="AI512" t="str">
            <v>Far West</v>
          </cell>
          <cell r="AJ512" t="str">
            <v>California</v>
          </cell>
          <cell r="AK512" t="str">
            <v>Greg Garmon</v>
          </cell>
          <cell r="AL512" t="str">
            <v>Tom Knight</v>
          </cell>
          <cell r="AM512" t="b">
            <v>0</v>
          </cell>
          <cell r="AN512">
            <v>0</v>
          </cell>
          <cell r="AO512" t="str">
            <v>09092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  <cell r="AY512">
            <v>0</v>
          </cell>
        </row>
        <row r="513">
          <cell r="A513" t="str">
            <v>007059</v>
          </cell>
          <cell r="B513" t="str">
            <v>West Virginian Manor Assoc</v>
          </cell>
          <cell r="C513" t="str">
            <v>415 Federal Street</v>
          </cell>
          <cell r="D513">
            <v>0</v>
          </cell>
          <cell r="E513" t="str">
            <v>Bluefield</v>
          </cell>
          <cell r="F513" t="str">
            <v>WV</v>
          </cell>
          <cell r="G513" t="str">
            <v>24701</v>
          </cell>
          <cell r="H513" t="str">
            <v>304-325-3619</v>
          </cell>
          <cell r="I513" t="str">
            <v>304-325-3470</v>
          </cell>
          <cell r="J513">
            <v>151</v>
          </cell>
          <cell r="K513" t="str">
            <v>54055</v>
          </cell>
          <cell r="L513" t="str">
            <v>Mercer</v>
          </cell>
          <cell r="M513" t="str">
            <v>054</v>
          </cell>
          <cell r="N513" t="str">
            <v>WV Other</v>
          </cell>
          <cell r="O513">
            <v>0</v>
          </cell>
          <cell r="P513">
            <v>0</v>
          </cell>
          <cell r="Q513">
            <v>0</v>
          </cell>
          <cell r="R513" t="str">
            <v>Highrise</v>
          </cell>
          <cell r="S513" t="str">
            <v>Insignia</v>
          </cell>
          <cell r="T513" t="str">
            <v>SPI</v>
          </cell>
          <cell r="U513" t="str">
            <v>Affordable</v>
          </cell>
          <cell r="V513" t="str">
            <v>Affordable</v>
          </cell>
          <cell r="W513" t="str">
            <v>Assisted</v>
          </cell>
          <cell r="X513" t="str">
            <v>Fee</v>
          </cell>
          <cell r="Y513" t="str">
            <v>12</v>
          </cell>
          <cell r="Z513">
            <v>0</v>
          </cell>
          <cell r="AA513">
            <v>0</v>
          </cell>
          <cell r="AB513" t="str">
            <v>52111</v>
          </cell>
          <cell r="AC513">
            <v>0</v>
          </cell>
          <cell r="AD513" t="str">
            <v>Yes</v>
          </cell>
          <cell r="AE513" t="str">
            <v>Yes</v>
          </cell>
          <cell r="AF513" t="str">
            <v>SMI PORTFOLIO - All</v>
          </cell>
          <cell r="AG513" t="str">
            <v>SMI Portfolio</v>
          </cell>
          <cell r="AH513" t="str">
            <v>1923</v>
          </cell>
          <cell r="AI513" t="str">
            <v>East</v>
          </cell>
          <cell r="AJ513" t="str">
            <v>Greenville</v>
          </cell>
          <cell r="AK513" t="str">
            <v>Frank Dupree</v>
          </cell>
          <cell r="AL513" t="str">
            <v>Tim Shearer</v>
          </cell>
          <cell r="AM513" t="b">
            <v>0</v>
          </cell>
          <cell r="AN513" t="str">
            <v>RW:006581@3494</v>
          </cell>
          <cell r="AO513" t="str">
            <v>11224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X513">
            <v>0</v>
          </cell>
          <cell r="AY513">
            <v>0</v>
          </cell>
        </row>
        <row r="514">
          <cell r="A514" t="str">
            <v>007060</v>
          </cell>
          <cell r="B514" t="str">
            <v>Brentwood Manor</v>
          </cell>
          <cell r="C514" t="str">
            <v>7024 N. Dawn</v>
          </cell>
          <cell r="D514">
            <v>0</v>
          </cell>
          <cell r="E514" t="str">
            <v>Kansas City</v>
          </cell>
          <cell r="F514" t="str">
            <v>MO</v>
          </cell>
          <cell r="G514" t="str">
            <v>64151</v>
          </cell>
          <cell r="H514" t="str">
            <v>816-741-5473</v>
          </cell>
          <cell r="I514">
            <v>0</v>
          </cell>
          <cell r="J514">
            <v>120</v>
          </cell>
          <cell r="K514" t="str">
            <v>29165</v>
          </cell>
          <cell r="L514" t="str">
            <v>Platte</v>
          </cell>
          <cell r="M514" t="str">
            <v>3760</v>
          </cell>
          <cell r="N514" t="str">
            <v>Kansas City</v>
          </cell>
          <cell r="O514">
            <v>0</v>
          </cell>
          <cell r="P514">
            <v>0</v>
          </cell>
          <cell r="Q514">
            <v>0</v>
          </cell>
          <cell r="R514" t="str">
            <v>Garden</v>
          </cell>
          <cell r="S514" t="str">
            <v>Insignia</v>
          </cell>
          <cell r="T514" t="str">
            <v>SPI</v>
          </cell>
          <cell r="U514" t="str">
            <v>Affordable</v>
          </cell>
          <cell r="V514" t="str">
            <v>Affordable</v>
          </cell>
          <cell r="W514" t="str">
            <v>Assisted</v>
          </cell>
          <cell r="X514" t="str">
            <v>Fee</v>
          </cell>
          <cell r="Y514" t="str">
            <v>12</v>
          </cell>
          <cell r="Z514" t="str">
            <v>9</v>
          </cell>
          <cell r="AA514" t="str">
            <v>7</v>
          </cell>
          <cell r="AB514" t="str">
            <v>98336</v>
          </cell>
          <cell r="AC514">
            <v>0</v>
          </cell>
          <cell r="AD514" t="str">
            <v>Yes</v>
          </cell>
          <cell r="AE514" t="str">
            <v>Yes</v>
          </cell>
          <cell r="AF514" t="str">
            <v>SMI PORTFOLIO - All</v>
          </cell>
          <cell r="AG514" t="str">
            <v>Brentwood Manor</v>
          </cell>
          <cell r="AH514" t="str">
            <v>1971</v>
          </cell>
          <cell r="AI514" t="str">
            <v>Far West</v>
          </cell>
          <cell r="AJ514" t="str">
            <v>Kansas City</v>
          </cell>
          <cell r="AK514" t="str">
            <v>Rusty Fleming</v>
          </cell>
          <cell r="AL514" t="str">
            <v>Saundra Hutchison</v>
          </cell>
          <cell r="AM514" t="b">
            <v>0</v>
          </cell>
          <cell r="AN514" t="str">
            <v>RW:006649@3494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W514">
            <v>0</v>
          </cell>
          <cell r="AX514">
            <v>0</v>
          </cell>
          <cell r="AY514">
            <v>0</v>
          </cell>
        </row>
        <row r="515">
          <cell r="A515" t="str">
            <v>007061</v>
          </cell>
          <cell r="B515" t="str">
            <v>Capitol Hill</v>
          </cell>
          <cell r="C515" t="str">
            <v>701 E. 14th Ave #1</v>
          </cell>
          <cell r="D515">
            <v>0</v>
          </cell>
          <cell r="E515" t="str">
            <v>Denver</v>
          </cell>
          <cell r="F515" t="str">
            <v>CO</v>
          </cell>
          <cell r="G515" t="str">
            <v>80203</v>
          </cell>
          <cell r="H515" t="str">
            <v>303-861-4247</v>
          </cell>
          <cell r="I515">
            <v>0</v>
          </cell>
          <cell r="J515">
            <v>121</v>
          </cell>
          <cell r="K515" t="str">
            <v>08031</v>
          </cell>
          <cell r="L515" t="str">
            <v>Denver</v>
          </cell>
          <cell r="M515" t="str">
            <v>2080</v>
          </cell>
          <cell r="N515" t="str">
            <v>Denver</v>
          </cell>
          <cell r="O515" t="str">
            <v>34</v>
          </cell>
          <cell r="P515" t="str">
            <v>Denver - Boulder - Greeley</v>
          </cell>
          <cell r="Q515">
            <v>0</v>
          </cell>
          <cell r="R515" t="str">
            <v>Midrise</v>
          </cell>
          <cell r="S515" t="str">
            <v>Insignia</v>
          </cell>
          <cell r="T515" t="str">
            <v>SPI</v>
          </cell>
          <cell r="U515" t="str">
            <v>Affordable</v>
          </cell>
          <cell r="V515" t="str">
            <v>Affordable</v>
          </cell>
          <cell r="W515" t="str">
            <v>Assisted</v>
          </cell>
          <cell r="X515" t="str">
            <v>Fee</v>
          </cell>
          <cell r="Y515" t="str">
            <v>12</v>
          </cell>
          <cell r="Z515" t="str">
            <v>5</v>
          </cell>
          <cell r="AA515" t="str">
            <v>4</v>
          </cell>
          <cell r="AB515" t="str">
            <v>53618</v>
          </cell>
          <cell r="AC515">
            <v>0</v>
          </cell>
          <cell r="AD515" t="str">
            <v>Yes</v>
          </cell>
          <cell r="AE515" t="str">
            <v>Yes</v>
          </cell>
          <cell r="AF515" t="str">
            <v>SMI PORTFOLIO - All</v>
          </cell>
          <cell r="AG515" t="str">
            <v>Capitol Hill Associates</v>
          </cell>
          <cell r="AH515" t="str">
            <v>1925</v>
          </cell>
          <cell r="AI515" t="str">
            <v>Far West</v>
          </cell>
          <cell r="AJ515" t="str">
            <v>Denver</v>
          </cell>
          <cell r="AK515" t="str">
            <v>Steve Peters</v>
          </cell>
          <cell r="AL515" t="str">
            <v>Rocky Sundling</v>
          </cell>
          <cell r="AM515" t="b">
            <v>0</v>
          </cell>
          <cell r="AN515" t="str">
            <v>RW:007061@3494</v>
          </cell>
          <cell r="AO515" t="str">
            <v>11754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X515">
            <v>0</v>
          </cell>
          <cell r="AY515">
            <v>0</v>
          </cell>
        </row>
        <row r="516">
          <cell r="A516" t="str">
            <v>007063</v>
          </cell>
          <cell r="B516" t="str">
            <v>Notre Dame</v>
          </cell>
          <cell r="C516" t="str">
            <v>1590 Broadway</v>
          </cell>
          <cell r="D516">
            <v>0</v>
          </cell>
          <cell r="E516" t="str">
            <v>San Francisco</v>
          </cell>
          <cell r="F516" t="str">
            <v>CA</v>
          </cell>
          <cell r="G516" t="str">
            <v>94109</v>
          </cell>
          <cell r="H516" t="str">
            <v>415-673-2011</v>
          </cell>
          <cell r="I516">
            <v>0</v>
          </cell>
          <cell r="J516">
            <v>208</v>
          </cell>
          <cell r="K516" t="str">
            <v>06075</v>
          </cell>
          <cell r="L516" t="str">
            <v>San Francisco</v>
          </cell>
          <cell r="M516" t="str">
            <v>7360</v>
          </cell>
          <cell r="N516" t="str">
            <v>San Francisco</v>
          </cell>
          <cell r="O516" t="str">
            <v>84</v>
          </cell>
          <cell r="P516" t="str">
            <v>San Francisco - Oakland - San Jose</v>
          </cell>
          <cell r="Q516">
            <v>0</v>
          </cell>
          <cell r="R516" t="str">
            <v>Highrise</v>
          </cell>
          <cell r="S516" t="str">
            <v>Insignia</v>
          </cell>
          <cell r="T516" t="str">
            <v>SPI</v>
          </cell>
          <cell r="U516" t="str">
            <v>Affordable</v>
          </cell>
          <cell r="V516" t="str">
            <v>Affordable</v>
          </cell>
          <cell r="W516" t="str">
            <v>Assisted</v>
          </cell>
          <cell r="X516" t="str">
            <v>Fee</v>
          </cell>
          <cell r="Y516" t="str">
            <v>12</v>
          </cell>
          <cell r="Z516" t="str">
            <v>8</v>
          </cell>
          <cell r="AA516">
            <v>0</v>
          </cell>
          <cell r="AB516" t="str">
            <v>71850</v>
          </cell>
          <cell r="AC516">
            <v>0</v>
          </cell>
          <cell r="AD516" t="str">
            <v>Yes</v>
          </cell>
          <cell r="AE516" t="str">
            <v>Yes</v>
          </cell>
          <cell r="AF516" t="str">
            <v>SMI PORTFOLIO - All</v>
          </cell>
          <cell r="AG516" t="str">
            <v>Notre Dame Apts., Ltd</v>
          </cell>
          <cell r="AH516" t="str">
            <v>1925</v>
          </cell>
          <cell r="AI516" t="str">
            <v>Far West</v>
          </cell>
          <cell r="AJ516" t="str">
            <v>California</v>
          </cell>
          <cell r="AK516" t="str">
            <v>Greg Garmon</v>
          </cell>
          <cell r="AL516" t="str">
            <v>Cathy Tachco</v>
          </cell>
          <cell r="AM516" t="b">
            <v>0</v>
          </cell>
          <cell r="AN516" t="str">
            <v>RW:039093@3494</v>
          </cell>
          <cell r="AO516" t="str">
            <v>10459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</row>
        <row r="517">
          <cell r="A517" t="str">
            <v>007065</v>
          </cell>
          <cell r="B517" t="str">
            <v>Hi View Gardens</v>
          </cell>
          <cell r="C517" t="str">
            <v>709 Sixth Avenue</v>
          </cell>
          <cell r="D517">
            <v>0</v>
          </cell>
          <cell r="E517" t="str">
            <v>McKeesport</v>
          </cell>
          <cell r="F517" t="str">
            <v>PA</v>
          </cell>
          <cell r="G517" t="str">
            <v>15132</v>
          </cell>
          <cell r="H517" t="str">
            <v>412-664-7171</v>
          </cell>
          <cell r="I517">
            <v>0</v>
          </cell>
          <cell r="J517">
            <v>117</v>
          </cell>
          <cell r="K517" t="str">
            <v>42003</v>
          </cell>
          <cell r="L517" t="str">
            <v>Allegheny</v>
          </cell>
          <cell r="M517" t="str">
            <v>6280</v>
          </cell>
          <cell r="N517" t="str">
            <v>Pittsburgh</v>
          </cell>
          <cell r="O517">
            <v>0</v>
          </cell>
          <cell r="P517">
            <v>0</v>
          </cell>
          <cell r="Q517">
            <v>0</v>
          </cell>
          <cell r="R517" t="str">
            <v>Garden</v>
          </cell>
          <cell r="S517" t="str">
            <v>Insignia</v>
          </cell>
          <cell r="T517" t="str">
            <v>SPI</v>
          </cell>
          <cell r="U517" t="str">
            <v>Affordable</v>
          </cell>
          <cell r="V517" t="str">
            <v>Affordable</v>
          </cell>
          <cell r="W517" t="str">
            <v>Assisted</v>
          </cell>
          <cell r="X517" t="str">
            <v>Fee</v>
          </cell>
          <cell r="Y517" t="str">
            <v>12</v>
          </cell>
          <cell r="Z517" t="str">
            <v>4</v>
          </cell>
          <cell r="AA517">
            <v>0</v>
          </cell>
          <cell r="AB517" t="str">
            <v>81041</v>
          </cell>
          <cell r="AC517">
            <v>0</v>
          </cell>
          <cell r="AD517" t="str">
            <v>Yes</v>
          </cell>
          <cell r="AE517" t="str">
            <v>Yes</v>
          </cell>
          <cell r="AF517" t="str">
            <v>SMI PORTFOLIO - All</v>
          </cell>
          <cell r="AG517" t="str">
            <v>Hi View Gardens Dev. Corp.</v>
          </cell>
          <cell r="AH517" t="str">
            <v>1970</v>
          </cell>
          <cell r="AI517" t="str">
            <v>East</v>
          </cell>
          <cell r="AJ517" t="str">
            <v>Allentown</v>
          </cell>
          <cell r="AK517" t="str">
            <v>Cooper Winston</v>
          </cell>
          <cell r="AL517" t="str">
            <v>Darnell Beatty</v>
          </cell>
          <cell r="AM517" t="b">
            <v>0</v>
          </cell>
          <cell r="AN517" t="str">
            <v>RW:025044@3494</v>
          </cell>
          <cell r="AO517" t="str">
            <v>11504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X517">
            <v>0</v>
          </cell>
          <cell r="AY517">
            <v>0</v>
          </cell>
        </row>
        <row r="518">
          <cell r="A518" t="str">
            <v>007066</v>
          </cell>
          <cell r="B518" t="str">
            <v>Huntington Village</v>
          </cell>
          <cell r="C518" t="str">
            <v>6001 Grammercy Circle</v>
          </cell>
          <cell r="D518">
            <v>0</v>
          </cell>
          <cell r="E518" t="str">
            <v>Richmond</v>
          </cell>
          <cell r="F518" t="str">
            <v>VA</v>
          </cell>
          <cell r="G518" t="str">
            <v>23227</v>
          </cell>
          <cell r="H518" t="str">
            <v>804-264-2737</v>
          </cell>
          <cell r="I518" t="str">
            <v>804-264-2922</v>
          </cell>
          <cell r="J518">
            <v>266</v>
          </cell>
          <cell r="K518" t="str">
            <v>51087</v>
          </cell>
          <cell r="L518" t="str">
            <v>Henrico</v>
          </cell>
          <cell r="M518" t="str">
            <v>6760</v>
          </cell>
          <cell r="N518" t="str">
            <v>Richmond-Petersburg</v>
          </cell>
          <cell r="O518">
            <v>0</v>
          </cell>
          <cell r="P518">
            <v>0</v>
          </cell>
          <cell r="Q518">
            <v>0</v>
          </cell>
          <cell r="R518" t="str">
            <v>Garden</v>
          </cell>
          <cell r="S518" t="str">
            <v>Insignia</v>
          </cell>
          <cell r="T518" t="str">
            <v>SPI</v>
          </cell>
          <cell r="U518" t="str">
            <v>Affordable</v>
          </cell>
          <cell r="V518" t="str">
            <v>Affordable</v>
          </cell>
          <cell r="W518" t="str">
            <v>Assisted</v>
          </cell>
          <cell r="X518" t="str">
            <v>Fee</v>
          </cell>
          <cell r="Y518" t="str">
            <v>12</v>
          </cell>
          <cell r="Z518" t="str">
            <v>6</v>
          </cell>
          <cell r="AA518">
            <v>0</v>
          </cell>
          <cell r="AB518" t="str">
            <v>253770</v>
          </cell>
          <cell r="AC518">
            <v>0</v>
          </cell>
          <cell r="AD518" t="str">
            <v>Yes</v>
          </cell>
          <cell r="AE518" t="str">
            <v>Yes</v>
          </cell>
          <cell r="AF518" t="str">
            <v>SMI PORTFOLIO - All</v>
          </cell>
          <cell r="AG518" t="str">
            <v>Westminster Commons Assoc</v>
          </cell>
          <cell r="AH518" t="str">
            <v>1980</v>
          </cell>
          <cell r="AI518" t="str">
            <v>East</v>
          </cell>
          <cell r="AJ518" t="str">
            <v>Greenville</v>
          </cell>
          <cell r="AK518" t="str">
            <v>Frank Dupree</v>
          </cell>
          <cell r="AL518" t="str">
            <v>Tim Shearer</v>
          </cell>
          <cell r="AM518" t="b">
            <v>0</v>
          </cell>
          <cell r="AN518">
            <v>0</v>
          </cell>
          <cell r="AO518" t="str">
            <v>13147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W518">
            <v>0</v>
          </cell>
          <cell r="AX518">
            <v>0</v>
          </cell>
          <cell r="AY518">
            <v>0</v>
          </cell>
        </row>
        <row r="519">
          <cell r="A519" t="str">
            <v>007067</v>
          </cell>
          <cell r="B519" t="str">
            <v>Landmark</v>
          </cell>
          <cell r="C519" t="str">
            <v>706 North Shipman</v>
          </cell>
          <cell r="D519">
            <v>0</v>
          </cell>
          <cell r="E519" t="str">
            <v>Peoria</v>
          </cell>
          <cell r="F519" t="str">
            <v>IL</v>
          </cell>
          <cell r="G519" t="str">
            <v>61605</v>
          </cell>
          <cell r="H519" t="str">
            <v>309-674-0043</v>
          </cell>
          <cell r="I519">
            <v>0</v>
          </cell>
          <cell r="J519">
            <v>150</v>
          </cell>
          <cell r="K519" t="str">
            <v>17143</v>
          </cell>
          <cell r="L519" t="str">
            <v>Peoria</v>
          </cell>
          <cell r="M519" t="str">
            <v>6120</v>
          </cell>
          <cell r="N519" t="str">
            <v>Peoria-Pekin</v>
          </cell>
          <cell r="O519">
            <v>0</v>
          </cell>
          <cell r="P519">
            <v>0</v>
          </cell>
          <cell r="Q519">
            <v>0</v>
          </cell>
          <cell r="R519" t="str">
            <v>Garden</v>
          </cell>
          <cell r="S519" t="str">
            <v>Insignia</v>
          </cell>
          <cell r="T519" t="str">
            <v>SPI</v>
          </cell>
          <cell r="U519" t="str">
            <v>Affordable</v>
          </cell>
          <cell r="V519" t="str">
            <v>Affordable</v>
          </cell>
          <cell r="W519" t="str">
            <v>Assisted</v>
          </cell>
          <cell r="X519" t="str">
            <v>Fee</v>
          </cell>
          <cell r="Y519" t="str">
            <v>12</v>
          </cell>
          <cell r="Z519" t="str">
            <v>7</v>
          </cell>
          <cell r="AA519">
            <v>0</v>
          </cell>
          <cell r="AB519" t="str">
            <v>144802</v>
          </cell>
          <cell r="AC519">
            <v>0</v>
          </cell>
          <cell r="AD519" t="str">
            <v>Yes</v>
          </cell>
          <cell r="AE519" t="str">
            <v>Yes</v>
          </cell>
          <cell r="AF519" t="str">
            <v>SMI PORTFOLIO - All</v>
          </cell>
          <cell r="AG519" t="str">
            <v>Landmark Apts. Assoc.</v>
          </cell>
          <cell r="AH519" t="str">
            <v>1970</v>
          </cell>
          <cell r="AI519" t="str">
            <v>Far West</v>
          </cell>
          <cell r="AJ519" t="str">
            <v>Chicago</v>
          </cell>
          <cell r="AK519" t="str">
            <v>Wade Roemke</v>
          </cell>
          <cell r="AL519" t="str">
            <v>Oscar Zeff</v>
          </cell>
          <cell r="AM519" t="b">
            <v>0</v>
          </cell>
          <cell r="AN519" t="str">
            <v>RW:025028@3494</v>
          </cell>
          <cell r="AO519" t="str">
            <v>11407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0</v>
          </cell>
          <cell r="AX519">
            <v>0</v>
          </cell>
          <cell r="AY519">
            <v>0</v>
          </cell>
        </row>
        <row r="520">
          <cell r="A520" t="str">
            <v>007069</v>
          </cell>
          <cell r="B520" t="str">
            <v>Pullman Wheelworks</v>
          </cell>
          <cell r="C520" t="str">
            <v>901 E. 104th Street</v>
          </cell>
          <cell r="D520">
            <v>0</v>
          </cell>
          <cell r="E520" t="str">
            <v>Chicago</v>
          </cell>
          <cell r="F520" t="str">
            <v>IL</v>
          </cell>
          <cell r="G520" t="str">
            <v>60628</v>
          </cell>
          <cell r="H520" t="str">
            <v>773-785-1300</v>
          </cell>
          <cell r="I520">
            <v>0</v>
          </cell>
          <cell r="J520">
            <v>210</v>
          </cell>
          <cell r="K520" t="str">
            <v>17031</v>
          </cell>
          <cell r="L520" t="str">
            <v>Cook</v>
          </cell>
          <cell r="M520" t="str">
            <v>1600</v>
          </cell>
          <cell r="N520" t="str">
            <v>Chicago</v>
          </cell>
          <cell r="O520" t="str">
            <v>14</v>
          </cell>
          <cell r="P520" t="str">
            <v>Chicago - Gary - Kenosha</v>
          </cell>
          <cell r="Q520">
            <v>0</v>
          </cell>
          <cell r="R520" t="str">
            <v>Midrise</v>
          </cell>
          <cell r="S520" t="str">
            <v>Insignia</v>
          </cell>
          <cell r="T520" t="str">
            <v>SPI</v>
          </cell>
          <cell r="U520" t="str">
            <v>Affordable</v>
          </cell>
          <cell r="V520" t="str">
            <v>Affordable</v>
          </cell>
          <cell r="W520" t="str">
            <v>Assisted</v>
          </cell>
          <cell r="X520" t="str">
            <v>Fee</v>
          </cell>
          <cell r="Y520" t="str">
            <v>12</v>
          </cell>
          <cell r="Z520" t="str">
            <v>5</v>
          </cell>
          <cell r="AA520">
            <v>0</v>
          </cell>
          <cell r="AB520" t="str">
            <v>193322</v>
          </cell>
          <cell r="AC520">
            <v>0</v>
          </cell>
          <cell r="AD520" t="str">
            <v>Yes</v>
          </cell>
          <cell r="AE520" t="str">
            <v>Yes</v>
          </cell>
          <cell r="AF520" t="str">
            <v>SMI PORTFOLIO - All</v>
          </cell>
          <cell r="AG520" t="str">
            <v>Pullman Wheelwork Assoc. I</v>
          </cell>
          <cell r="AH520" t="str">
            <v>1981</v>
          </cell>
          <cell r="AI520" t="str">
            <v>Far West</v>
          </cell>
          <cell r="AJ520" t="str">
            <v>Chicago</v>
          </cell>
          <cell r="AK520" t="str">
            <v>Wade Roemke</v>
          </cell>
          <cell r="AL520" t="str">
            <v>Tom Pikula</v>
          </cell>
          <cell r="AM520" t="b">
            <v>0</v>
          </cell>
          <cell r="AN520" t="str">
            <v>RW:038360@3494</v>
          </cell>
          <cell r="AO520" t="str">
            <v>08272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347.07</v>
          </cell>
          <cell r="AU520">
            <v>0</v>
          </cell>
          <cell r="AV520">
            <v>0</v>
          </cell>
          <cell r="AW520">
            <v>0</v>
          </cell>
          <cell r="AX520">
            <v>347.07</v>
          </cell>
          <cell r="AY520">
            <v>0</v>
          </cell>
        </row>
        <row r="521">
          <cell r="A521" t="str">
            <v>007070</v>
          </cell>
          <cell r="B521" t="str">
            <v>Broadleaf Manor</v>
          </cell>
          <cell r="C521" t="str">
            <v>500 W. College Pkwy</v>
          </cell>
          <cell r="D521" t="str">
            <v>#100</v>
          </cell>
          <cell r="E521" t="str">
            <v>Carson City</v>
          </cell>
          <cell r="F521" t="str">
            <v>NV</v>
          </cell>
          <cell r="G521" t="str">
            <v>89706</v>
          </cell>
          <cell r="H521" t="str">
            <v>702-882-7555</v>
          </cell>
          <cell r="I521">
            <v>0</v>
          </cell>
          <cell r="J521">
            <v>116</v>
          </cell>
          <cell r="K521" t="str">
            <v>32019</v>
          </cell>
          <cell r="L521" t="str">
            <v>Lyon</v>
          </cell>
          <cell r="M521" t="str">
            <v>032</v>
          </cell>
          <cell r="N521" t="str">
            <v>NV Other</v>
          </cell>
          <cell r="O521">
            <v>0</v>
          </cell>
          <cell r="P521">
            <v>0</v>
          </cell>
          <cell r="Q521">
            <v>0</v>
          </cell>
          <cell r="R521" t="str">
            <v>Garden</v>
          </cell>
          <cell r="S521" t="str">
            <v>Insignia</v>
          </cell>
          <cell r="T521" t="str">
            <v>SPI</v>
          </cell>
          <cell r="U521" t="str">
            <v>Affordable</v>
          </cell>
          <cell r="V521" t="str">
            <v>Affordable</v>
          </cell>
          <cell r="W521" t="str">
            <v>Assisted</v>
          </cell>
          <cell r="X521" t="str">
            <v>Fee</v>
          </cell>
          <cell r="Y521" t="str">
            <v>12</v>
          </cell>
          <cell r="Z521" t="str">
            <v>4</v>
          </cell>
          <cell r="AA521">
            <v>0</v>
          </cell>
          <cell r="AB521" t="str">
            <v>100034</v>
          </cell>
          <cell r="AC521">
            <v>0</v>
          </cell>
          <cell r="AD521" t="str">
            <v>Yes</v>
          </cell>
          <cell r="AE521" t="str">
            <v>Yes</v>
          </cell>
          <cell r="AF521" t="str">
            <v>SMI PORTFOLIO - All</v>
          </cell>
          <cell r="AG521" t="str">
            <v>Broafleaf Manor Associates</v>
          </cell>
          <cell r="AH521" t="str">
            <v>1979</v>
          </cell>
          <cell r="AI521" t="str">
            <v>Far West</v>
          </cell>
          <cell r="AJ521" t="str">
            <v>California</v>
          </cell>
          <cell r="AK521" t="str">
            <v>Greg Garmon</v>
          </cell>
          <cell r="AL521" t="str">
            <v>Paul McGillicuddy</v>
          </cell>
          <cell r="AM521" t="b">
            <v>0</v>
          </cell>
          <cell r="AN521" t="str">
            <v>RW:000454@3494</v>
          </cell>
          <cell r="AO521" t="str">
            <v>11621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W521">
            <v>0</v>
          </cell>
          <cell r="AX521">
            <v>0</v>
          </cell>
          <cell r="AY521">
            <v>0</v>
          </cell>
        </row>
        <row r="522">
          <cell r="A522" t="str">
            <v>007071</v>
          </cell>
          <cell r="B522" t="str">
            <v>Sagewood Manor</v>
          </cell>
          <cell r="C522" t="str">
            <v>500 W. College Pkwy</v>
          </cell>
          <cell r="D522" t="str">
            <v>#100</v>
          </cell>
          <cell r="E522" t="str">
            <v>Carson City</v>
          </cell>
          <cell r="F522" t="str">
            <v>NV</v>
          </cell>
          <cell r="G522" t="str">
            <v>89706</v>
          </cell>
          <cell r="H522" t="str">
            <v>702-882-7555</v>
          </cell>
          <cell r="I522">
            <v>0</v>
          </cell>
          <cell r="J522">
            <v>200</v>
          </cell>
          <cell r="K522" t="str">
            <v>32019</v>
          </cell>
          <cell r="L522" t="str">
            <v>Lyon</v>
          </cell>
          <cell r="M522" t="str">
            <v>032</v>
          </cell>
          <cell r="N522" t="str">
            <v>NV Other</v>
          </cell>
          <cell r="O522">
            <v>0</v>
          </cell>
          <cell r="P522">
            <v>0</v>
          </cell>
          <cell r="Q522">
            <v>0</v>
          </cell>
          <cell r="R522" t="str">
            <v>Garden</v>
          </cell>
          <cell r="S522" t="str">
            <v>Insignia</v>
          </cell>
          <cell r="T522" t="str">
            <v>SPI</v>
          </cell>
          <cell r="U522" t="str">
            <v>Conventional</v>
          </cell>
          <cell r="V522" t="str">
            <v>Conventional</v>
          </cell>
          <cell r="W522">
            <v>0</v>
          </cell>
          <cell r="X522" t="str">
            <v>Fee</v>
          </cell>
          <cell r="Y522" t="str">
            <v>12</v>
          </cell>
          <cell r="Z522" t="str">
            <v>4</v>
          </cell>
          <cell r="AA522">
            <v>0</v>
          </cell>
          <cell r="AB522" t="str">
            <v>183888</v>
          </cell>
          <cell r="AC522">
            <v>0</v>
          </cell>
          <cell r="AD522" t="str">
            <v>Yes</v>
          </cell>
          <cell r="AE522" t="str">
            <v>Yes</v>
          </cell>
          <cell r="AF522" t="str">
            <v>SMI PORTFOLIO - All</v>
          </cell>
          <cell r="AG522" t="str">
            <v>Sagewood Manor Assoc.</v>
          </cell>
          <cell r="AH522" t="str">
            <v>1979</v>
          </cell>
          <cell r="AI522" t="str">
            <v>Far West</v>
          </cell>
          <cell r="AJ522" t="str">
            <v>California</v>
          </cell>
          <cell r="AK522" t="str">
            <v>Greg Garmon</v>
          </cell>
          <cell r="AL522" t="str">
            <v>Paul McGillicuddy</v>
          </cell>
          <cell r="AM522" t="b">
            <v>0</v>
          </cell>
          <cell r="AN522" t="str">
            <v>RW:038552@3494</v>
          </cell>
          <cell r="AO522" t="str">
            <v>10587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X522">
            <v>0</v>
          </cell>
          <cell r="AY522">
            <v>0</v>
          </cell>
        </row>
        <row r="523">
          <cell r="A523" t="str">
            <v>007074</v>
          </cell>
          <cell r="B523" t="str">
            <v>Chehalis Avenue</v>
          </cell>
          <cell r="C523" t="str">
            <v>366 SW Third St</v>
          </cell>
          <cell r="D523">
            <v>0</v>
          </cell>
          <cell r="E523" t="str">
            <v>Chehalis</v>
          </cell>
          <cell r="F523" t="str">
            <v>WA</v>
          </cell>
          <cell r="G523" t="str">
            <v>98532</v>
          </cell>
          <cell r="H523" t="str">
            <v>360-748-3281</v>
          </cell>
          <cell r="I523">
            <v>0</v>
          </cell>
          <cell r="J523">
            <v>60</v>
          </cell>
          <cell r="K523" t="str">
            <v>53041</v>
          </cell>
          <cell r="L523" t="str">
            <v>Lewis</v>
          </cell>
          <cell r="M523" t="str">
            <v>053</v>
          </cell>
          <cell r="N523" t="str">
            <v>WA Other</v>
          </cell>
          <cell r="O523">
            <v>0</v>
          </cell>
          <cell r="P523">
            <v>0</v>
          </cell>
          <cell r="Q523">
            <v>0</v>
          </cell>
          <cell r="R523" t="str">
            <v>Garden</v>
          </cell>
          <cell r="S523" t="str">
            <v>Insignia</v>
          </cell>
          <cell r="T523" t="str">
            <v>SPI</v>
          </cell>
          <cell r="U523" t="str">
            <v>Affordable</v>
          </cell>
          <cell r="V523" t="str">
            <v>Affordable</v>
          </cell>
          <cell r="W523" t="str">
            <v>Assisted</v>
          </cell>
          <cell r="X523" t="str">
            <v>Fee</v>
          </cell>
          <cell r="Y523" t="str">
            <v>12</v>
          </cell>
          <cell r="Z523" t="str">
            <v>3</v>
          </cell>
          <cell r="AA523">
            <v>0</v>
          </cell>
          <cell r="AB523" t="str">
            <v>53800</v>
          </cell>
          <cell r="AC523">
            <v>0</v>
          </cell>
          <cell r="AD523" t="str">
            <v>Yes</v>
          </cell>
          <cell r="AE523" t="str">
            <v>Yes</v>
          </cell>
          <cell r="AF523" t="str">
            <v>SMI PORTFOLIO - All</v>
          </cell>
          <cell r="AG523" t="str">
            <v>Chehalis Avenue Company</v>
          </cell>
          <cell r="AH523" t="str">
            <v>1971</v>
          </cell>
          <cell r="AI523" t="str">
            <v>Far West</v>
          </cell>
          <cell r="AJ523" t="str">
            <v>Denver</v>
          </cell>
          <cell r="AK523" t="str">
            <v>Steve Peters</v>
          </cell>
          <cell r="AL523" t="str">
            <v>Joan Bougetz</v>
          </cell>
          <cell r="AM523" t="b">
            <v>0</v>
          </cell>
          <cell r="AN523" t="str">
            <v>RW:039101@3494</v>
          </cell>
          <cell r="AO523" t="str">
            <v>10421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</row>
        <row r="524">
          <cell r="A524" t="str">
            <v>007075</v>
          </cell>
          <cell r="B524" t="str">
            <v>Woodsvilla</v>
          </cell>
          <cell r="C524" t="str">
            <v>1015 Oakhurst Drive</v>
          </cell>
          <cell r="D524">
            <v>0</v>
          </cell>
          <cell r="E524" t="str">
            <v>Elma</v>
          </cell>
          <cell r="F524" t="str">
            <v>WA</v>
          </cell>
          <cell r="G524" t="str">
            <v>98541</v>
          </cell>
          <cell r="H524" t="str">
            <v>360-482-4840</v>
          </cell>
          <cell r="I524">
            <v>0</v>
          </cell>
          <cell r="J524">
            <v>50</v>
          </cell>
          <cell r="K524" t="str">
            <v>53027</v>
          </cell>
          <cell r="L524" t="str">
            <v>Grays Harbor</v>
          </cell>
          <cell r="M524" t="str">
            <v>053</v>
          </cell>
          <cell r="N524" t="str">
            <v>WA Other</v>
          </cell>
          <cell r="O524">
            <v>0</v>
          </cell>
          <cell r="P524">
            <v>0</v>
          </cell>
          <cell r="Q524">
            <v>0</v>
          </cell>
          <cell r="R524" t="str">
            <v>Garden</v>
          </cell>
          <cell r="S524" t="str">
            <v>Insignia</v>
          </cell>
          <cell r="T524" t="str">
            <v>SPI</v>
          </cell>
          <cell r="U524" t="str">
            <v>Affordable</v>
          </cell>
          <cell r="V524" t="str">
            <v>Affordable</v>
          </cell>
          <cell r="W524" t="str">
            <v>Assisted</v>
          </cell>
          <cell r="X524" t="str">
            <v>Fee</v>
          </cell>
          <cell r="Y524" t="str">
            <v>12</v>
          </cell>
          <cell r="Z524" t="str">
            <v>4</v>
          </cell>
          <cell r="AA524" t="str">
            <v>7</v>
          </cell>
          <cell r="AB524" t="str">
            <v>44574</v>
          </cell>
          <cell r="AC524">
            <v>0</v>
          </cell>
          <cell r="AD524" t="str">
            <v>Yes</v>
          </cell>
          <cell r="AE524" t="str">
            <v>Yes</v>
          </cell>
          <cell r="AF524" t="str">
            <v>SMI PORTFOLIO - All</v>
          </cell>
          <cell r="AG524" t="str">
            <v>Woodsvilla Assoc.</v>
          </cell>
          <cell r="AH524" t="str">
            <v>1981</v>
          </cell>
          <cell r="AI524" t="str">
            <v>Far West</v>
          </cell>
          <cell r="AJ524" t="str">
            <v>Denver</v>
          </cell>
          <cell r="AK524" t="str">
            <v>Steve Peters</v>
          </cell>
          <cell r="AL524" t="str">
            <v>Joan Bougetz</v>
          </cell>
          <cell r="AM524" t="b">
            <v>0</v>
          </cell>
          <cell r="AN524" t="str">
            <v>RW:006841@3494</v>
          </cell>
          <cell r="AO524" t="str">
            <v>11643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  <cell r="AY524">
            <v>0</v>
          </cell>
        </row>
        <row r="525">
          <cell r="A525" t="str">
            <v>007076</v>
          </cell>
          <cell r="B525" t="str">
            <v>Woodlake</v>
          </cell>
          <cell r="C525" t="str">
            <v>1120 13th St</v>
          </cell>
          <cell r="D525">
            <v>0</v>
          </cell>
          <cell r="E525" t="str">
            <v>Snohomish</v>
          </cell>
          <cell r="F525" t="str">
            <v>WA</v>
          </cell>
          <cell r="G525" t="str">
            <v>98920</v>
          </cell>
          <cell r="H525" t="str">
            <v>306-568-7170</v>
          </cell>
          <cell r="I525">
            <v>0</v>
          </cell>
          <cell r="J525">
            <v>30</v>
          </cell>
          <cell r="K525" t="str">
            <v>53061</v>
          </cell>
          <cell r="L525" t="str">
            <v>Snohomish</v>
          </cell>
          <cell r="M525" t="str">
            <v>7600</v>
          </cell>
          <cell r="N525" t="str">
            <v>Seattle-Bellevue-Everett</v>
          </cell>
          <cell r="O525" t="str">
            <v>91</v>
          </cell>
          <cell r="P525" t="str">
            <v>Seattle - Tacoma - Bremerton</v>
          </cell>
          <cell r="Q525">
            <v>0</v>
          </cell>
          <cell r="R525" t="str">
            <v>Garden</v>
          </cell>
          <cell r="S525" t="str">
            <v>Insignia</v>
          </cell>
          <cell r="T525" t="str">
            <v>SPI</v>
          </cell>
          <cell r="U525" t="str">
            <v>Affordable</v>
          </cell>
          <cell r="V525" t="str">
            <v>Affordable</v>
          </cell>
          <cell r="W525" t="str">
            <v>Assisted</v>
          </cell>
          <cell r="X525" t="str">
            <v>Fee</v>
          </cell>
          <cell r="Y525" t="str">
            <v>12</v>
          </cell>
          <cell r="Z525" t="str">
            <v>6</v>
          </cell>
          <cell r="AA525">
            <v>0</v>
          </cell>
          <cell r="AB525" t="str">
            <v>16500</v>
          </cell>
          <cell r="AC525">
            <v>0</v>
          </cell>
          <cell r="AD525" t="str">
            <v>Yes</v>
          </cell>
          <cell r="AE525" t="str">
            <v>Yes</v>
          </cell>
          <cell r="AF525" t="str">
            <v>SMI PORTFOLIO - All</v>
          </cell>
          <cell r="AG525" t="str">
            <v>Woodlake Associates, Ltd.</v>
          </cell>
          <cell r="AH525" t="str">
            <v>1972</v>
          </cell>
          <cell r="AI525" t="str">
            <v>Far West</v>
          </cell>
          <cell r="AJ525" t="str">
            <v>Denver</v>
          </cell>
          <cell r="AK525" t="str">
            <v>Steve Peters</v>
          </cell>
          <cell r="AL525" t="str">
            <v>Joan Bougetz</v>
          </cell>
          <cell r="AM525" t="b">
            <v>1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  <cell r="AY525">
            <v>0</v>
          </cell>
        </row>
        <row r="526">
          <cell r="A526" t="str">
            <v>007077</v>
          </cell>
          <cell r="B526" t="str">
            <v>Commencement Terrace</v>
          </cell>
          <cell r="C526" t="str">
            <v>29 St. Helens Ave.</v>
          </cell>
          <cell r="D526">
            <v>0</v>
          </cell>
          <cell r="E526" t="str">
            <v>Tacoma</v>
          </cell>
          <cell r="F526" t="str">
            <v>WA</v>
          </cell>
          <cell r="G526" t="str">
            <v>98402</v>
          </cell>
          <cell r="H526" t="str">
            <v>253-627-0194</v>
          </cell>
          <cell r="I526">
            <v>0</v>
          </cell>
          <cell r="J526">
            <v>168</v>
          </cell>
          <cell r="K526" t="str">
            <v>53053</v>
          </cell>
          <cell r="L526" t="str">
            <v>Pierce</v>
          </cell>
          <cell r="M526" t="str">
            <v>8200</v>
          </cell>
          <cell r="N526" t="str">
            <v>Tacoma</v>
          </cell>
          <cell r="O526" t="str">
            <v>91</v>
          </cell>
          <cell r="P526" t="str">
            <v>Seattle - Tacoma - Bremerton</v>
          </cell>
          <cell r="Q526">
            <v>0</v>
          </cell>
          <cell r="R526" t="str">
            <v>Highrise</v>
          </cell>
          <cell r="S526" t="str">
            <v>Insignia</v>
          </cell>
          <cell r="T526" t="str">
            <v>SPI</v>
          </cell>
          <cell r="U526" t="str">
            <v>Affordable</v>
          </cell>
          <cell r="V526" t="str">
            <v>Conventional</v>
          </cell>
          <cell r="W526" t="str">
            <v>Assisted</v>
          </cell>
          <cell r="X526" t="str">
            <v>Fee</v>
          </cell>
          <cell r="Y526" t="str">
            <v>12</v>
          </cell>
          <cell r="Z526" t="str">
            <v>9.5</v>
          </cell>
          <cell r="AA526">
            <v>0</v>
          </cell>
          <cell r="AB526" t="str">
            <v>91468</v>
          </cell>
          <cell r="AC526">
            <v>0</v>
          </cell>
          <cell r="AD526" t="str">
            <v>Yes</v>
          </cell>
          <cell r="AE526" t="str">
            <v>Yes</v>
          </cell>
          <cell r="AF526" t="str">
            <v>SMI PORTFOLIO - All</v>
          </cell>
          <cell r="AG526" t="str">
            <v>Commencement Terr. Associates</v>
          </cell>
          <cell r="AH526" t="str">
            <v>1977</v>
          </cell>
          <cell r="AI526" t="str">
            <v>Far West</v>
          </cell>
          <cell r="AJ526" t="str">
            <v>Denver</v>
          </cell>
          <cell r="AK526" t="str">
            <v>Steve Peters</v>
          </cell>
          <cell r="AL526" t="str">
            <v>Joan Bougetz</v>
          </cell>
          <cell r="AM526" t="b">
            <v>0</v>
          </cell>
          <cell r="AN526" t="str">
            <v>RW:038546@3494</v>
          </cell>
          <cell r="AO526" t="str">
            <v>10586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X526">
            <v>0</v>
          </cell>
          <cell r="AY526">
            <v>0</v>
          </cell>
        </row>
        <row r="527">
          <cell r="A527" t="str">
            <v>007079</v>
          </cell>
          <cell r="B527" t="str">
            <v>International House</v>
          </cell>
          <cell r="C527" t="str">
            <v>607 S. Maynard Ave.</v>
          </cell>
          <cell r="D527">
            <v>0</v>
          </cell>
          <cell r="E527" t="str">
            <v>Seattle</v>
          </cell>
          <cell r="F527" t="str">
            <v>WA</v>
          </cell>
          <cell r="G527" t="str">
            <v>98104</v>
          </cell>
          <cell r="H527" t="str">
            <v>206-682-6996</v>
          </cell>
          <cell r="I527">
            <v>0</v>
          </cell>
          <cell r="J527">
            <v>99</v>
          </cell>
          <cell r="K527" t="str">
            <v>53033</v>
          </cell>
          <cell r="L527" t="str">
            <v>King</v>
          </cell>
          <cell r="M527" t="str">
            <v>7600</v>
          </cell>
          <cell r="N527" t="str">
            <v>Seattle-Bellevue-Everett</v>
          </cell>
          <cell r="O527" t="str">
            <v>91</v>
          </cell>
          <cell r="P527" t="str">
            <v>Seattle - Tacoma - Bremerton</v>
          </cell>
          <cell r="Q527">
            <v>0</v>
          </cell>
          <cell r="R527" t="str">
            <v>Midrise</v>
          </cell>
          <cell r="S527" t="str">
            <v>Insignia</v>
          </cell>
          <cell r="T527">
            <v>0</v>
          </cell>
          <cell r="U527" t="str">
            <v>Affordable</v>
          </cell>
          <cell r="V527" t="str">
            <v>Affordable</v>
          </cell>
          <cell r="W527" t="str">
            <v>Assisted</v>
          </cell>
          <cell r="X527" t="str">
            <v>Fee</v>
          </cell>
          <cell r="Y527" t="str">
            <v>12</v>
          </cell>
          <cell r="Z527">
            <v>0</v>
          </cell>
          <cell r="AA527">
            <v>0</v>
          </cell>
          <cell r="AB527" t="str">
            <v>49790</v>
          </cell>
          <cell r="AC527">
            <v>0</v>
          </cell>
          <cell r="AD527" t="str">
            <v>No</v>
          </cell>
          <cell r="AE527" t="str">
            <v>Yes</v>
          </cell>
          <cell r="AF527" t="str">
            <v>SMI PORTFOLIO - All</v>
          </cell>
          <cell r="AG527" t="str">
            <v>International House Assoc.</v>
          </cell>
          <cell r="AH527" t="str">
            <v>1979</v>
          </cell>
          <cell r="AI527" t="str">
            <v>Far West</v>
          </cell>
          <cell r="AJ527" t="str">
            <v>Denver</v>
          </cell>
          <cell r="AK527" t="str">
            <v>Steve Peters</v>
          </cell>
          <cell r="AL527" t="str">
            <v>Joan Bougetz</v>
          </cell>
          <cell r="AM527" t="b">
            <v>0</v>
          </cell>
          <cell r="AN527">
            <v>0</v>
          </cell>
          <cell r="AO527" t="str">
            <v>11227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X527">
            <v>0</v>
          </cell>
          <cell r="AY527">
            <v>0</v>
          </cell>
        </row>
        <row r="528">
          <cell r="A528" t="str">
            <v>007080</v>
          </cell>
          <cell r="B528" t="str">
            <v>Kenyon House</v>
          </cell>
          <cell r="C528" t="str">
            <v>530 S. Division St.</v>
          </cell>
          <cell r="D528">
            <v>0</v>
          </cell>
          <cell r="E528" t="str">
            <v>Buckley</v>
          </cell>
          <cell r="F528" t="str">
            <v>WA</v>
          </cell>
          <cell r="G528" t="str">
            <v>98321</v>
          </cell>
          <cell r="H528" t="str">
            <v>360-829-0487</v>
          </cell>
          <cell r="I528">
            <v>0</v>
          </cell>
          <cell r="J528">
            <v>18</v>
          </cell>
          <cell r="K528" t="str">
            <v>53053</v>
          </cell>
          <cell r="L528" t="str">
            <v>Pierce</v>
          </cell>
          <cell r="M528" t="str">
            <v>8200</v>
          </cell>
          <cell r="N528" t="str">
            <v>Tacoma</v>
          </cell>
          <cell r="O528" t="str">
            <v>91</v>
          </cell>
          <cell r="P528" t="str">
            <v>Seattle - Tacoma - Bremerton</v>
          </cell>
          <cell r="Q528">
            <v>0</v>
          </cell>
          <cell r="R528" t="str">
            <v>Garden</v>
          </cell>
          <cell r="S528" t="str">
            <v>Insignia</v>
          </cell>
          <cell r="T528" t="str">
            <v>SPI</v>
          </cell>
          <cell r="U528" t="str">
            <v>Affordable</v>
          </cell>
          <cell r="V528" t="str">
            <v>Affordable</v>
          </cell>
          <cell r="W528" t="str">
            <v>Assisted</v>
          </cell>
          <cell r="X528" t="str">
            <v>Fee</v>
          </cell>
          <cell r="Y528" t="str">
            <v>12</v>
          </cell>
          <cell r="Z528" t="str">
            <v>6</v>
          </cell>
          <cell r="AA528" t="str">
            <v>8</v>
          </cell>
          <cell r="AB528" t="str">
            <v>15600</v>
          </cell>
          <cell r="AC528">
            <v>0</v>
          </cell>
          <cell r="AD528" t="str">
            <v>Yes</v>
          </cell>
          <cell r="AE528" t="str">
            <v>Yes</v>
          </cell>
          <cell r="AF528" t="str">
            <v>SMI PORTFOLIO - All</v>
          </cell>
          <cell r="AG528" t="str">
            <v>Kenyon House Company</v>
          </cell>
          <cell r="AH528" t="str">
            <v>1971</v>
          </cell>
          <cell r="AI528" t="str">
            <v>Far West</v>
          </cell>
          <cell r="AJ528" t="str">
            <v>Denver</v>
          </cell>
          <cell r="AK528" t="str">
            <v>Steve Peters</v>
          </cell>
          <cell r="AL528" t="str">
            <v>Joan Bougetz</v>
          </cell>
          <cell r="AM528" t="b">
            <v>0</v>
          </cell>
          <cell r="AN528">
            <v>0</v>
          </cell>
          <cell r="AO528" t="str">
            <v>09166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X528">
            <v>0</v>
          </cell>
          <cell r="AY528">
            <v>0</v>
          </cell>
        </row>
        <row r="529">
          <cell r="A529" t="str">
            <v>007081</v>
          </cell>
          <cell r="B529" t="str">
            <v>Parkview</v>
          </cell>
          <cell r="C529" t="str">
            <v>1413 E 7th Ave</v>
          </cell>
          <cell r="D529">
            <v>0</v>
          </cell>
          <cell r="E529" t="str">
            <v>Spokane</v>
          </cell>
          <cell r="F529" t="str">
            <v>WA</v>
          </cell>
          <cell r="G529" t="str">
            <v>99202</v>
          </cell>
          <cell r="H529" t="str">
            <v>509-535-0513</v>
          </cell>
          <cell r="I529">
            <v>0</v>
          </cell>
          <cell r="J529">
            <v>63</v>
          </cell>
          <cell r="K529" t="str">
            <v>53063</v>
          </cell>
          <cell r="L529" t="str">
            <v>Spokane</v>
          </cell>
          <cell r="M529" t="str">
            <v>7840</v>
          </cell>
          <cell r="N529" t="str">
            <v>Spokane</v>
          </cell>
          <cell r="O529">
            <v>0</v>
          </cell>
          <cell r="P529">
            <v>0</v>
          </cell>
          <cell r="Q529">
            <v>0</v>
          </cell>
          <cell r="R529" t="str">
            <v>Garden</v>
          </cell>
          <cell r="S529" t="str">
            <v>Insignia</v>
          </cell>
          <cell r="T529" t="str">
            <v>SPI</v>
          </cell>
          <cell r="U529" t="str">
            <v>Affordable</v>
          </cell>
          <cell r="V529" t="str">
            <v>Affordable</v>
          </cell>
          <cell r="W529" t="str">
            <v>Assisted</v>
          </cell>
          <cell r="X529" t="str">
            <v>Fee</v>
          </cell>
          <cell r="Y529" t="str">
            <v>12</v>
          </cell>
          <cell r="Z529" t="str">
            <v>5</v>
          </cell>
          <cell r="AA529">
            <v>0</v>
          </cell>
          <cell r="AB529" t="str">
            <v>52274</v>
          </cell>
          <cell r="AC529">
            <v>0</v>
          </cell>
          <cell r="AD529" t="str">
            <v>Yes</v>
          </cell>
          <cell r="AE529" t="str">
            <v>Yes</v>
          </cell>
          <cell r="AF529" t="str">
            <v>SMI PORTFOLIO - All</v>
          </cell>
          <cell r="AG529" t="str">
            <v>Parkview Assoc.</v>
          </cell>
          <cell r="AH529" t="str">
            <v>1979</v>
          </cell>
          <cell r="AI529" t="str">
            <v>Far West</v>
          </cell>
          <cell r="AJ529" t="str">
            <v>Denver</v>
          </cell>
          <cell r="AK529" t="str">
            <v>Steve Peters</v>
          </cell>
          <cell r="AL529" t="str">
            <v>Joan Bougetz</v>
          </cell>
          <cell r="AM529" t="b">
            <v>0</v>
          </cell>
          <cell r="AN529" t="str">
            <v>RW:000455@3494</v>
          </cell>
          <cell r="AO529" t="str">
            <v>11226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W529">
            <v>0</v>
          </cell>
          <cell r="AX529">
            <v>0</v>
          </cell>
          <cell r="AY529">
            <v>0</v>
          </cell>
        </row>
        <row r="530">
          <cell r="A530" t="str">
            <v>007082</v>
          </cell>
          <cell r="B530" t="str">
            <v>Alaska House</v>
          </cell>
          <cell r="C530" t="str">
            <v>4545 42nd Avenue SW</v>
          </cell>
          <cell r="D530">
            <v>0</v>
          </cell>
          <cell r="E530" t="str">
            <v>Seattle</v>
          </cell>
          <cell r="F530" t="str">
            <v>WA</v>
          </cell>
          <cell r="G530" t="str">
            <v>98116</v>
          </cell>
          <cell r="H530" t="str">
            <v>206-935-0520</v>
          </cell>
          <cell r="I530">
            <v>0</v>
          </cell>
          <cell r="J530">
            <v>105</v>
          </cell>
          <cell r="K530" t="str">
            <v>53033</v>
          </cell>
          <cell r="L530" t="str">
            <v>King</v>
          </cell>
          <cell r="M530" t="str">
            <v>7600</v>
          </cell>
          <cell r="N530" t="str">
            <v>Seattle-Bellevue-Everett</v>
          </cell>
          <cell r="O530" t="str">
            <v>91</v>
          </cell>
          <cell r="P530" t="str">
            <v>Seattle - Tacoma - Bremerton</v>
          </cell>
          <cell r="Q530">
            <v>0</v>
          </cell>
          <cell r="R530" t="str">
            <v>Highrise</v>
          </cell>
          <cell r="S530" t="str">
            <v>Insignia</v>
          </cell>
          <cell r="T530">
            <v>0</v>
          </cell>
          <cell r="U530" t="str">
            <v>Affordable</v>
          </cell>
          <cell r="V530" t="str">
            <v>Affordable</v>
          </cell>
          <cell r="W530" t="str">
            <v>Assisted</v>
          </cell>
          <cell r="X530" t="str">
            <v>Fee</v>
          </cell>
          <cell r="Y530" t="str">
            <v>12</v>
          </cell>
          <cell r="Z530">
            <v>0</v>
          </cell>
          <cell r="AA530">
            <v>0</v>
          </cell>
          <cell r="AB530" t="str">
            <v>52625</v>
          </cell>
          <cell r="AC530">
            <v>0</v>
          </cell>
          <cell r="AD530" t="str">
            <v>No</v>
          </cell>
          <cell r="AE530" t="str">
            <v>Yes</v>
          </cell>
          <cell r="AF530" t="str">
            <v>SMI PORTFOLIO - All</v>
          </cell>
          <cell r="AG530" t="str">
            <v>Alaska House, Inc. TRUST</v>
          </cell>
          <cell r="AH530" t="str">
            <v>1979</v>
          </cell>
          <cell r="AI530" t="str">
            <v>Far West</v>
          </cell>
          <cell r="AJ530" t="str">
            <v>Denver</v>
          </cell>
          <cell r="AK530" t="str">
            <v>Steve Peters</v>
          </cell>
          <cell r="AL530" t="str">
            <v>Joan Bougetz</v>
          </cell>
          <cell r="AM530" t="b">
            <v>0</v>
          </cell>
          <cell r="AN530" t="str">
            <v>RW:039609@3494</v>
          </cell>
          <cell r="AO530" t="str">
            <v>12185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W530">
            <v>0</v>
          </cell>
          <cell r="AX530">
            <v>0</v>
          </cell>
          <cell r="AY530">
            <v>0</v>
          </cell>
        </row>
        <row r="531">
          <cell r="A531" t="str">
            <v>007083</v>
          </cell>
          <cell r="B531" t="str">
            <v>Dixie Apts</v>
          </cell>
          <cell r="C531" t="str">
            <v>c/o Civic Towers Office</v>
          </cell>
          <cell r="D531" t="str">
            <v>1855 NW 15 Ave.</v>
          </cell>
          <cell r="E531" t="str">
            <v>Miami</v>
          </cell>
          <cell r="F531" t="str">
            <v>FL</v>
          </cell>
          <cell r="G531" t="str">
            <v>33125</v>
          </cell>
          <cell r="H531" t="str">
            <v>305-325-8136</v>
          </cell>
          <cell r="I531">
            <v>0</v>
          </cell>
          <cell r="J531">
            <v>29</v>
          </cell>
          <cell r="K531" t="str">
            <v>12025</v>
          </cell>
          <cell r="L531" t="str">
            <v>Dade</v>
          </cell>
          <cell r="M531" t="str">
            <v>5000</v>
          </cell>
          <cell r="N531" t="str">
            <v>Miami</v>
          </cell>
          <cell r="O531" t="str">
            <v>56</v>
          </cell>
          <cell r="P531" t="str">
            <v>Miami - Fort Lauderdale</v>
          </cell>
          <cell r="Q531">
            <v>0</v>
          </cell>
          <cell r="R531" t="str">
            <v>Midrise</v>
          </cell>
          <cell r="S531" t="str">
            <v>Insignia</v>
          </cell>
          <cell r="T531">
            <v>0</v>
          </cell>
          <cell r="U531" t="str">
            <v>Affordable</v>
          </cell>
          <cell r="V531" t="str">
            <v>Affordable</v>
          </cell>
          <cell r="W531" t="str">
            <v>Assisted</v>
          </cell>
          <cell r="X531" t="str">
            <v>Fee</v>
          </cell>
          <cell r="Y531" t="str">
            <v>12</v>
          </cell>
          <cell r="Z531" t="str">
            <v>5</v>
          </cell>
          <cell r="AA531" t="str">
            <v>5</v>
          </cell>
          <cell r="AB531" t="str">
            <v>0</v>
          </cell>
          <cell r="AC531">
            <v>4.8999999999999998E-3</v>
          </cell>
          <cell r="AD531" t="str">
            <v>No</v>
          </cell>
          <cell r="AE531" t="str">
            <v>Yes</v>
          </cell>
          <cell r="AF531" t="str">
            <v>Related</v>
          </cell>
          <cell r="AG531" t="str">
            <v>Dixie Apts. Assoc., Ltd.</v>
          </cell>
          <cell r="AH531">
            <v>0</v>
          </cell>
          <cell r="AI531" t="str">
            <v>South East</v>
          </cell>
          <cell r="AJ531" t="str">
            <v>Boca</v>
          </cell>
          <cell r="AK531" t="str">
            <v>Charlie Vanover</v>
          </cell>
          <cell r="AL531" t="str">
            <v>Silvia Hernandez</v>
          </cell>
          <cell r="AM531" t="b">
            <v>0</v>
          </cell>
          <cell r="AN531" t="str">
            <v>RW:038745@3494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W531">
            <v>0</v>
          </cell>
          <cell r="AX531">
            <v>0</v>
          </cell>
          <cell r="AY531">
            <v>0</v>
          </cell>
        </row>
        <row r="532">
          <cell r="A532" t="str">
            <v>007084</v>
          </cell>
          <cell r="B532" t="str">
            <v>Allison Village</v>
          </cell>
          <cell r="C532" t="str">
            <v>5352 Allison Street</v>
          </cell>
          <cell r="D532">
            <v>0</v>
          </cell>
          <cell r="E532" t="str">
            <v>Arvada</v>
          </cell>
          <cell r="F532" t="str">
            <v>CO</v>
          </cell>
          <cell r="G532" t="str">
            <v>80002</v>
          </cell>
          <cell r="H532" t="str">
            <v>303-422-0502</v>
          </cell>
          <cell r="I532">
            <v>0</v>
          </cell>
          <cell r="J532">
            <v>37</v>
          </cell>
          <cell r="K532" t="str">
            <v>08059</v>
          </cell>
          <cell r="L532" t="str">
            <v>Jefferson</v>
          </cell>
          <cell r="M532" t="str">
            <v>2080</v>
          </cell>
          <cell r="N532" t="str">
            <v>Denver</v>
          </cell>
          <cell r="O532" t="str">
            <v>34</v>
          </cell>
          <cell r="P532" t="str">
            <v>Denver - Boulder - Greeley</v>
          </cell>
          <cell r="Q532">
            <v>0</v>
          </cell>
          <cell r="R532" t="str">
            <v>Garden</v>
          </cell>
          <cell r="S532" t="str">
            <v>Insignia</v>
          </cell>
          <cell r="T532" t="str">
            <v>SPI</v>
          </cell>
          <cell r="U532" t="str">
            <v>Affordable</v>
          </cell>
          <cell r="V532" t="str">
            <v>Affordable</v>
          </cell>
          <cell r="W532" t="str">
            <v>Assisted</v>
          </cell>
          <cell r="X532" t="str">
            <v>Fee</v>
          </cell>
          <cell r="Y532" t="str">
            <v>12</v>
          </cell>
          <cell r="Z532" t="str">
            <v>6</v>
          </cell>
          <cell r="AA532" t="str">
            <v>7</v>
          </cell>
          <cell r="AB532" t="str">
            <v>28450</v>
          </cell>
          <cell r="AC532">
            <v>0</v>
          </cell>
          <cell r="AD532" t="str">
            <v>Yes</v>
          </cell>
          <cell r="AE532" t="str">
            <v>Yes</v>
          </cell>
          <cell r="AF532" t="str">
            <v>SMI PORTFOLIO - All</v>
          </cell>
          <cell r="AG532" t="str">
            <v>Allison Village Associates</v>
          </cell>
          <cell r="AH532" t="str">
            <v>1980</v>
          </cell>
          <cell r="AI532" t="str">
            <v>Far West</v>
          </cell>
          <cell r="AJ532" t="str">
            <v>Denver</v>
          </cell>
          <cell r="AK532" t="str">
            <v>Steve Peters</v>
          </cell>
          <cell r="AL532" t="str">
            <v>Rocky Sundling</v>
          </cell>
          <cell r="AM532" t="b">
            <v>0</v>
          </cell>
          <cell r="AN532" t="str">
            <v>RW:025099@3494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229.98</v>
          </cell>
          <cell r="AV532">
            <v>0</v>
          </cell>
          <cell r="AW532">
            <v>0</v>
          </cell>
          <cell r="AX532">
            <v>229.98</v>
          </cell>
          <cell r="AY532">
            <v>0</v>
          </cell>
        </row>
        <row r="533">
          <cell r="A533" t="str">
            <v>007085</v>
          </cell>
          <cell r="B533" t="str">
            <v>Town Park I</v>
          </cell>
          <cell r="C533" t="str">
            <v>2068 S CLEVELAND</v>
          </cell>
          <cell r="D533">
            <v>0</v>
          </cell>
          <cell r="E533" t="str">
            <v>Sioux Falls</v>
          </cell>
          <cell r="F533" t="str">
            <v>SD</v>
          </cell>
          <cell r="G533" t="str">
            <v>57103</v>
          </cell>
          <cell r="H533" t="str">
            <v>6053328532</v>
          </cell>
          <cell r="I533">
            <v>0</v>
          </cell>
          <cell r="J533">
            <v>36</v>
          </cell>
          <cell r="K533" t="str">
            <v>46099</v>
          </cell>
          <cell r="L533" t="str">
            <v>Minnehaha</v>
          </cell>
          <cell r="M533" t="str">
            <v>7760</v>
          </cell>
          <cell r="N533" t="str">
            <v>Sioux Falls</v>
          </cell>
          <cell r="O533">
            <v>0</v>
          </cell>
          <cell r="P533">
            <v>0</v>
          </cell>
          <cell r="Q533">
            <v>0</v>
          </cell>
          <cell r="R533" t="str">
            <v>Garden</v>
          </cell>
          <cell r="S533" t="str">
            <v>Insignia</v>
          </cell>
          <cell r="T533" t="str">
            <v>SPI</v>
          </cell>
          <cell r="U533" t="str">
            <v>Affordable</v>
          </cell>
          <cell r="V533" t="str">
            <v>Affordable</v>
          </cell>
          <cell r="W533" t="str">
            <v>Assisted</v>
          </cell>
          <cell r="X533" t="str">
            <v>Fee</v>
          </cell>
          <cell r="Y533" t="str">
            <v>12</v>
          </cell>
          <cell r="Z533" t="str">
            <v>9</v>
          </cell>
          <cell r="AA533">
            <v>0</v>
          </cell>
          <cell r="AB533" t="str">
            <v>39600</v>
          </cell>
          <cell r="AC533">
            <v>0</v>
          </cell>
          <cell r="AD533" t="str">
            <v>Yes</v>
          </cell>
          <cell r="AE533" t="str">
            <v>Yes</v>
          </cell>
          <cell r="AF533" t="str">
            <v>SMI PORTFOLIO - All</v>
          </cell>
          <cell r="AG533" t="str">
            <v>Town &amp; Country Club Apts.</v>
          </cell>
          <cell r="AH533" t="str">
            <v>1973</v>
          </cell>
          <cell r="AI533" t="str">
            <v>Far West</v>
          </cell>
          <cell r="AJ533" t="str">
            <v>Kansas City</v>
          </cell>
          <cell r="AK533" t="str">
            <v>Rusty Fleming</v>
          </cell>
          <cell r="AL533" t="str">
            <v>Don Cappaert</v>
          </cell>
          <cell r="AM533" t="b">
            <v>0</v>
          </cell>
          <cell r="AN533">
            <v>0</v>
          </cell>
          <cell r="AO533" t="str">
            <v>09136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</row>
        <row r="534">
          <cell r="A534" t="str">
            <v>007086</v>
          </cell>
          <cell r="B534" t="str">
            <v>Town Park II</v>
          </cell>
          <cell r="C534" t="str">
            <v>2068 S. CLEVELAND</v>
          </cell>
          <cell r="D534">
            <v>0</v>
          </cell>
          <cell r="E534" t="str">
            <v>Sioux Falls</v>
          </cell>
          <cell r="F534" t="str">
            <v>SD</v>
          </cell>
          <cell r="G534" t="str">
            <v>57103</v>
          </cell>
          <cell r="H534" t="str">
            <v>6053328532</v>
          </cell>
          <cell r="I534">
            <v>0</v>
          </cell>
          <cell r="J534">
            <v>34</v>
          </cell>
          <cell r="K534" t="str">
            <v>46099</v>
          </cell>
          <cell r="L534" t="str">
            <v>Minnehaha</v>
          </cell>
          <cell r="M534" t="str">
            <v>7760</v>
          </cell>
          <cell r="N534" t="str">
            <v>Sioux Falls</v>
          </cell>
          <cell r="O534">
            <v>0</v>
          </cell>
          <cell r="P534">
            <v>0</v>
          </cell>
          <cell r="Q534">
            <v>0</v>
          </cell>
          <cell r="R534" t="str">
            <v>Garden</v>
          </cell>
          <cell r="S534" t="str">
            <v>Insignia</v>
          </cell>
          <cell r="T534" t="str">
            <v>SPI</v>
          </cell>
          <cell r="U534" t="str">
            <v>Affordable</v>
          </cell>
          <cell r="V534" t="str">
            <v>Affordable</v>
          </cell>
          <cell r="W534" t="str">
            <v>Assisted</v>
          </cell>
          <cell r="X534" t="str">
            <v>Fee</v>
          </cell>
          <cell r="Y534" t="str">
            <v>12</v>
          </cell>
          <cell r="Z534" t="str">
            <v>9</v>
          </cell>
          <cell r="AA534">
            <v>0</v>
          </cell>
          <cell r="AB534" t="str">
            <v>36000</v>
          </cell>
          <cell r="AC534">
            <v>0</v>
          </cell>
          <cell r="AD534" t="str">
            <v>Yes</v>
          </cell>
          <cell r="AE534" t="str">
            <v>Yes</v>
          </cell>
          <cell r="AF534" t="str">
            <v>SMI PORTFOLIO - All</v>
          </cell>
          <cell r="AG534" t="str">
            <v>Town &amp; Country Club Apts.</v>
          </cell>
          <cell r="AH534" t="str">
            <v>1974</v>
          </cell>
          <cell r="AI534" t="str">
            <v>Far West</v>
          </cell>
          <cell r="AJ534" t="str">
            <v>Kansas City</v>
          </cell>
          <cell r="AK534" t="str">
            <v>Rusty Fleming</v>
          </cell>
          <cell r="AL534" t="str">
            <v>Don Cappaert</v>
          </cell>
          <cell r="AM534" t="b">
            <v>0</v>
          </cell>
          <cell r="AN534" t="str">
            <v>RW:039286@3494</v>
          </cell>
          <cell r="AO534" t="str">
            <v>10436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X534">
            <v>0</v>
          </cell>
          <cell r="AY534">
            <v>0</v>
          </cell>
        </row>
        <row r="535">
          <cell r="A535" t="str">
            <v>007087</v>
          </cell>
          <cell r="B535" t="str">
            <v>Virginia</v>
          </cell>
          <cell r="C535" t="str">
            <v>5350 E. TROPICANA</v>
          </cell>
          <cell r="D535">
            <v>0</v>
          </cell>
          <cell r="E535" t="str">
            <v>Las Vegas</v>
          </cell>
          <cell r="F535" t="str">
            <v>NV</v>
          </cell>
          <cell r="G535" t="str">
            <v>89122</v>
          </cell>
          <cell r="H535" t="str">
            <v>7024516900</v>
          </cell>
          <cell r="I535">
            <v>0</v>
          </cell>
          <cell r="J535">
            <v>100</v>
          </cell>
          <cell r="K535" t="str">
            <v>32003</v>
          </cell>
          <cell r="L535" t="str">
            <v>Clark</v>
          </cell>
          <cell r="M535" t="str">
            <v>4120</v>
          </cell>
          <cell r="N535" t="str">
            <v>Las Vegas</v>
          </cell>
          <cell r="O535">
            <v>0</v>
          </cell>
          <cell r="P535">
            <v>0</v>
          </cell>
          <cell r="Q535">
            <v>0</v>
          </cell>
          <cell r="R535" t="str">
            <v>Garden</v>
          </cell>
          <cell r="S535" t="str">
            <v>Insignia</v>
          </cell>
          <cell r="T535" t="str">
            <v>SPI</v>
          </cell>
          <cell r="U535" t="str">
            <v>Affordable</v>
          </cell>
          <cell r="V535" t="str">
            <v>Affordable</v>
          </cell>
          <cell r="W535" t="str">
            <v>Assisted</v>
          </cell>
          <cell r="X535" t="str">
            <v>Fee</v>
          </cell>
          <cell r="Y535" t="str">
            <v>12</v>
          </cell>
          <cell r="Z535" t="str">
            <v>6</v>
          </cell>
          <cell r="AA535" t="str">
            <v>7</v>
          </cell>
          <cell r="AB535" t="str">
            <v>80410</v>
          </cell>
          <cell r="AC535">
            <v>0</v>
          </cell>
          <cell r="AD535" t="str">
            <v>Yes</v>
          </cell>
          <cell r="AE535" t="str">
            <v>Yes</v>
          </cell>
          <cell r="AF535" t="str">
            <v>SMI PORTFOLIO - All</v>
          </cell>
          <cell r="AG535" t="str">
            <v>Virginia Apts.</v>
          </cell>
          <cell r="AH535" t="str">
            <v>1976</v>
          </cell>
          <cell r="AI535" t="str">
            <v>Far West</v>
          </cell>
          <cell r="AJ535" t="str">
            <v>Denver</v>
          </cell>
          <cell r="AK535" t="str">
            <v>Steve Peters</v>
          </cell>
          <cell r="AL535" t="str">
            <v>Dana Murrah</v>
          </cell>
          <cell r="AM535" t="b">
            <v>0</v>
          </cell>
          <cell r="AN535">
            <v>0</v>
          </cell>
          <cell r="AO535" t="str">
            <v>11875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  <cell r="AY535">
            <v>0</v>
          </cell>
        </row>
        <row r="536">
          <cell r="A536" t="str">
            <v>007089</v>
          </cell>
          <cell r="B536" t="str">
            <v>Village South</v>
          </cell>
          <cell r="C536" t="str">
            <v>111 Village South Drive</v>
          </cell>
          <cell r="D536">
            <v>0</v>
          </cell>
          <cell r="E536" t="str">
            <v>Eaton</v>
          </cell>
          <cell r="F536" t="str">
            <v>OH</v>
          </cell>
          <cell r="G536" t="str">
            <v>45320</v>
          </cell>
          <cell r="H536" t="str">
            <v>9374563286</v>
          </cell>
          <cell r="I536">
            <v>0</v>
          </cell>
          <cell r="J536">
            <v>48</v>
          </cell>
          <cell r="K536" t="str">
            <v>39135</v>
          </cell>
          <cell r="L536" t="str">
            <v>Preble</v>
          </cell>
          <cell r="M536" t="str">
            <v>039</v>
          </cell>
          <cell r="N536" t="str">
            <v>OH Other</v>
          </cell>
          <cell r="O536">
            <v>0</v>
          </cell>
          <cell r="P536">
            <v>0</v>
          </cell>
          <cell r="Q536">
            <v>0</v>
          </cell>
          <cell r="R536" t="str">
            <v>Garden</v>
          </cell>
          <cell r="S536" t="str">
            <v>Insignia</v>
          </cell>
          <cell r="T536" t="str">
            <v>SPI</v>
          </cell>
          <cell r="U536" t="str">
            <v>Affordable</v>
          </cell>
          <cell r="V536" t="str">
            <v>Affordable</v>
          </cell>
          <cell r="W536" t="str">
            <v>Assisted</v>
          </cell>
          <cell r="X536" t="str">
            <v>Fee</v>
          </cell>
          <cell r="Y536" t="str">
            <v>12</v>
          </cell>
          <cell r="Z536" t="str">
            <v>5</v>
          </cell>
          <cell r="AA536">
            <v>0</v>
          </cell>
          <cell r="AB536" t="str">
            <v>38172</v>
          </cell>
          <cell r="AC536">
            <v>0</v>
          </cell>
          <cell r="AD536" t="str">
            <v>Yes</v>
          </cell>
          <cell r="AE536" t="str">
            <v>Yes</v>
          </cell>
          <cell r="AF536" t="str">
            <v>SMI PORTFOLIO - All</v>
          </cell>
          <cell r="AG536" t="str">
            <v>Village South Associates</v>
          </cell>
          <cell r="AH536" t="str">
            <v>1972</v>
          </cell>
          <cell r="AI536" t="str">
            <v>West</v>
          </cell>
          <cell r="AJ536" t="str">
            <v>Columbus</v>
          </cell>
          <cell r="AK536" t="str">
            <v>Rowe Shockley</v>
          </cell>
          <cell r="AL536" t="str">
            <v>Jim Soxman</v>
          </cell>
          <cell r="AM536" t="b">
            <v>0</v>
          </cell>
          <cell r="AN536" t="str">
            <v>RW:038403@3494</v>
          </cell>
          <cell r="AO536" t="str">
            <v>07310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  <cell r="AY536">
            <v>0</v>
          </cell>
        </row>
        <row r="537">
          <cell r="A537" t="str">
            <v>007090</v>
          </cell>
          <cell r="B537" t="str">
            <v>Lawrence Saltis Plaza</v>
          </cell>
          <cell r="C537" t="str">
            <v>3000 GRAHAM ROAD</v>
          </cell>
          <cell r="D537">
            <v>0</v>
          </cell>
          <cell r="E537" t="str">
            <v>Stow</v>
          </cell>
          <cell r="F537" t="str">
            <v>OH</v>
          </cell>
          <cell r="G537" t="str">
            <v>44224</v>
          </cell>
          <cell r="H537" t="str">
            <v>3306880450</v>
          </cell>
          <cell r="I537">
            <v>0</v>
          </cell>
          <cell r="J537">
            <v>80</v>
          </cell>
          <cell r="K537" t="str">
            <v>39153</v>
          </cell>
          <cell r="L537" t="str">
            <v>Summit</v>
          </cell>
          <cell r="M537" t="str">
            <v>0080</v>
          </cell>
          <cell r="N537" t="str">
            <v>Akron</v>
          </cell>
          <cell r="O537" t="str">
            <v>28</v>
          </cell>
          <cell r="P537" t="str">
            <v>Cleveland - Akron</v>
          </cell>
          <cell r="Q537">
            <v>0</v>
          </cell>
          <cell r="R537" t="str">
            <v>Highrise</v>
          </cell>
          <cell r="S537" t="str">
            <v>Insignia</v>
          </cell>
          <cell r="T537" t="str">
            <v>SPI</v>
          </cell>
          <cell r="U537" t="str">
            <v>Affordable</v>
          </cell>
          <cell r="V537" t="str">
            <v>Affordable</v>
          </cell>
          <cell r="W537" t="str">
            <v>Assisted</v>
          </cell>
          <cell r="X537" t="str">
            <v>Fee</v>
          </cell>
          <cell r="Y537" t="str">
            <v>12</v>
          </cell>
          <cell r="Z537" t="str">
            <v>7</v>
          </cell>
          <cell r="AA537">
            <v>0</v>
          </cell>
          <cell r="AB537" t="str">
            <v>46764</v>
          </cell>
          <cell r="AC537">
            <v>0</v>
          </cell>
          <cell r="AD537" t="str">
            <v>Yes</v>
          </cell>
          <cell r="AE537" t="str">
            <v>Yes</v>
          </cell>
          <cell r="AF537" t="str">
            <v>SMI PORTFOLIO - All</v>
          </cell>
          <cell r="AG537" t="str">
            <v>Fish Creek Plaza, Ltd.</v>
          </cell>
          <cell r="AH537" t="str">
            <v>1986</v>
          </cell>
          <cell r="AI537" t="str">
            <v>West</v>
          </cell>
          <cell r="AJ537" t="str">
            <v>Columbus</v>
          </cell>
          <cell r="AK537" t="str">
            <v>Rowe Shockley</v>
          </cell>
          <cell r="AL537" t="str">
            <v>Bonnie Hersh</v>
          </cell>
          <cell r="AM537" t="b">
            <v>0</v>
          </cell>
          <cell r="AN537" t="str">
            <v>RW:000488@3494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261.81</v>
          </cell>
          <cell r="AU537">
            <v>0</v>
          </cell>
          <cell r="AV537">
            <v>0</v>
          </cell>
          <cell r="AW537">
            <v>0</v>
          </cell>
          <cell r="AX537">
            <v>261.81</v>
          </cell>
          <cell r="AY537">
            <v>0</v>
          </cell>
        </row>
        <row r="538">
          <cell r="A538" t="str">
            <v>007091</v>
          </cell>
          <cell r="B538" t="str">
            <v>Garden Court</v>
          </cell>
          <cell r="C538" t="str">
            <v>100 S. MARSHALL STREET</v>
          </cell>
          <cell r="D538">
            <v>0</v>
          </cell>
          <cell r="E538" t="str">
            <v>Lancaster</v>
          </cell>
          <cell r="F538" t="str">
            <v>PA</v>
          </cell>
          <cell r="G538" t="str">
            <v>17602</v>
          </cell>
          <cell r="H538" t="str">
            <v>717-299-2291</v>
          </cell>
          <cell r="I538">
            <v>0</v>
          </cell>
          <cell r="J538">
            <v>264</v>
          </cell>
          <cell r="K538" t="str">
            <v>42071</v>
          </cell>
          <cell r="L538" t="str">
            <v>Lancaster</v>
          </cell>
          <cell r="M538" t="str">
            <v>4000</v>
          </cell>
          <cell r="N538" t="str">
            <v>Lancaster</v>
          </cell>
          <cell r="O538">
            <v>0</v>
          </cell>
          <cell r="P538">
            <v>0</v>
          </cell>
          <cell r="Q538">
            <v>0</v>
          </cell>
          <cell r="R538" t="str">
            <v>Garden</v>
          </cell>
          <cell r="S538" t="str">
            <v>Insignia</v>
          </cell>
          <cell r="T538" t="str">
            <v>SPI</v>
          </cell>
          <cell r="U538" t="str">
            <v>Affordable</v>
          </cell>
          <cell r="V538" t="str">
            <v>Affordable</v>
          </cell>
          <cell r="W538" t="str">
            <v>Assisted</v>
          </cell>
          <cell r="X538" t="str">
            <v>Fee</v>
          </cell>
          <cell r="Y538" t="str">
            <v>12</v>
          </cell>
          <cell r="Z538" t="str">
            <v>3</v>
          </cell>
          <cell r="AA538">
            <v>0</v>
          </cell>
          <cell r="AB538" t="str">
            <v>210684</v>
          </cell>
          <cell r="AC538">
            <v>0</v>
          </cell>
          <cell r="AD538" t="str">
            <v>Yes</v>
          </cell>
          <cell r="AE538" t="str">
            <v>Yes</v>
          </cell>
          <cell r="AF538" t="str">
            <v>SMI PORTFOLIO - All</v>
          </cell>
          <cell r="AG538" t="str">
            <v>Garden Court Associates</v>
          </cell>
          <cell r="AH538" t="str">
            <v>1972</v>
          </cell>
          <cell r="AI538" t="str">
            <v>East</v>
          </cell>
          <cell r="AJ538" t="str">
            <v>Allentown</v>
          </cell>
          <cell r="AK538" t="str">
            <v>Cooper Winston</v>
          </cell>
          <cell r="AL538" t="str">
            <v>Lori Kolinchak</v>
          </cell>
          <cell r="AM538" t="b">
            <v>0</v>
          </cell>
          <cell r="AN538">
            <v>0</v>
          </cell>
          <cell r="AO538" t="str">
            <v>11720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  <cell r="AY538">
            <v>0</v>
          </cell>
        </row>
        <row r="539">
          <cell r="A539" t="str">
            <v>007092</v>
          </cell>
          <cell r="B539" t="str">
            <v>King's Row</v>
          </cell>
          <cell r="C539" t="str">
            <v>1800 HWY. 35</v>
          </cell>
          <cell r="D539">
            <v>0</v>
          </cell>
          <cell r="E539" t="str">
            <v>Middletown</v>
          </cell>
          <cell r="F539" t="str">
            <v>NJ</v>
          </cell>
          <cell r="G539" t="str">
            <v>07748</v>
          </cell>
          <cell r="H539" t="str">
            <v>732-957-0083</v>
          </cell>
          <cell r="I539">
            <v>0</v>
          </cell>
          <cell r="J539">
            <v>130</v>
          </cell>
          <cell r="K539" t="str">
            <v>34025</v>
          </cell>
          <cell r="L539" t="str">
            <v>Monmouth</v>
          </cell>
          <cell r="M539" t="str">
            <v>5190</v>
          </cell>
          <cell r="N539" t="str">
            <v>Monmouth-Ocean</v>
          </cell>
          <cell r="O539" t="str">
            <v>70</v>
          </cell>
          <cell r="P539" t="str">
            <v>New York - Northern New Jersey - Long Island</v>
          </cell>
          <cell r="Q539">
            <v>0</v>
          </cell>
          <cell r="R539" t="str">
            <v>Garden</v>
          </cell>
          <cell r="S539" t="str">
            <v>Insignia</v>
          </cell>
          <cell r="T539" t="str">
            <v>SPI</v>
          </cell>
          <cell r="U539" t="str">
            <v>Affordable</v>
          </cell>
          <cell r="V539" t="str">
            <v>Affordable</v>
          </cell>
          <cell r="W539" t="str">
            <v>Assisted</v>
          </cell>
          <cell r="X539" t="str">
            <v>Fee</v>
          </cell>
          <cell r="Y539" t="str">
            <v>12</v>
          </cell>
          <cell r="Z539" t="str">
            <v>8</v>
          </cell>
          <cell r="AA539">
            <v>0</v>
          </cell>
          <cell r="AB539" t="str">
            <v>50363</v>
          </cell>
          <cell r="AC539">
            <v>0</v>
          </cell>
          <cell r="AD539" t="str">
            <v>Yes</v>
          </cell>
          <cell r="AE539" t="str">
            <v>Yes</v>
          </cell>
          <cell r="AF539" t="str">
            <v>SMI PORTFOLIO - All</v>
          </cell>
          <cell r="AG539" t="str">
            <v>King's Row Associates</v>
          </cell>
          <cell r="AH539" t="str">
            <v>1984</v>
          </cell>
          <cell r="AI539" t="str">
            <v>East</v>
          </cell>
          <cell r="AJ539" t="str">
            <v>Philadelphia I</v>
          </cell>
          <cell r="AK539" t="str">
            <v>Carl Ruff</v>
          </cell>
          <cell r="AL539" t="str">
            <v>Sharon Reseter</v>
          </cell>
          <cell r="AM539" t="b">
            <v>0</v>
          </cell>
          <cell r="AN539">
            <v>0</v>
          </cell>
          <cell r="AO539" t="str">
            <v>09141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X539">
            <v>0</v>
          </cell>
          <cell r="AY539">
            <v>0</v>
          </cell>
        </row>
        <row r="540">
          <cell r="A540" t="str">
            <v>007095</v>
          </cell>
          <cell r="B540" t="str">
            <v>Capital Heights</v>
          </cell>
          <cell r="C540" t="str">
            <v>101 Boarman Place</v>
          </cell>
          <cell r="D540">
            <v>0</v>
          </cell>
          <cell r="E540" t="str">
            <v>Martinsburg</v>
          </cell>
          <cell r="F540" t="str">
            <v>WV</v>
          </cell>
          <cell r="G540" t="str">
            <v>25401</v>
          </cell>
          <cell r="H540" t="str">
            <v>304-263-1801</v>
          </cell>
          <cell r="I540">
            <v>0</v>
          </cell>
          <cell r="J540">
            <v>110</v>
          </cell>
          <cell r="K540" t="str">
            <v>54003</v>
          </cell>
          <cell r="L540" t="str">
            <v>Berkeley</v>
          </cell>
          <cell r="M540" t="str">
            <v>8840</v>
          </cell>
          <cell r="N540" t="str">
            <v>Washington</v>
          </cell>
          <cell r="O540" t="str">
            <v>97</v>
          </cell>
          <cell r="P540" t="str">
            <v>Washington - Baltimore</v>
          </cell>
          <cell r="Q540">
            <v>0</v>
          </cell>
          <cell r="R540" t="str">
            <v>Garden</v>
          </cell>
          <cell r="S540" t="str">
            <v>Insignia</v>
          </cell>
          <cell r="T540" t="str">
            <v>SPI</v>
          </cell>
          <cell r="U540" t="str">
            <v>Affordable</v>
          </cell>
          <cell r="V540" t="str">
            <v>Affordable</v>
          </cell>
          <cell r="W540" t="str">
            <v>Assisted</v>
          </cell>
          <cell r="X540" t="str">
            <v>Fee</v>
          </cell>
          <cell r="Y540" t="str">
            <v>12</v>
          </cell>
          <cell r="Z540" t="str">
            <v>6</v>
          </cell>
          <cell r="AA540" t="str">
            <v>7</v>
          </cell>
          <cell r="AB540" t="str">
            <v>99670</v>
          </cell>
          <cell r="AC540">
            <v>0</v>
          </cell>
          <cell r="AD540" t="str">
            <v>Yes</v>
          </cell>
          <cell r="AE540" t="str">
            <v>Yes</v>
          </cell>
          <cell r="AF540" t="str">
            <v>SMI PORTFOLIO - All</v>
          </cell>
          <cell r="AG540" t="str">
            <v>Capital Heights Associates, Ltd.</v>
          </cell>
          <cell r="AH540" t="str">
            <v>1971</v>
          </cell>
          <cell r="AI540" t="str">
            <v>East</v>
          </cell>
          <cell r="AJ540" t="str">
            <v>Rockville</v>
          </cell>
          <cell r="AK540" t="str">
            <v>Bruce Terwilliger</v>
          </cell>
          <cell r="AL540" t="str">
            <v>Dave Cowling</v>
          </cell>
          <cell r="AM540" t="b">
            <v>0</v>
          </cell>
          <cell r="AN540">
            <v>0</v>
          </cell>
          <cell r="AO540" t="str">
            <v>13000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</row>
        <row r="541">
          <cell r="A541" t="str">
            <v>007099</v>
          </cell>
          <cell r="B541" t="str">
            <v>Park Montgomery</v>
          </cell>
          <cell r="C541" t="str">
            <v>8860 Piney Branch Rd</v>
          </cell>
          <cell r="D541">
            <v>0</v>
          </cell>
          <cell r="E541" t="str">
            <v>Silver Spring</v>
          </cell>
          <cell r="F541" t="str">
            <v>MD</v>
          </cell>
          <cell r="G541" t="str">
            <v>20903</v>
          </cell>
          <cell r="H541" t="str">
            <v>301-439-4446</v>
          </cell>
          <cell r="I541">
            <v>0</v>
          </cell>
          <cell r="J541">
            <v>143</v>
          </cell>
          <cell r="K541" t="str">
            <v>24031</v>
          </cell>
          <cell r="L541" t="str">
            <v>Montgomery</v>
          </cell>
          <cell r="M541" t="str">
            <v>8840</v>
          </cell>
          <cell r="N541" t="str">
            <v>Washington</v>
          </cell>
          <cell r="O541" t="str">
            <v>97</v>
          </cell>
          <cell r="P541" t="str">
            <v>Washington - Baltimore</v>
          </cell>
          <cell r="Q541">
            <v>0</v>
          </cell>
          <cell r="R541" t="str">
            <v>Highrise</v>
          </cell>
          <cell r="S541" t="str">
            <v>Insignia</v>
          </cell>
          <cell r="T541" t="str">
            <v>SPI</v>
          </cell>
          <cell r="U541" t="str">
            <v>Affordable</v>
          </cell>
          <cell r="V541" t="str">
            <v>Affordable</v>
          </cell>
          <cell r="W541" t="str">
            <v>Assisted</v>
          </cell>
          <cell r="X541" t="str">
            <v>Fee</v>
          </cell>
          <cell r="Y541" t="str">
            <v>12</v>
          </cell>
          <cell r="Z541" t="str">
            <v>7</v>
          </cell>
          <cell r="AA541" t="str">
            <v>8</v>
          </cell>
          <cell r="AB541" t="str">
            <v>125508</v>
          </cell>
          <cell r="AC541">
            <v>0</v>
          </cell>
          <cell r="AD541" t="str">
            <v>Yes</v>
          </cell>
          <cell r="AE541" t="str">
            <v>Yes</v>
          </cell>
          <cell r="AF541" t="str">
            <v>SMI PORTFOLIO - All</v>
          </cell>
          <cell r="AG541" t="str">
            <v>Piney Branch Assoc.</v>
          </cell>
          <cell r="AH541" t="str">
            <v>1971</v>
          </cell>
          <cell r="AI541" t="str">
            <v>East</v>
          </cell>
          <cell r="AJ541" t="str">
            <v>Rockville</v>
          </cell>
          <cell r="AK541" t="str">
            <v>Bruce Terwilliger</v>
          </cell>
          <cell r="AL541" t="str">
            <v>Mike Shell</v>
          </cell>
          <cell r="AM541" t="b">
            <v>0</v>
          </cell>
          <cell r="AN541" t="str">
            <v>RW:038675@3494</v>
          </cell>
          <cell r="AO541" t="str">
            <v>09332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888.85</v>
          </cell>
          <cell r="AV541">
            <v>0</v>
          </cell>
          <cell r="AW541">
            <v>0</v>
          </cell>
          <cell r="AX541">
            <v>888.85</v>
          </cell>
          <cell r="AY541">
            <v>0</v>
          </cell>
        </row>
        <row r="542">
          <cell r="A542" t="str">
            <v>007100</v>
          </cell>
          <cell r="B542" t="str">
            <v>Stuyvesant</v>
          </cell>
          <cell r="C542" t="str">
            <v>140 Madison SE</v>
          </cell>
          <cell r="D542">
            <v>0</v>
          </cell>
          <cell r="E542" t="str">
            <v>Grand Rapids</v>
          </cell>
          <cell r="F542" t="str">
            <v>MI</v>
          </cell>
          <cell r="G542" t="str">
            <v>49503</v>
          </cell>
          <cell r="H542" t="str">
            <v>616-456-9665</v>
          </cell>
          <cell r="I542">
            <v>0</v>
          </cell>
          <cell r="J542">
            <v>87</v>
          </cell>
          <cell r="K542" t="str">
            <v>26081</v>
          </cell>
          <cell r="L542" t="str">
            <v>Kent</v>
          </cell>
          <cell r="M542" t="str">
            <v>3000</v>
          </cell>
          <cell r="N542" t="str">
            <v>Grand Rapids-Muskegon-Holland</v>
          </cell>
          <cell r="O542">
            <v>0</v>
          </cell>
          <cell r="P542">
            <v>0</v>
          </cell>
          <cell r="Q542">
            <v>0</v>
          </cell>
          <cell r="R542" t="str">
            <v>Midrise</v>
          </cell>
          <cell r="S542" t="str">
            <v>Insignia</v>
          </cell>
          <cell r="T542" t="str">
            <v>SPI</v>
          </cell>
          <cell r="U542" t="str">
            <v>Affordable</v>
          </cell>
          <cell r="V542" t="str">
            <v>Affordable</v>
          </cell>
          <cell r="W542" t="str">
            <v>Assisted</v>
          </cell>
          <cell r="X542" t="str">
            <v>Fee</v>
          </cell>
          <cell r="Y542" t="str">
            <v>12</v>
          </cell>
          <cell r="Z542" t="str">
            <v>6</v>
          </cell>
          <cell r="AA542" t="str">
            <v>6</v>
          </cell>
          <cell r="AB542" t="str">
            <v>0</v>
          </cell>
          <cell r="AC542">
            <v>0</v>
          </cell>
          <cell r="AD542" t="str">
            <v>Yes</v>
          </cell>
          <cell r="AE542" t="str">
            <v>Yes</v>
          </cell>
          <cell r="AF542" t="str">
            <v>SMI PORTFOLIO - All</v>
          </cell>
          <cell r="AG542" t="str">
            <v>Stuyvestant Ltd., Dividend Housing Assoc</v>
          </cell>
          <cell r="AH542" t="str">
            <v>1923</v>
          </cell>
          <cell r="AI542" t="str">
            <v>West</v>
          </cell>
          <cell r="AJ542" t="str">
            <v>Columbus</v>
          </cell>
          <cell r="AK542" t="str">
            <v>Rowe Shockley</v>
          </cell>
          <cell r="AL542" t="str">
            <v>Melanie Zimmerman</v>
          </cell>
          <cell r="AM542" t="b">
            <v>0</v>
          </cell>
          <cell r="AN542" t="str">
            <v>RW:039022@3494</v>
          </cell>
          <cell r="AO542" t="str">
            <v>10453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284.72000000000003</v>
          </cell>
          <cell r="AU542">
            <v>0</v>
          </cell>
          <cell r="AV542">
            <v>0</v>
          </cell>
          <cell r="AW542">
            <v>0</v>
          </cell>
          <cell r="AX542">
            <v>284.72000000000003</v>
          </cell>
          <cell r="AY542">
            <v>0</v>
          </cell>
        </row>
        <row r="543">
          <cell r="A543" t="str">
            <v>007102</v>
          </cell>
          <cell r="B543" t="str">
            <v>Alpine Slopes II</v>
          </cell>
          <cell r="C543" t="str">
            <v>4285 Alpenhorn NW</v>
          </cell>
          <cell r="D543">
            <v>0</v>
          </cell>
          <cell r="E543" t="str">
            <v>Comstock Park</v>
          </cell>
          <cell r="F543" t="str">
            <v>MI</v>
          </cell>
          <cell r="G543" t="str">
            <v>49321</v>
          </cell>
          <cell r="H543" t="str">
            <v>616-784-0740</v>
          </cell>
          <cell r="I543">
            <v>0</v>
          </cell>
          <cell r="J543">
            <v>120</v>
          </cell>
          <cell r="K543" t="str">
            <v>26081</v>
          </cell>
          <cell r="L543" t="str">
            <v>Kent</v>
          </cell>
          <cell r="M543" t="str">
            <v>3000</v>
          </cell>
          <cell r="N543" t="str">
            <v>Grand Rapids-Muskegon-Holland</v>
          </cell>
          <cell r="O543">
            <v>0</v>
          </cell>
          <cell r="P543">
            <v>0</v>
          </cell>
          <cell r="Q543">
            <v>0</v>
          </cell>
          <cell r="R543" t="str">
            <v>Midrise</v>
          </cell>
          <cell r="S543" t="str">
            <v>Insignia</v>
          </cell>
          <cell r="T543" t="str">
            <v>SPI</v>
          </cell>
          <cell r="U543" t="str">
            <v>Conventional</v>
          </cell>
          <cell r="V543" t="str">
            <v>Conventional</v>
          </cell>
          <cell r="W543">
            <v>0</v>
          </cell>
          <cell r="X543" t="str">
            <v>Fee</v>
          </cell>
          <cell r="Y543" t="str">
            <v>12</v>
          </cell>
          <cell r="Z543" t="str">
            <v>7</v>
          </cell>
          <cell r="AA543" t="str">
            <v>7</v>
          </cell>
          <cell r="AB543" t="str">
            <v>116840</v>
          </cell>
          <cell r="AC543">
            <v>0</v>
          </cell>
          <cell r="AD543" t="str">
            <v>Yes</v>
          </cell>
          <cell r="AE543" t="str">
            <v>Yes</v>
          </cell>
          <cell r="AF543" t="str">
            <v>SMI PORTFOLIO - All</v>
          </cell>
          <cell r="AG543" t="str">
            <v>Alpine II Co., Ltd.</v>
          </cell>
          <cell r="AH543" t="str">
            <v>1979</v>
          </cell>
          <cell r="AI543" t="str">
            <v>West</v>
          </cell>
          <cell r="AJ543" t="str">
            <v>Columbus</v>
          </cell>
          <cell r="AK543" t="str">
            <v>Rowe Shockley</v>
          </cell>
          <cell r="AL543" t="str">
            <v>Melanie Zimmerman</v>
          </cell>
          <cell r="AM543" t="b">
            <v>0</v>
          </cell>
          <cell r="AN543" t="str">
            <v>RW:005762@3494</v>
          </cell>
          <cell r="AO543" t="str">
            <v>11701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</row>
        <row r="544">
          <cell r="A544" t="str">
            <v>007103</v>
          </cell>
          <cell r="B544" t="str">
            <v>Turtle Creek</v>
          </cell>
          <cell r="C544" t="str">
            <v>1 OAK CREEK LANE</v>
          </cell>
          <cell r="D544">
            <v>0</v>
          </cell>
          <cell r="E544" t="str">
            <v>Pontiac</v>
          </cell>
          <cell r="F544" t="str">
            <v>MI</v>
          </cell>
          <cell r="G544" t="str">
            <v>48340</v>
          </cell>
          <cell r="H544" t="str">
            <v>248-373-8885</v>
          </cell>
          <cell r="I544">
            <v>0</v>
          </cell>
          <cell r="J544">
            <v>125</v>
          </cell>
          <cell r="K544" t="str">
            <v>26125</v>
          </cell>
          <cell r="L544" t="str">
            <v>Oakland</v>
          </cell>
          <cell r="M544" t="str">
            <v>2160</v>
          </cell>
          <cell r="N544" t="str">
            <v>Detroit</v>
          </cell>
          <cell r="O544" t="str">
            <v>35</v>
          </cell>
          <cell r="P544" t="str">
            <v>Detroit - Ann Arbor - Flint</v>
          </cell>
          <cell r="Q544">
            <v>0</v>
          </cell>
          <cell r="R544" t="str">
            <v>Garden</v>
          </cell>
          <cell r="S544" t="str">
            <v>Insignia</v>
          </cell>
          <cell r="T544" t="str">
            <v>SPI</v>
          </cell>
          <cell r="U544" t="str">
            <v>Affordable</v>
          </cell>
          <cell r="V544" t="str">
            <v>Affordable</v>
          </cell>
          <cell r="W544" t="str">
            <v>Assisted</v>
          </cell>
          <cell r="X544" t="str">
            <v>Fee</v>
          </cell>
          <cell r="Y544" t="str">
            <v>12</v>
          </cell>
          <cell r="Z544" t="str">
            <v>7</v>
          </cell>
          <cell r="AA544" t="str">
            <v>4</v>
          </cell>
          <cell r="AB544" t="str">
            <v>129450</v>
          </cell>
          <cell r="AC544">
            <v>0</v>
          </cell>
          <cell r="AD544" t="str">
            <v>Yes</v>
          </cell>
          <cell r="AE544" t="str">
            <v>Yes</v>
          </cell>
          <cell r="AF544" t="str">
            <v>SMI PORTFOLIO - All</v>
          </cell>
          <cell r="AG544" t="str">
            <v>Walton-Perry, Ltd.</v>
          </cell>
          <cell r="AH544" t="str">
            <v>1980</v>
          </cell>
          <cell r="AI544" t="str">
            <v>West</v>
          </cell>
          <cell r="AJ544" t="str">
            <v>Columbus</v>
          </cell>
          <cell r="AK544" t="str">
            <v>Rowe Shockley</v>
          </cell>
          <cell r="AL544" t="str">
            <v>Melanie Zimmerman</v>
          </cell>
          <cell r="AM544" t="b">
            <v>0</v>
          </cell>
          <cell r="AN544" t="str">
            <v>RW:025031@3494</v>
          </cell>
          <cell r="AO544" t="str">
            <v>11679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426.38</v>
          </cell>
          <cell r="AU544">
            <v>0</v>
          </cell>
          <cell r="AV544">
            <v>0</v>
          </cell>
          <cell r="AW544">
            <v>0</v>
          </cell>
          <cell r="AX544">
            <v>426.38</v>
          </cell>
          <cell r="AY544">
            <v>0</v>
          </cell>
        </row>
        <row r="545">
          <cell r="A545" t="str">
            <v>007104</v>
          </cell>
          <cell r="B545" t="str">
            <v>New Salem Acres</v>
          </cell>
          <cell r="C545" t="str">
            <v>100 Luzerne Street</v>
          </cell>
          <cell r="D545">
            <v>0</v>
          </cell>
          <cell r="E545" t="str">
            <v>Greensburg</v>
          </cell>
          <cell r="F545" t="str">
            <v>PA</v>
          </cell>
          <cell r="G545" t="str">
            <v>15601</v>
          </cell>
          <cell r="H545" t="str">
            <v>412-836-5260</v>
          </cell>
          <cell r="I545">
            <v>0</v>
          </cell>
          <cell r="J545">
            <v>150</v>
          </cell>
          <cell r="K545" t="str">
            <v>42129</v>
          </cell>
          <cell r="L545" t="str">
            <v>Westmoreland</v>
          </cell>
          <cell r="M545" t="str">
            <v>6280</v>
          </cell>
          <cell r="N545" t="str">
            <v>Pittsburgh</v>
          </cell>
          <cell r="O545">
            <v>0</v>
          </cell>
          <cell r="P545">
            <v>0</v>
          </cell>
          <cell r="Q545">
            <v>0</v>
          </cell>
          <cell r="R545" t="str">
            <v>Garden</v>
          </cell>
          <cell r="S545" t="str">
            <v>Insignia</v>
          </cell>
          <cell r="T545" t="str">
            <v>SPI</v>
          </cell>
          <cell r="U545" t="str">
            <v>Affordable</v>
          </cell>
          <cell r="V545" t="str">
            <v>Affordable</v>
          </cell>
          <cell r="W545" t="str">
            <v>Assisted</v>
          </cell>
          <cell r="X545" t="str">
            <v>Fee</v>
          </cell>
          <cell r="Y545" t="str">
            <v>12</v>
          </cell>
          <cell r="Z545" t="str">
            <v>6</v>
          </cell>
          <cell r="AA545">
            <v>0</v>
          </cell>
          <cell r="AB545" t="str">
            <v>115250</v>
          </cell>
          <cell r="AC545">
            <v>0</v>
          </cell>
          <cell r="AD545" t="str">
            <v>Yes</v>
          </cell>
          <cell r="AE545" t="str">
            <v>Yes</v>
          </cell>
          <cell r="AF545" t="str">
            <v>SMI PORTFOLIO - All</v>
          </cell>
          <cell r="AG545" t="str">
            <v>Birchfield Associates</v>
          </cell>
          <cell r="AH545" t="str">
            <v>1973</v>
          </cell>
          <cell r="AI545" t="str">
            <v>East</v>
          </cell>
          <cell r="AJ545" t="str">
            <v>Allentown</v>
          </cell>
          <cell r="AK545" t="str">
            <v>Cooper Winston</v>
          </cell>
          <cell r="AL545" t="str">
            <v>Darnell Beatty</v>
          </cell>
          <cell r="AM545" t="b">
            <v>0</v>
          </cell>
          <cell r="AN545" t="str">
            <v>RW:038606@3494</v>
          </cell>
          <cell r="AO545" t="str">
            <v>07634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  <cell r="AY545">
            <v>0</v>
          </cell>
        </row>
        <row r="546">
          <cell r="A546" t="str">
            <v>007105</v>
          </cell>
          <cell r="B546" t="str">
            <v>Midtown Plaza</v>
          </cell>
          <cell r="C546" t="str">
            <v>516 Sinclair Street</v>
          </cell>
          <cell r="D546">
            <v>0</v>
          </cell>
          <cell r="E546" t="str">
            <v>McKeesport</v>
          </cell>
          <cell r="F546" t="str">
            <v>PA</v>
          </cell>
          <cell r="G546" t="str">
            <v>15132</v>
          </cell>
          <cell r="H546" t="str">
            <v>412-664-1940</v>
          </cell>
          <cell r="I546">
            <v>0</v>
          </cell>
          <cell r="J546">
            <v>132</v>
          </cell>
          <cell r="K546" t="str">
            <v>42003</v>
          </cell>
          <cell r="L546" t="str">
            <v>Allegheny</v>
          </cell>
          <cell r="M546" t="str">
            <v>6280</v>
          </cell>
          <cell r="N546" t="str">
            <v>Pittsburgh</v>
          </cell>
          <cell r="O546">
            <v>0</v>
          </cell>
          <cell r="P546">
            <v>0</v>
          </cell>
          <cell r="Q546">
            <v>0</v>
          </cell>
          <cell r="R546" t="str">
            <v>Highrise</v>
          </cell>
          <cell r="S546" t="str">
            <v>Insignia</v>
          </cell>
          <cell r="T546" t="str">
            <v>SPI</v>
          </cell>
          <cell r="U546" t="str">
            <v>Affordable</v>
          </cell>
          <cell r="V546" t="str">
            <v>Affordable</v>
          </cell>
          <cell r="W546" t="str">
            <v>Assisted</v>
          </cell>
          <cell r="X546" t="str">
            <v>Fee</v>
          </cell>
          <cell r="Y546" t="str">
            <v>12</v>
          </cell>
          <cell r="Z546" t="str">
            <v>4</v>
          </cell>
          <cell r="AA546">
            <v>0</v>
          </cell>
          <cell r="AB546" t="str">
            <v>73916</v>
          </cell>
          <cell r="AC546">
            <v>0</v>
          </cell>
          <cell r="AD546" t="str">
            <v>Yes</v>
          </cell>
          <cell r="AE546" t="str">
            <v>Yes</v>
          </cell>
          <cell r="AF546" t="str">
            <v>SMI PORTFOLIO - All</v>
          </cell>
          <cell r="AG546" t="str">
            <v>Midtown Plaza Associates</v>
          </cell>
          <cell r="AH546" t="str">
            <v>1976</v>
          </cell>
          <cell r="AI546" t="str">
            <v>East</v>
          </cell>
          <cell r="AJ546" t="str">
            <v>Allentown</v>
          </cell>
          <cell r="AK546" t="str">
            <v>Cooper Winston</v>
          </cell>
          <cell r="AL546" t="str">
            <v>Darnell Beatty</v>
          </cell>
          <cell r="AM546" t="b">
            <v>0</v>
          </cell>
          <cell r="AN546" t="str">
            <v>RW:039139@3494</v>
          </cell>
          <cell r="AO546" t="str">
            <v>08361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</row>
        <row r="547">
          <cell r="A547" t="str">
            <v>007106</v>
          </cell>
          <cell r="B547" t="str">
            <v>Forest Ridge</v>
          </cell>
          <cell r="C547" t="str">
            <v>400 GOLER STREET</v>
          </cell>
          <cell r="D547">
            <v>0</v>
          </cell>
          <cell r="E547" t="str">
            <v>Winston Salem</v>
          </cell>
          <cell r="F547" t="str">
            <v>NC</v>
          </cell>
          <cell r="G547" t="str">
            <v>27401</v>
          </cell>
          <cell r="H547" t="str">
            <v>910-722-5052</v>
          </cell>
          <cell r="I547">
            <v>0</v>
          </cell>
          <cell r="J547">
            <v>150</v>
          </cell>
          <cell r="K547" t="str">
            <v>37081</v>
          </cell>
          <cell r="L547" t="str">
            <v>Guilford</v>
          </cell>
          <cell r="M547" t="str">
            <v>3120</v>
          </cell>
          <cell r="N547" t="str">
            <v>Greensboro--Winston-Salem--High Point</v>
          </cell>
          <cell r="O547">
            <v>0</v>
          </cell>
          <cell r="P547">
            <v>0</v>
          </cell>
          <cell r="Q547">
            <v>0</v>
          </cell>
          <cell r="R547" t="str">
            <v>Garden</v>
          </cell>
          <cell r="S547" t="str">
            <v>Insignia</v>
          </cell>
          <cell r="T547" t="str">
            <v>SPI</v>
          </cell>
          <cell r="U547" t="str">
            <v>Affordable</v>
          </cell>
          <cell r="V547" t="str">
            <v>Affordable</v>
          </cell>
          <cell r="W547" t="str">
            <v>Assisted</v>
          </cell>
          <cell r="X547" t="str">
            <v>Fee</v>
          </cell>
          <cell r="Y547" t="str">
            <v>12</v>
          </cell>
          <cell r="Z547" t="str">
            <v>4</v>
          </cell>
          <cell r="AA547" t="str">
            <v>4</v>
          </cell>
          <cell r="AB547" t="str">
            <v>122241</v>
          </cell>
          <cell r="AC547">
            <v>0</v>
          </cell>
          <cell r="AD547" t="str">
            <v>Yes</v>
          </cell>
          <cell r="AE547" t="str">
            <v>Yes</v>
          </cell>
          <cell r="AF547" t="str">
            <v>SMI PORTFOLIO - All</v>
          </cell>
          <cell r="AG547" t="str">
            <v>Goler Metropolitan Apts., Ltd.</v>
          </cell>
          <cell r="AH547" t="str">
            <v>1974</v>
          </cell>
          <cell r="AI547" t="str">
            <v>East</v>
          </cell>
          <cell r="AJ547" t="str">
            <v>Greenville</v>
          </cell>
          <cell r="AK547" t="str">
            <v>Frank Dupree</v>
          </cell>
          <cell r="AL547" t="str">
            <v>Rick Herron</v>
          </cell>
          <cell r="AM547" t="b">
            <v>0</v>
          </cell>
          <cell r="AN547" t="str">
            <v>RW:039596@3494</v>
          </cell>
          <cell r="AO547" t="str">
            <v>07390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X547">
            <v>0</v>
          </cell>
          <cell r="AY547">
            <v>0</v>
          </cell>
        </row>
        <row r="548">
          <cell r="A548" t="str">
            <v>007108</v>
          </cell>
          <cell r="B548" t="str">
            <v>Westgate</v>
          </cell>
          <cell r="C548" t="str">
            <v>815 Main Avenue</v>
          </cell>
          <cell r="D548">
            <v>0</v>
          </cell>
          <cell r="E548" t="str">
            <v>Gaylord</v>
          </cell>
          <cell r="F548" t="str">
            <v>MN</v>
          </cell>
          <cell r="G548" t="str">
            <v>55334</v>
          </cell>
          <cell r="H548" t="str">
            <v>507-237-2114</v>
          </cell>
          <cell r="I548">
            <v>0</v>
          </cell>
          <cell r="J548">
            <v>31</v>
          </cell>
          <cell r="K548" t="str">
            <v>27143</v>
          </cell>
          <cell r="L548" t="str">
            <v>Sibley</v>
          </cell>
          <cell r="M548" t="str">
            <v>027</v>
          </cell>
          <cell r="N548" t="str">
            <v>MN Other</v>
          </cell>
          <cell r="O548">
            <v>0</v>
          </cell>
          <cell r="P548">
            <v>0</v>
          </cell>
          <cell r="Q548">
            <v>0</v>
          </cell>
          <cell r="R548" t="str">
            <v>Garden</v>
          </cell>
          <cell r="S548" t="str">
            <v>Insignia</v>
          </cell>
          <cell r="T548" t="str">
            <v>SPI</v>
          </cell>
          <cell r="U548" t="str">
            <v>Affordable</v>
          </cell>
          <cell r="V548" t="str">
            <v>Affordable</v>
          </cell>
          <cell r="W548" t="str">
            <v>Assisted</v>
          </cell>
          <cell r="X548" t="str">
            <v>Fee</v>
          </cell>
          <cell r="Y548" t="str">
            <v>12</v>
          </cell>
          <cell r="Z548" t="str">
            <v>8</v>
          </cell>
          <cell r="AA548">
            <v>0</v>
          </cell>
          <cell r="AB548" t="str">
            <v>24668</v>
          </cell>
          <cell r="AC548">
            <v>0</v>
          </cell>
          <cell r="AD548" t="str">
            <v>Yes</v>
          </cell>
          <cell r="AE548" t="str">
            <v>Yes</v>
          </cell>
          <cell r="AF548" t="str">
            <v>SMI PORTFOLIO - All</v>
          </cell>
          <cell r="AG548" t="str">
            <v>Westgate LTD Partnership</v>
          </cell>
          <cell r="AH548" t="str">
            <v>1978</v>
          </cell>
          <cell r="AI548" t="str">
            <v>Far West</v>
          </cell>
          <cell r="AJ548" t="str">
            <v>Kansas City</v>
          </cell>
          <cell r="AK548" t="str">
            <v>Rusty Fleming</v>
          </cell>
          <cell r="AL548" t="str">
            <v>Don Cappaert</v>
          </cell>
          <cell r="AM548" t="b">
            <v>0</v>
          </cell>
          <cell r="AN548" t="str">
            <v>RW:008659@3494</v>
          </cell>
          <cell r="AO548" t="str">
            <v>11750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  <cell r="AU548">
            <v>0</v>
          </cell>
          <cell r="AV548">
            <v>0</v>
          </cell>
          <cell r="AW548">
            <v>0</v>
          </cell>
          <cell r="AX548">
            <v>0</v>
          </cell>
          <cell r="AY548">
            <v>0</v>
          </cell>
        </row>
        <row r="549">
          <cell r="A549" t="str">
            <v>007111</v>
          </cell>
          <cell r="B549" t="str">
            <v>Summitt Square Manor</v>
          </cell>
          <cell r="C549" t="str">
            <v>936 41ST STREET NW</v>
          </cell>
          <cell r="D549">
            <v>0</v>
          </cell>
          <cell r="E549" t="str">
            <v>Rochester</v>
          </cell>
          <cell r="F549" t="str">
            <v>MN</v>
          </cell>
          <cell r="G549" t="str">
            <v>55901</v>
          </cell>
          <cell r="H549" t="str">
            <v>507-281-1493</v>
          </cell>
          <cell r="I549">
            <v>0</v>
          </cell>
          <cell r="J549">
            <v>150</v>
          </cell>
          <cell r="K549" t="str">
            <v>27109</v>
          </cell>
          <cell r="L549" t="str">
            <v>Olmsted</v>
          </cell>
          <cell r="M549" t="str">
            <v>6820</v>
          </cell>
          <cell r="N549" t="str">
            <v>Rochester</v>
          </cell>
          <cell r="O549">
            <v>0</v>
          </cell>
          <cell r="P549">
            <v>0</v>
          </cell>
          <cell r="Q549">
            <v>0</v>
          </cell>
          <cell r="R549" t="str">
            <v>Garden</v>
          </cell>
          <cell r="S549" t="str">
            <v>Insignia</v>
          </cell>
          <cell r="T549" t="str">
            <v>SPI</v>
          </cell>
          <cell r="U549" t="str">
            <v>Affordable</v>
          </cell>
          <cell r="V549" t="str">
            <v>Affordable</v>
          </cell>
          <cell r="W549" t="str">
            <v>Assisted</v>
          </cell>
          <cell r="X549" t="str">
            <v>Fee</v>
          </cell>
          <cell r="Y549" t="str">
            <v>12</v>
          </cell>
          <cell r="Z549" t="str">
            <v>8</v>
          </cell>
          <cell r="AA549">
            <v>0</v>
          </cell>
          <cell r="AB549" t="str">
            <v>121020</v>
          </cell>
          <cell r="AC549">
            <v>0</v>
          </cell>
          <cell r="AD549" t="str">
            <v>Yes</v>
          </cell>
          <cell r="AE549" t="str">
            <v>Yes</v>
          </cell>
          <cell r="AF549" t="str">
            <v>SMI PORTFOLIO - All</v>
          </cell>
          <cell r="AG549" t="str">
            <v>Summit Square Assoc., Ltd.</v>
          </cell>
          <cell r="AH549" t="str">
            <v>1978</v>
          </cell>
          <cell r="AI549" t="str">
            <v>Far West</v>
          </cell>
          <cell r="AJ549" t="str">
            <v>Kansas City</v>
          </cell>
          <cell r="AK549" t="str">
            <v>Rusty Fleming</v>
          </cell>
          <cell r="AL549" t="str">
            <v>Don Cappaert</v>
          </cell>
          <cell r="AM549" t="b">
            <v>0</v>
          </cell>
          <cell r="AN549" t="str">
            <v>RW:038253@3494</v>
          </cell>
          <cell r="AO549" t="str">
            <v>08048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U549">
            <v>0</v>
          </cell>
          <cell r="AV549">
            <v>0</v>
          </cell>
          <cell r="AW549">
            <v>0</v>
          </cell>
          <cell r="AX549">
            <v>0</v>
          </cell>
          <cell r="AY549">
            <v>0</v>
          </cell>
        </row>
        <row r="550">
          <cell r="A550" t="str">
            <v>007112</v>
          </cell>
          <cell r="B550" t="str">
            <v>Lund Hill</v>
          </cell>
          <cell r="C550" t="str">
            <v>914 Tower Avenue</v>
          </cell>
          <cell r="D550">
            <v>0</v>
          </cell>
          <cell r="E550" t="str">
            <v>Superior</v>
          </cell>
          <cell r="F550" t="str">
            <v>WI</v>
          </cell>
          <cell r="G550" t="str">
            <v>54880</v>
          </cell>
          <cell r="H550" t="str">
            <v>715-392-3722</v>
          </cell>
          <cell r="I550">
            <v>0</v>
          </cell>
          <cell r="J550">
            <v>158</v>
          </cell>
          <cell r="K550" t="str">
            <v>55031</v>
          </cell>
          <cell r="L550" t="str">
            <v>Douglas</v>
          </cell>
          <cell r="M550" t="str">
            <v>2240</v>
          </cell>
          <cell r="N550" t="str">
            <v>Duluth-Superior</v>
          </cell>
          <cell r="O550">
            <v>0</v>
          </cell>
          <cell r="P550">
            <v>0</v>
          </cell>
          <cell r="Q550">
            <v>0</v>
          </cell>
          <cell r="R550" t="str">
            <v>Highrise</v>
          </cell>
          <cell r="S550" t="str">
            <v>Insignia</v>
          </cell>
          <cell r="T550" t="str">
            <v>SPI</v>
          </cell>
          <cell r="U550" t="str">
            <v>Affordable</v>
          </cell>
          <cell r="V550" t="str">
            <v>Affordable</v>
          </cell>
          <cell r="W550" t="str">
            <v>Assisted</v>
          </cell>
          <cell r="X550" t="str">
            <v>Fee</v>
          </cell>
          <cell r="Y550" t="str">
            <v>12</v>
          </cell>
          <cell r="Z550" t="str">
            <v>9</v>
          </cell>
          <cell r="AA550">
            <v>0</v>
          </cell>
          <cell r="AB550" t="str">
            <v>88796</v>
          </cell>
          <cell r="AC550">
            <v>0</v>
          </cell>
          <cell r="AD550" t="str">
            <v>Yes</v>
          </cell>
          <cell r="AE550" t="str">
            <v>Yes</v>
          </cell>
          <cell r="AF550" t="str">
            <v>SMI PORTFOLIO - All</v>
          </cell>
          <cell r="AG550" t="str">
            <v>Lund-Hill Associates</v>
          </cell>
          <cell r="AH550" t="str">
            <v>1978</v>
          </cell>
          <cell r="AI550" t="str">
            <v>Far West</v>
          </cell>
          <cell r="AJ550" t="str">
            <v>Chicago</v>
          </cell>
          <cell r="AK550" t="str">
            <v>Wade Roemke</v>
          </cell>
          <cell r="AL550" t="str">
            <v>Oscar Zeff</v>
          </cell>
          <cell r="AM550" t="b">
            <v>0</v>
          </cell>
          <cell r="AN550">
            <v>0</v>
          </cell>
          <cell r="AO550" t="str">
            <v>09295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517.09</v>
          </cell>
          <cell r="AU550">
            <v>0</v>
          </cell>
          <cell r="AV550">
            <v>0</v>
          </cell>
          <cell r="AW550">
            <v>0</v>
          </cell>
          <cell r="AX550">
            <v>517.09</v>
          </cell>
          <cell r="AY550">
            <v>0</v>
          </cell>
        </row>
        <row r="551">
          <cell r="A551" t="str">
            <v>007113</v>
          </cell>
          <cell r="B551" t="str">
            <v>Sunny Hill</v>
          </cell>
          <cell r="C551" t="str">
            <v>708 Frances Court #1</v>
          </cell>
          <cell r="D551">
            <v>0</v>
          </cell>
          <cell r="E551" t="str">
            <v>Sun Prairie</v>
          </cell>
          <cell r="F551" t="str">
            <v>WI</v>
          </cell>
          <cell r="G551" t="str">
            <v>53590</v>
          </cell>
          <cell r="H551" t="str">
            <v>608-837-2768</v>
          </cell>
          <cell r="I551">
            <v>0</v>
          </cell>
          <cell r="J551">
            <v>56</v>
          </cell>
          <cell r="K551" t="str">
            <v>55025</v>
          </cell>
          <cell r="L551" t="str">
            <v>Dane</v>
          </cell>
          <cell r="M551" t="str">
            <v>4720</v>
          </cell>
          <cell r="N551" t="str">
            <v>Madison</v>
          </cell>
          <cell r="O551">
            <v>0</v>
          </cell>
          <cell r="P551">
            <v>0</v>
          </cell>
          <cell r="Q551">
            <v>0</v>
          </cell>
          <cell r="R551" t="str">
            <v>Garden</v>
          </cell>
          <cell r="S551" t="str">
            <v>Insignia</v>
          </cell>
          <cell r="T551" t="str">
            <v>SPI</v>
          </cell>
          <cell r="U551" t="str">
            <v>Affordable</v>
          </cell>
          <cell r="V551" t="str">
            <v>Affordable</v>
          </cell>
          <cell r="W551" t="str">
            <v>Assisted</v>
          </cell>
          <cell r="X551" t="str">
            <v>Fee</v>
          </cell>
          <cell r="Y551" t="str">
            <v>12</v>
          </cell>
          <cell r="Z551" t="str">
            <v>6</v>
          </cell>
          <cell r="AA551">
            <v>0</v>
          </cell>
          <cell r="AB551" t="str">
            <v>40072</v>
          </cell>
          <cell r="AC551">
            <v>0</v>
          </cell>
          <cell r="AD551" t="str">
            <v>Yes</v>
          </cell>
          <cell r="AE551" t="str">
            <v>Yes</v>
          </cell>
          <cell r="AF551" t="str">
            <v>SMI PORTFOLIO - All</v>
          </cell>
          <cell r="AG551" t="str">
            <v>Villa LTD</v>
          </cell>
          <cell r="AH551" t="str">
            <v>1973</v>
          </cell>
          <cell r="AI551" t="str">
            <v>Far West</v>
          </cell>
          <cell r="AJ551" t="str">
            <v>Chicago</v>
          </cell>
          <cell r="AK551" t="str">
            <v>Wade Roemke</v>
          </cell>
          <cell r="AL551" t="str">
            <v>Mary Paruszkiewicz</v>
          </cell>
          <cell r="AM551" t="b">
            <v>0</v>
          </cell>
          <cell r="AN551" t="str">
            <v>RW:008304@3494</v>
          </cell>
          <cell r="AO551" t="str">
            <v>11478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</row>
        <row r="552">
          <cell r="A552" t="str">
            <v>007114</v>
          </cell>
          <cell r="B552" t="str">
            <v>Grand Oaks</v>
          </cell>
          <cell r="C552" t="str">
            <v>36033 N GRAND OAKS COURT</v>
          </cell>
          <cell r="D552">
            <v>0</v>
          </cell>
          <cell r="E552" t="str">
            <v>Gurnee</v>
          </cell>
          <cell r="F552" t="str">
            <v>IL</v>
          </cell>
          <cell r="G552" t="str">
            <v>60031</v>
          </cell>
          <cell r="H552" t="str">
            <v>847-356-3500</v>
          </cell>
          <cell r="I552">
            <v>0</v>
          </cell>
          <cell r="J552">
            <v>150</v>
          </cell>
          <cell r="K552" t="str">
            <v>17097</v>
          </cell>
          <cell r="L552" t="str">
            <v>Lake</v>
          </cell>
          <cell r="M552" t="str">
            <v>1600</v>
          </cell>
          <cell r="N552" t="str">
            <v>Chicago</v>
          </cell>
          <cell r="O552" t="str">
            <v>14</v>
          </cell>
          <cell r="P552" t="str">
            <v>Chicago - Gary - Kenosha</v>
          </cell>
          <cell r="Q552">
            <v>0</v>
          </cell>
          <cell r="R552" t="str">
            <v>Garden</v>
          </cell>
          <cell r="S552" t="str">
            <v>Insignia</v>
          </cell>
          <cell r="T552" t="str">
            <v>SPI</v>
          </cell>
          <cell r="U552" t="str">
            <v>Affordable</v>
          </cell>
          <cell r="V552" t="str">
            <v>Affordable</v>
          </cell>
          <cell r="W552" t="str">
            <v>Assisted</v>
          </cell>
          <cell r="X552" t="str">
            <v>Fee</v>
          </cell>
          <cell r="Y552" t="str">
            <v>12</v>
          </cell>
          <cell r="Z552" t="str">
            <v>7</v>
          </cell>
          <cell r="AA552">
            <v>0</v>
          </cell>
          <cell r="AB552" t="str">
            <v>129539</v>
          </cell>
          <cell r="AC552">
            <v>0</v>
          </cell>
          <cell r="AD552" t="str">
            <v>Yes</v>
          </cell>
          <cell r="AE552" t="str">
            <v>Yes</v>
          </cell>
          <cell r="AF552" t="str">
            <v>SMI PORTFOLIO - All</v>
          </cell>
          <cell r="AG552" t="str">
            <v>Grandwood Gardens Associates</v>
          </cell>
          <cell r="AH552" t="str">
            <v>1974</v>
          </cell>
          <cell r="AI552" t="str">
            <v>Far West</v>
          </cell>
          <cell r="AJ552" t="str">
            <v>Chicago</v>
          </cell>
          <cell r="AK552" t="str">
            <v>Wade Roemke</v>
          </cell>
          <cell r="AL552" t="str">
            <v>Jamie McDonald</v>
          </cell>
          <cell r="AM552" t="b">
            <v>0</v>
          </cell>
          <cell r="AN552" t="str">
            <v>RW:038371@3494</v>
          </cell>
          <cell r="AO552" t="str">
            <v>08277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264.06</v>
          </cell>
          <cell r="AU552">
            <v>0</v>
          </cell>
          <cell r="AV552">
            <v>0</v>
          </cell>
          <cell r="AW552">
            <v>0</v>
          </cell>
          <cell r="AX552">
            <v>264.06</v>
          </cell>
          <cell r="AY552">
            <v>0</v>
          </cell>
        </row>
        <row r="553">
          <cell r="A553" t="str">
            <v>007116</v>
          </cell>
          <cell r="B553" t="str">
            <v>1212 South Michigan</v>
          </cell>
          <cell r="C553" t="str">
            <v>1212 S Michigan</v>
          </cell>
          <cell r="D553" t="str">
            <v>Apt. 1010</v>
          </cell>
          <cell r="E553" t="str">
            <v>Chicago</v>
          </cell>
          <cell r="F553" t="str">
            <v>IL</v>
          </cell>
          <cell r="G553" t="str">
            <v>60605</v>
          </cell>
          <cell r="H553" t="str">
            <v>312-461-1110</v>
          </cell>
          <cell r="I553">
            <v>0</v>
          </cell>
          <cell r="J553">
            <v>344</v>
          </cell>
          <cell r="K553" t="str">
            <v>17031</v>
          </cell>
          <cell r="L553" t="str">
            <v>Cook</v>
          </cell>
          <cell r="M553" t="str">
            <v>1600</v>
          </cell>
          <cell r="N553" t="str">
            <v>Chicago</v>
          </cell>
          <cell r="O553" t="str">
            <v>14</v>
          </cell>
          <cell r="P553" t="str">
            <v>Chicago - Gary - Kenosha</v>
          </cell>
          <cell r="Q553">
            <v>0</v>
          </cell>
          <cell r="R553" t="str">
            <v>Highrise</v>
          </cell>
          <cell r="S553" t="str">
            <v>Insignia</v>
          </cell>
          <cell r="T553" t="str">
            <v>SPI</v>
          </cell>
          <cell r="U553" t="str">
            <v>Affordable</v>
          </cell>
          <cell r="V553" t="str">
            <v>Affordable</v>
          </cell>
          <cell r="W553" t="str">
            <v>Assisted</v>
          </cell>
          <cell r="X553" t="str">
            <v>Fee</v>
          </cell>
          <cell r="Y553" t="str">
            <v>12</v>
          </cell>
          <cell r="Z553" t="str">
            <v>8</v>
          </cell>
          <cell r="AA553">
            <v>0</v>
          </cell>
          <cell r="AB553" t="str">
            <v>275200</v>
          </cell>
          <cell r="AC553">
            <v>0</v>
          </cell>
          <cell r="AD553" t="str">
            <v>Yes</v>
          </cell>
          <cell r="AE553" t="str">
            <v>Yes</v>
          </cell>
          <cell r="AF553" t="str">
            <v>SMI PORTFOLIO - All</v>
          </cell>
          <cell r="AG553" t="str">
            <v>1212 S. Michigan Partnership</v>
          </cell>
          <cell r="AH553" t="str">
            <v>1982</v>
          </cell>
          <cell r="AI553" t="str">
            <v>Far West</v>
          </cell>
          <cell r="AJ553" t="str">
            <v>Chicago</v>
          </cell>
          <cell r="AK553" t="str">
            <v>Wade Roemke</v>
          </cell>
          <cell r="AL553" t="str">
            <v>Jamie McDonald</v>
          </cell>
          <cell r="AM553" t="b">
            <v>0</v>
          </cell>
          <cell r="AN553" t="str">
            <v>RW:000476@3494</v>
          </cell>
          <cell r="AO553" t="str">
            <v>11410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572.67999999999995</v>
          </cell>
          <cell r="AU553">
            <v>0</v>
          </cell>
          <cell r="AV553">
            <v>0</v>
          </cell>
          <cell r="AW553">
            <v>0</v>
          </cell>
          <cell r="AX553">
            <v>572.67999999999995</v>
          </cell>
          <cell r="AY553">
            <v>0</v>
          </cell>
        </row>
        <row r="554">
          <cell r="A554" t="str">
            <v>007117</v>
          </cell>
          <cell r="B554" t="str">
            <v>Briarcliff</v>
          </cell>
          <cell r="C554" t="str">
            <v>2150-89th Street</v>
          </cell>
          <cell r="D554">
            <v>0</v>
          </cell>
          <cell r="E554" t="str">
            <v>Kenosha</v>
          </cell>
          <cell r="F554" t="str">
            <v>WI</v>
          </cell>
          <cell r="G554" t="str">
            <v>53143</v>
          </cell>
          <cell r="H554" t="str">
            <v>414-694-9408</v>
          </cell>
          <cell r="I554">
            <v>0</v>
          </cell>
          <cell r="J554">
            <v>188</v>
          </cell>
          <cell r="K554" t="str">
            <v>55059</v>
          </cell>
          <cell r="L554" t="str">
            <v>Kenosha</v>
          </cell>
          <cell r="M554" t="str">
            <v>3800</v>
          </cell>
          <cell r="N554" t="str">
            <v>Kenosha</v>
          </cell>
          <cell r="O554" t="str">
            <v>14</v>
          </cell>
          <cell r="P554" t="str">
            <v>Chicago - Gary - Kenosha</v>
          </cell>
          <cell r="Q554">
            <v>0</v>
          </cell>
          <cell r="R554" t="str">
            <v>Garden</v>
          </cell>
          <cell r="S554" t="str">
            <v>Insignia</v>
          </cell>
          <cell r="T554" t="str">
            <v>SPI</v>
          </cell>
          <cell r="U554" t="str">
            <v>Affordable</v>
          </cell>
          <cell r="V554" t="str">
            <v>Affordable</v>
          </cell>
          <cell r="W554" t="str">
            <v>Assisted</v>
          </cell>
          <cell r="X554" t="str">
            <v>Fee</v>
          </cell>
          <cell r="Y554" t="str">
            <v>12</v>
          </cell>
          <cell r="Z554" t="str">
            <v>6</v>
          </cell>
          <cell r="AA554">
            <v>0</v>
          </cell>
          <cell r="AB554" t="str">
            <v>160884</v>
          </cell>
          <cell r="AC554">
            <v>0</v>
          </cell>
          <cell r="AD554" t="str">
            <v>Yes</v>
          </cell>
          <cell r="AE554" t="str">
            <v>Yes</v>
          </cell>
          <cell r="AF554" t="str">
            <v>SMI PORTFOLIO - All</v>
          </cell>
          <cell r="AG554" t="str">
            <v>Security Properties, Inc.</v>
          </cell>
          <cell r="AH554" t="str">
            <v>1978</v>
          </cell>
          <cell r="AI554" t="str">
            <v>Far West</v>
          </cell>
          <cell r="AJ554" t="str">
            <v>Chicago</v>
          </cell>
          <cell r="AK554" t="str">
            <v>Wade Roemke</v>
          </cell>
          <cell r="AL554" t="str">
            <v>Mary Paruszkiewicz</v>
          </cell>
          <cell r="AM554" t="b">
            <v>0</v>
          </cell>
          <cell r="AN554">
            <v>0</v>
          </cell>
          <cell r="AO554" t="str">
            <v>09168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661.27</v>
          </cell>
          <cell r="AU554">
            <v>0</v>
          </cell>
          <cell r="AV554">
            <v>0</v>
          </cell>
          <cell r="AW554">
            <v>0</v>
          </cell>
          <cell r="AX554">
            <v>661.27</v>
          </cell>
          <cell r="AY554">
            <v>0</v>
          </cell>
        </row>
        <row r="555">
          <cell r="A555" t="str">
            <v>007120</v>
          </cell>
          <cell r="B555" t="str">
            <v>Greenleaf</v>
          </cell>
          <cell r="C555" t="str">
            <v>502 Kildeer Drive</v>
          </cell>
          <cell r="D555">
            <v>0</v>
          </cell>
          <cell r="E555" t="str">
            <v>Boling Brook</v>
          </cell>
          <cell r="F555" t="str">
            <v>IL</v>
          </cell>
          <cell r="G555" t="str">
            <v>60440</v>
          </cell>
          <cell r="H555" t="str">
            <v>630-739-9200</v>
          </cell>
          <cell r="I555">
            <v>0</v>
          </cell>
          <cell r="J555">
            <v>321</v>
          </cell>
          <cell r="K555" t="str">
            <v>17197</v>
          </cell>
          <cell r="L555" t="str">
            <v>Will</v>
          </cell>
          <cell r="M555" t="str">
            <v>1600</v>
          </cell>
          <cell r="N555" t="str">
            <v>Chicago</v>
          </cell>
          <cell r="O555" t="str">
            <v>14</v>
          </cell>
          <cell r="P555" t="str">
            <v>Chicago - Gary - Kenosha</v>
          </cell>
          <cell r="Q555">
            <v>0</v>
          </cell>
          <cell r="R555" t="str">
            <v>Midrise</v>
          </cell>
          <cell r="S555" t="str">
            <v>Insignia</v>
          </cell>
          <cell r="T555" t="str">
            <v>SPI</v>
          </cell>
          <cell r="U555" t="str">
            <v>Affordable</v>
          </cell>
          <cell r="V555" t="str">
            <v>Affordable</v>
          </cell>
          <cell r="W555" t="str">
            <v>Assisted</v>
          </cell>
          <cell r="X555" t="str">
            <v>Fee</v>
          </cell>
          <cell r="Y555" t="str">
            <v>12</v>
          </cell>
          <cell r="Z555" t="str">
            <v>8</v>
          </cell>
          <cell r="AA555">
            <v>0</v>
          </cell>
          <cell r="AB555" t="str">
            <v>245799</v>
          </cell>
          <cell r="AC555">
            <v>0</v>
          </cell>
          <cell r="AD555" t="str">
            <v>Yes</v>
          </cell>
          <cell r="AE555" t="str">
            <v>Yes</v>
          </cell>
          <cell r="AF555" t="str">
            <v>SMI PORTFOLIO - All</v>
          </cell>
          <cell r="AG555" t="str">
            <v>Security Properties</v>
          </cell>
          <cell r="AH555" t="str">
            <v>1975</v>
          </cell>
          <cell r="AI555" t="str">
            <v>Far West</v>
          </cell>
          <cell r="AJ555" t="str">
            <v>Chicago</v>
          </cell>
          <cell r="AK555" t="str">
            <v>Wade Roemke</v>
          </cell>
          <cell r="AL555" t="str">
            <v>Tom Pikula</v>
          </cell>
          <cell r="AM555" t="b">
            <v>0</v>
          </cell>
          <cell r="AN555" t="str">
            <v>RW:006817@3494</v>
          </cell>
          <cell r="AO555" t="str">
            <v>11648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525.27</v>
          </cell>
          <cell r="AU555">
            <v>0</v>
          </cell>
          <cell r="AV555">
            <v>0</v>
          </cell>
          <cell r="AW555">
            <v>0</v>
          </cell>
          <cell r="AX555">
            <v>525.27</v>
          </cell>
          <cell r="AY555">
            <v>0</v>
          </cell>
        </row>
        <row r="556">
          <cell r="A556" t="str">
            <v>007125</v>
          </cell>
          <cell r="B556" t="str">
            <v>The Woods</v>
          </cell>
          <cell r="C556" t="str">
            <v>3010 East Mound Road</v>
          </cell>
          <cell r="D556">
            <v>0</v>
          </cell>
          <cell r="E556" t="str">
            <v>Decatur</v>
          </cell>
          <cell r="F556" t="str">
            <v>IL</v>
          </cell>
          <cell r="G556" t="str">
            <v>62526</v>
          </cell>
          <cell r="H556" t="str">
            <v>217-877-5123</v>
          </cell>
          <cell r="I556">
            <v>0</v>
          </cell>
          <cell r="J556">
            <v>57</v>
          </cell>
          <cell r="K556" t="str">
            <v>17115</v>
          </cell>
          <cell r="L556" t="str">
            <v>Macon</v>
          </cell>
          <cell r="M556" t="str">
            <v>2040</v>
          </cell>
          <cell r="N556" t="str">
            <v>Decatur</v>
          </cell>
          <cell r="O556">
            <v>0</v>
          </cell>
          <cell r="P556">
            <v>0</v>
          </cell>
          <cell r="Q556">
            <v>0</v>
          </cell>
          <cell r="R556" t="str">
            <v>Highrise</v>
          </cell>
          <cell r="S556" t="str">
            <v>Insignia</v>
          </cell>
          <cell r="T556" t="str">
            <v>SPI</v>
          </cell>
          <cell r="U556" t="str">
            <v>Affordable</v>
          </cell>
          <cell r="V556" t="str">
            <v>Affordable</v>
          </cell>
          <cell r="W556" t="str">
            <v>Assisted</v>
          </cell>
          <cell r="X556" t="str">
            <v>Fee</v>
          </cell>
          <cell r="Y556" t="str">
            <v>12</v>
          </cell>
          <cell r="Z556" t="str">
            <v>7</v>
          </cell>
          <cell r="AA556">
            <v>0</v>
          </cell>
          <cell r="AB556" t="str">
            <v>31020</v>
          </cell>
          <cell r="AC556">
            <v>0</v>
          </cell>
          <cell r="AD556" t="str">
            <v>Yes</v>
          </cell>
          <cell r="AE556" t="str">
            <v>Yes</v>
          </cell>
          <cell r="AF556" t="str">
            <v>SMI PORTFOLIO - All</v>
          </cell>
          <cell r="AG556" t="str">
            <v>Security Properties</v>
          </cell>
          <cell r="AH556" t="str">
            <v>1979</v>
          </cell>
          <cell r="AI556" t="str">
            <v>Far West</v>
          </cell>
          <cell r="AJ556" t="str">
            <v>Chicago</v>
          </cell>
          <cell r="AK556" t="str">
            <v>Wade Roemke</v>
          </cell>
          <cell r="AL556" t="str">
            <v>Oscar Zeff</v>
          </cell>
          <cell r="AM556" t="b">
            <v>0</v>
          </cell>
          <cell r="AN556" t="str">
            <v>RW:008684@3494</v>
          </cell>
          <cell r="AO556" t="str">
            <v>11800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186.54</v>
          </cell>
          <cell r="AU556">
            <v>0</v>
          </cell>
          <cell r="AV556">
            <v>0</v>
          </cell>
          <cell r="AW556">
            <v>0</v>
          </cell>
          <cell r="AX556">
            <v>186.54</v>
          </cell>
          <cell r="AY556">
            <v>0</v>
          </cell>
        </row>
        <row r="557">
          <cell r="A557" t="str">
            <v>007127</v>
          </cell>
          <cell r="B557" t="str">
            <v>Victoria Arms</v>
          </cell>
          <cell r="C557" t="str">
            <v>6311 Woodland</v>
          </cell>
          <cell r="D557">
            <v>0</v>
          </cell>
          <cell r="E557" t="str">
            <v>Kansas City</v>
          </cell>
          <cell r="F557" t="str">
            <v>MO</v>
          </cell>
          <cell r="G557" t="str">
            <v>64131</v>
          </cell>
          <cell r="H557" t="str">
            <v>816-333-5920</v>
          </cell>
          <cell r="I557">
            <v>0</v>
          </cell>
          <cell r="J557">
            <v>124</v>
          </cell>
          <cell r="K557" t="str">
            <v>29095</v>
          </cell>
          <cell r="L557" t="str">
            <v>Jackson</v>
          </cell>
          <cell r="M557" t="str">
            <v>3760</v>
          </cell>
          <cell r="N557" t="str">
            <v>Kansas City</v>
          </cell>
          <cell r="O557">
            <v>0</v>
          </cell>
          <cell r="P557">
            <v>0</v>
          </cell>
          <cell r="Q557">
            <v>0</v>
          </cell>
          <cell r="R557" t="str">
            <v>Highrise</v>
          </cell>
          <cell r="S557" t="str">
            <v>Insignia</v>
          </cell>
          <cell r="T557" t="str">
            <v>SPI</v>
          </cell>
          <cell r="U557" t="str">
            <v>Affordable</v>
          </cell>
          <cell r="V557" t="str">
            <v>Affordable</v>
          </cell>
          <cell r="W557" t="str">
            <v>Assisted</v>
          </cell>
          <cell r="X557" t="str">
            <v>Fee</v>
          </cell>
          <cell r="Y557" t="str">
            <v>12</v>
          </cell>
          <cell r="Z557" t="str">
            <v>8</v>
          </cell>
          <cell r="AA557">
            <v>0</v>
          </cell>
          <cell r="AB557" t="str">
            <v>62000</v>
          </cell>
          <cell r="AC557">
            <v>0</v>
          </cell>
          <cell r="AD557" t="str">
            <v>Yes</v>
          </cell>
          <cell r="AE557" t="str">
            <v>Yes</v>
          </cell>
          <cell r="AF557" t="str">
            <v>SMI PORTFOLIO - All</v>
          </cell>
          <cell r="AG557" t="str">
            <v>Victoria Arms Apts.</v>
          </cell>
          <cell r="AH557" t="str">
            <v>1977</v>
          </cell>
          <cell r="AI557" t="str">
            <v>Far West</v>
          </cell>
          <cell r="AJ557" t="str">
            <v>Kansas City</v>
          </cell>
          <cell r="AK557" t="str">
            <v>Rusty Fleming</v>
          </cell>
          <cell r="AL557" t="str">
            <v>Saundra Hutchison</v>
          </cell>
          <cell r="AM557" t="b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</row>
        <row r="558">
          <cell r="A558" t="str">
            <v>007129</v>
          </cell>
          <cell r="B558" t="str">
            <v>Harlan Court</v>
          </cell>
          <cell r="C558" t="str">
            <v>5457 Delmar Blvd</v>
          </cell>
          <cell r="D558">
            <v>0</v>
          </cell>
          <cell r="E558" t="str">
            <v>St Louis</v>
          </cell>
          <cell r="F558" t="str">
            <v>MO</v>
          </cell>
          <cell r="G558" t="str">
            <v>63112</v>
          </cell>
          <cell r="H558" t="str">
            <v>314-361-5611</v>
          </cell>
          <cell r="I558">
            <v>0</v>
          </cell>
          <cell r="J558">
            <v>144</v>
          </cell>
          <cell r="K558" t="str">
            <v>29510</v>
          </cell>
          <cell r="L558" t="str">
            <v>St. Louis City</v>
          </cell>
          <cell r="M558" t="str">
            <v>7040</v>
          </cell>
          <cell r="N558" t="str">
            <v>St. Louis</v>
          </cell>
          <cell r="O558">
            <v>0</v>
          </cell>
          <cell r="P558">
            <v>0</v>
          </cell>
          <cell r="Q558">
            <v>0</v>
          </cell>
          <cell r="R558" t="str">
            <v>Midrise</v>
          </cell>
          <cell r="S558" t="str">
            <v>Insignia</v>
          </cell>
          <cell r="T558" t="str">
            <v>SPI</v>
          </cell>
          <cell r="U558" t="str">
            <v>Affordable</v>
          </cell>
          <cell r="V558" t="str">
            <v>Affordable</v>
          </cell>
          <cell r="W558" t="str">
            <v>Assisted</v>
          </cell>
          <cell r="X558" t="str">
            <v>Fee</v>
          </cell>
          <cell r="Y558" t="str">
            <v>12</v>
          </cell>
          <cell r="Z558" t="str">
            <v>6</v>
          </cell>
          <cell r="AA558">
            <v>0</v>
          </cell>
          <cell r="AB558" t="str">
            <v>50400</v>
          </cell>
          <cell r="AC558">
            <v>0</v>
          </cell>
          <cell r="AD558" t="str">
            <v>Yes</v>
          </cell>
          <cell r="AE558" t="str">
            <v>Yes</v>
          </cell>
          <cell r="AF558" t="str">
            <v>SMI PORTFOLIO - All</v>
          </cell>
          <cell r="AG558" t="str">
            <v>Harlan Associates, Ltd.</v>
          </cell>
          <cell r="AH558" t="str">
            <v>1932</v>
          </cell>
          <cell r="AI558" t="str">
            <v>Far West</v>
          </cell>
          <cell r="AJ558" t="str">
            <v>Kansas City</v>
          </cell>
          <cell r="AK558" t="str">
            <v>Rusty Fleming</v>
          </cell>
          <cell r="AL558" t="str">
            <v>Lisa Beffa</v>
          </cell>
          <cell r="AM558" t="b">
            <v>1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X558">
            <v>0</v>
          </cell>
          <cell r="AY558">
            <v>0</v>
          </cell>
        </row>
        <row r="559">
          <cell r="A559" t="str">
            <v>007130</v>
          </cell>
          <cell r="B559" t="str">
            <v>Village East Towers</v>
          </cell>
          <cell r="C559" t="str">
            <v>1218 Village Drive</v>
          </cell>
          <cell r="D559">
            <v>0</v>
          </cell>
          <cell r="E559" t="str">
            <v>St Joseph</v>
          </cell>
          <cell r="F559" t="str">
            <v>MO</v>
          </cell>
          <cell r="G559" t="str">
            <v>64506</v>
          </cell>
          <cell r="H559" t="str">
            <v>816-364-5593</v>
          </cell>
          <cell r="I559">
            <v>0</v>
          </cell>
          <cell r="J559">
            <v>108</v>
          </cell>
          <cell r="K559" t="str">
            <v>29021</v>
          </cell>
          <cell r="L559" t="str">
            <v>Buchanan</v>
          </cell>
          <cell r="M559" t="str">
            <v>7000</v>
          </cell>
          <cell r="N559" t="str">
            <v>St. Joseph</v>
          </cell>
          <cell r="O559">
            <v>0</v>
          </cell>
          <cell r="P559">
            <v>0</v>
          </cell>
          <cell r="Q559">
            <v>0</v>
          </cell>
          <cell r="R559" t="str">
            <v>Highrise</v>
          </cell>
          <cell r="S559" t="str">
            <v>Insignia</v>
          </cell>
          <cell r="T559" t="str">
            <v>SPI</v>
          </cell>
          <cell r="U559" t="str">
            <v>Affordable</v>
          </cell>
          <cell r="V559" t="str">
            <v>Affordable</v>
          </cell>
          <cell r="W559" t="str">
            <v>Assisted</v>
          </cell>
          <cell r="X559" t="str">
            <v>Fee</v>
          </cell>
          <cell r="Y559" t="str">
            <v>12</v>
          </cell>
          <cell r="Z559" t="str">
            <v>8</v>
          </cell>
          <cell r="AA559">
            <v>0</v>
          </cell>
          <cell r="AB559" t="str">
            <v>54864</v>
          </cell>
          <cell r="AC559">
            <v>0</v>
          </cell>
          <cell r="AD559" t="str">
            <v>Yes</v>
          </cell>
          <cell r="AE559" t="str">
            <v>Yes</v>
          </cell>
          <cell r="AF559" t="str">
            <v>SMI PORTFOLIO - All</v>
          </cell>
          <cell r="AG559" t="str">
            <v>Village East Towers</v>
          </cell>
          <cell r="AH559" t="str">
            <v>1977</v>
          </cell>
          <cell r="AI559" t="str">
            <v>Far West</v>
          </cell>
          <cell r="AJ559" t="str">
            <v>Kansas City</v>
          </cell>
          <cell r="AK559" t="str">
            <v>Rusty Fleming</v>
          </cell>
          <cell r="AL559" t="str">
            <v>Saundra Hutchison</v>
          </cell>
          <cell r="AM559" t="b">
            <v>0</v>
          </cell>
          <cell r="AN559" t="str">
            <v>RW:038381@3494</v>
          </cell>
          <cell r="AO559" t="str">
            <v>08308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X559">
            <v>0</v>
          </cell>
          <cell r="AY559">
            <v>0</v>
          </cell>
        </row>
        <row r="560">
          <cell r="A560" t="str">
            <v>007131</v>
          </cell>
          <cell r="B560" t="str">
            <v>Fernando Apts</v>
          </cell>
          <cell r="C560" t="str">
            <v>c/o Civic Towers Office</v>
          </cell>
          <cell r="D560" t="str">
            <v>1855 NW 15 Avenue</v>
          </cell>
          <cell r="E560" t="str">
            <v>Miami</v>
          </cell>
          <cell r="F560" t="str">
            <v>FL</v>
          </cell>
          <cell r="G560" t="str">
            <v>33125</v>
          </cell>
          <cell r="H560" t="str">
            <v>305-325-8136</v>
          </cell>
          <cell r="I560">
            <v>0</v>
          </cell>
          <cell r="J560">
            <v>32</v>
          </cell>
          <cell r="K560" t="str">
            <v>12025</v>
          </cell>
          <cell r="L560" t="str">
            <v>Dade</v>
          </cell>
          <cell r="M560" t="str">
            <v>5000</v>
          </cell>
          <cell r="N560" t="str">
            <v>Miami</v>
          </cell>
          <cell r="O560" t="str">
            <v>56</v>
          </cell>
          <cell r="P560" t="str">
            <v>Miami - Fort Lauderdale</v>
          </cell>
          <cell r="Q560">
            <v>0</v>
          </cell>
          <cell r="R560" t="str">
            <v>Midrise</v>
          </cell>
          <cell r="S560" t="str">
            <v>Insignia</v>
          </cell>
          <cell r="T560">
            <v>0</v>
          </cell>
          <cell r="U560" t="str">
            <v>Affordable</v>
          </cell>
          <cell r="V560" t="str">
            <v>Affordable</v>
          </cell>
          <cell r="W560" t="str">
            <v>Assisted</v>
          </cell>
          <cell r="X560" t="str">
            <v>Fee</v>
          </cell>
          <cell r="Y560" t="str">
            <v>12</v>
          </cell>
          <cell r="Z560" t="str">
            <v>5</v>
          </cell>
          <cell r="AA560" t="str">
            <v>5</v>
          </cell>
          <cell r="AB560" t="str">
            <v>0</v>
          </cell>
          <cell r="AC560">
            <v>4.8999999999999998E-3</v>
          </cell>
          <cell r="AD560" t="str">
            <v>No</v>
          </cell>
          <cell r="AE560" t="str">
            <v>Yes</v>
          </cell>
          <cell r="AF560" t="str">
            <v>Related</v>
          </cell>
          <cell r="AG560" t="str">
            <v>Fernando Assoc., Ltd.</v>
          </cell>
          <cell r="AH560">
            <v>0</v>
          </cell>
          <cell r="AI560" t="str">
            <v>South East</v>
          </cell>
          <cell r="AJ560" t="str">
            <v>Boca</v>
          </cell>
          <cell r="AK560" t="str">
            <v>Charlie Vanover</v>
          </cell>
          <cell r="AL560" t="str">
            <v>Silvia Hernandez</v>
          </cell>
          <cell r="AM560" t="b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</row>
        <row r="561">
          <cell r="A561" t="str">
            <v>007133</v>
          </cell>
          <cell r="B561" t="str">
            <v>Jenny Lind Hall</v>
          </cell>
          <cell r="C561" t="str">
            <v>711 S. Jefferson</v>
          </cell>
          <cell r="D561">
            <v>0</v>
          </cell>
          <cell r="E561" t="str">
            <v>Springfield</v>
          </cell>
          <cell r="F561" t="str">
            <v>MO</v>
          </cell>
          <cell r="G561" t="str">
            <v>65806</v>
          </cell>
          <cell r="H561" t="str">
            <v>417-865-3648</v>
          </cell>
          <cell r="I561">
            <v>0</v>
          </cell>
          <cell r="J561">
            <v>78</v>
          </cell>
          <cell r="K561" t="str">
            <v>29077</v>
          </cell>
          <cell r="L561" t="str">
            <v>Greene</v>
          </cell>
          <cell r="M561" t="str">
            <v>7920</v>
          </cell>
          <cell r="N561" t="str">
            <v>Springfield</v>
          </cell>
          <cell r="O561">
            <v>0</v>
          </cell>
          <cell r="P561">
            <v>0</v>
          </cell>
          <cell r="Q561">
            <v>0</v>
          </cell>
          <cell r="R561" t="str">
            <v>Garden</v>
          </cell>
          <cell r="S561" t="str">
            <v>Insignia</v>
          </cell>
          <cell r="T561">
            <v>0</v>
          </cell>
          <cell r="U561" t="str">
            <v>Affordable</v>
          </cell>
          <cell r="V561" t="str">
            <v>Affordable</v>
          </cell>
          <cell r="W561" t="str">
            <v>Assisted</v>
          </cell>
          <cell r="X561" t="str">
            <v>Fee</v>
          </cell>
          <cell r="Y561" t="str">
            <v>12</v>
          </cell>
          <cell r="Z561">
            <v>0</v>
          </cell>
          <cell r="AA561">
            <v>0</v>
          </cell>
          <cell r="AB561" t="str">
            <v>47424</v>
          </cell>
          <cell r="AC561">
            <v>0</v>
          </cell>
          <cell r="AD561" t="str">
            <v>No</v>
          </cell>
          <cell r="AE561" t="str">
            <v>Yes</v>
          </cell>
          <cell r="AF561" t="str">
            <v>SMI PORTFOLIO - All</v>
          </cell>
          <cell r="AG561" t="str">
            <v>Jenny Lind Hall II Ltd Partnership</v>
          </cell>
          <cell r="AH561">
            <v>0</v>
          </cell>
          <cell r="AI561" t="str">
            <v>Far West</v>
          </cell>
          <cell r="AJ561" t="str">
            <v>Kansas City</v>
          </cell>
          <cell r="AK561" t="str">
            <v>Rusty Fleming</v>
          </cell>
          <cell r="AL561" t="str">
            <v>Dennis Watts</v>
          </cell>
          <cell r="AM561" t="b">
            <v>0</v>
          </cell>
          <cell r="AN561" t="str">
            <v>RW:005724@3494</v>
          </cell>
          <cell r="AO561" t="str">
            <v>13051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</row>
        <row r="562">
          <cell r="A562" t="str">
            <v>007134</v>
          </cell>
          <cell r="B562" t="str">
            <v>LeMay Village</v>
          </cell>
          <cell r="C562" t="str">
            <v>3730 Lemay Village Lane</v>
          </cell>
          <cell r="D562">
            <v>0</v>
          </cell>
          <cell r="E562" t="str">
            <v>St Louis</v>
          </cell>
          <cell r="F562" t="str">
            <v>MO</v>
          </cell>
          <cell r="G562" t="str">
            <v>63125</v>
          </cell>
          <cell r="H562" t="str">
            <v>314-894-3099</v>
          </cell>
          <cell r="I562">
            <v>0</v>
          </cell>
          <cell r="J562">
            <v>68</v>
          </cell>
          <cell r="K562" t="str">
            <v>29189</v>
          </cell>
          <cell r="L562" t="str">
            <v>St. Louis</v>
          </cell>
          <cell r="M562" t="str">
            <v>7040</v>
          </cell>
          <cell r="N562" t="str">
            <v>St. Louis</v>
          </cell>
          <cell r="O562">
            <v>0</v>
          </cell>
          <cell r="P562">
            <v>0</v>
          </cell>
          <cell r="Q562">
            <v>0</v>
          </cell>
          <cell r="R562" t="str">
            <v>Garden</v>
          </cell>
          <cell r="S562" t="str">
            <v>Insignia</v>
          </cell>
          <cell r="T562" t="str">
            <v>SPI</v>
          </cell>
          <cell r="U562" t="str">
            <v>Affordable</v>
          </cell>
          <cell r="V562" t="str">
            <v>Conventional</v>
          </cell>
          <cell r="W562" t="str">
            <v>Assisted</v>
          </cell>
          <cell r="X562" t="str">
            <v>Fee</v>
          </cell>
          <cell r="Y562" t="str">
            <v>12</v>
          </cell>
          <cell r="Z562" t="str">
            <v>4</v>
          </cell>
          <cell r="AA562" t="str">
            <v>5</v>
          </cell>
          <cell r="AB562" t="str">
            <v>65076</v>
          </cell>
          <cell r="AC562">
            <v>0</v>
          </cell>
          <cell r="AD562" t="str">
            <v>Yes</v>
          </cell>
          <cell r="AE562" t="str">
            <v>Yes</v>
          </cell>
          <cell r="AF562" t="str">
            <v>SMI PORTFOLIO - All</v>
          </cell>
          <cell r="AG562" t="str">
            <v>Lemay Village Apartments, LTD</v>
          </cell>
          <cell r="AH562" t="str">
            <v>1976</v>
          </cell>
          <cell r="AI562" t="str">
            <v>Far West</v>
          </cell>
          <cell r="AJ562" t="str">
            <v>Kansas City</v>
          </cell>
          <cell r="AK562" t="str">
            <v>Rusty Fleming</v>
          </cell>
          <cell r="AL562" t="str">
            <v>Lisa Beffa</v>
          </cell>
          <cell r="AM562" t="b">
            <v>0</v>
          </cell>
          <cell r="AN562">
            <v>0</v>
          </cell>
          <cell r="AO562" t="str">
            <v>13151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</row>
        <row r="563">
          <cell r="A563" t="str">
            <v>007135</v>
          </cell>
          <cell r="B563" t="str">
            <v>Central Park Towers</v>
          </cell>
          <cell r="C563" t="str">
            <v>15 North 10th Street</v>
          </cell>
          <cell r="D563">
            <v>0</v>
          </cell>
          <cell r="E563" t="str">
            <v>Kansas City</v>
          </cell>
          <cell r="F563" t="str">
            <v>KS</v>
          </cell>
          <cell r="G563" t="str">
            <v>66102</v>
          </cell>
          <cell r="H563" t="str">
            <v>913-321-8558</v>
          </cell>
          <cell r="I563">
            <v>0</v>
          </cell>
          <cell r="J563">
            <v>195</v>
          </cell>
          <cell r="K563" t="str">
            <v>20209</v>
          </cell>
          <cell r="L563" t="str">
            <v>Wyandotte</v>
          </cell>
          <cell r="M563" t="str">
            <v>3760</v>
          </cell>
          <cell r="N563" t="str">
            <v>Kansas City</v>
          </cell>
          <cell r="O563">
            <v>0</v>
          </cell>
          <cell r="P563">
            <v>0</v>
          </cell>
          <cell r="Q563">
            <v>0</v>
          </cell>
          <cell r="R563" t="str">
            <v>Highrise</v>
          </cell>
          <cell r="S563" t="str">
            <v>Insignia</v>
          </cell>
          <cell r="T563" t="str">
            <v>SPI</v>
          </cell>
          <cell r="U563" t="str">
            <v>Affordable</v>
          </cell>
          <cell r="V563" t="str">
            <v>Affordable</v>
          </cell>
          <cell r="W563" t="str">
            <v>Assisted</v>
          </cell>
          <cell r="X563" t="str">
            <v>Fee</v>
          </cell>
          <cell r="Y563" t="str">
            <v>12</v>
          </cell>
          <cell r="Z563" t="str">
            <v>6</v>
          </cell>
          <cell r="AA563">
            <v>0</v>
          </cell>
          <cell r="AB563" t="str">
            <v>96414</v>
          </cell>
          <cell r="AC563">
            <v>0</v>
          </cell>
          <cell r="AD563" t="str">
            <v>Yes</v>
          </cell>
          <cell r="AE563" t="str">
            <v>Yes</v>
          </cell>
          <cell r="AF563" t="str">
            <v>SMI PORTFOLIO - All</v>
          </cell>
          <cell r="AG563" t="str">
            <v>Central Park Towers Apts II</v>
          </cell>
          <cell r="AH563" t="str">
            <v>1975</v>
          </cell>
          <cell r="AI563" t="str">
            <v>Far West</v>
          </cell>
          <cell r="AJ563" t="str">
            <v>Kansas City</v>
          </cell>
          <cell r="AK563" t="str">
            <v>Rusty Fleming</v>
          </cell>
          <cell r="AL563" t="str">
            <v>Dennis Watts</v>
          </cell>
          <cell r="AM563" t="b">
            <v>0</v>
          </cell>
          <cell r="AN563">
            <v>0</v>
          </cell>
          <cell r="AO563" t="str">
            <v>07268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</row>
        <row r="564">
          <cell r="A564" t="str">
            <v>007136</v>
          </cell>
          <cell r="B564" t="str">
            <v>Lake June Village</v>
          </cell>
          <cell r="C564" t="str">
            <v>1226 N. Masters Drive</v>
          </cell>
          <cell r="D564">
            <v>0</v>
          </cell>
          <cell r="E564" t="str">
            <v>Dallas</v>
          </cell>
          <cell r="F564" t="str">
            <v>TX</v>
          </cell>
          <cell r="G564" t="str">
            <v>75217</v>
          </cell>
          <cell r="H564" t="str">
            <v>214-286-7493</v>
          </cell>
          <cell r="I564">
            <v>0</v>
          </cell>
          <cell r="J564">
            <v>100</v>
          </cell>
          <cell r="K564" t="str">
            <v>48113</v>
          </cell>
          <cell r="L564" t="str">
            <v>Dallas</v>
          </cell>
          <cell r="M564" t="str">
            <v>1920</v>
          </cell>
          <cell r="N564" t="str">
            <v>Dallas</v>
          </cell>
          <cell r="O564" t="str">
            <v>31</v>
          </cell>
          <cell r="P564" t="str">
            <v>Dallas - Fort Worth</v>
          </cell>
          <cell r="Q564">
            <v>0</v>
          </cell>
          <cell r="R564" t="str">
            <v>Garden</v>
          </cell>
          <cell r="S564" t="str">
            <v>Insignia</v>
          </cell>
          <cell r="T564" t="str">
            <v>SPI</v>
          </cell>
          <cell r="U564" t="str">
            <v>Affordable</v>
          </cell>
          <cell r="V564" t="str">
            <v>Affordable</v>
          </cell>
          <cell r="W564" t="str">
            <v>Assisted</v>
          </cell>
          <cell r="X564" t="str">
            <v>Fee</v>
          </cell>
          <cell r="Y564" t="str">
            <v>12</v>
          </cell>
          <cell r="Z564" t="str">
            <v>8</v>
          </cell>
          <cell r="AA564" t="str">
            <v>7</v>
          </cell>
          <cell r="AB564" t="str">
            <v>82118</v>
          </cell>
          <cell r="AC564">
            <v>0</v>
          </cell>
          <cell r="AD564" t="str">
            <v>Yes</v>
          </cell>
          <cell r="AE564" t="str">
            <v>Yes</v>
          </cell>
          <cell r="AF564" t="str">
            <v>SMI PORTFOLIO - All</v>
          </cell>
          <cell r="AG564" t="str">
            <v>Lake June Village, Ltd</v>
          </cell>
          <cell r="AH564" t="str">
            <v>1972</v>
          </cell>
          <cell r="AI564" t="str">
            <v>West</v>
          </cell>
          <cell r="AJ564" t="str">
            <v>Dallas II</v>
          </cell>
          <cell r="AK564" t="str">
            <v>Larry Lennon</v>
          </cell>
          <cell r="AL564" t="str">
            <v>John Jett</v>
          </cell>
          <cell r="AM564" t="b">
            <v>0</v>
          </cell>
          <cell r="AN564" t="str">
            <v>RW:000739@3494</v>
          </cell>
          <cell r="AO564" t="str">
            <v>11662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</row>
        <row r="565">
          <cell r="A565" t="str">
            <v>007137</v>
          </cell>
          <cell r="B565" t="str">
            <v>Ivy Terrace</v>
          </cell>
          <cell r="C565" t="str">
            <v>2801 Maple</v>
          </cell>
          <cell r="D565">
            <v>0</v>
          </cell>
          <cell r="E565" t="str">
            <v>McAllen</v>
          </cell>
          <cell r="F565" t="str">
            <v>TX</v>
          </cell>
          <cell r="G565" t="str">
            <v>78501</v>
          </cell>
          <cell r="H565" t="str">
            <v>956-686-4561</v>
          </cell>
          <cell r="I565">
            <v>0</v>
          </cell>
          <cell r="J565">
            <v>80</v>
          </cell>
          <cell r="K565" t="str">
            <v>48215</v>
          </cell>
          <cell r="L565" t="str">
            <v>Hidalgo</v>
          </cell>
          <cell r="M565" t="str">
            <v>4880</v>
          </cell>
          <cell r="N565" t="str">
            <v>McAllen-Edinburg-Mission</v>
          </cell>
          <cell r="O565">
            <v>0</v>
          </cell>
          <cell r="P565">
            <v>0</v>
          </cell>
          <cell r="Q565">
            <v>0</v>
          </cell>
          <cell r="R565" t="str">
            <v>Garden</v>
          </cell>
          <cell r="S565" t="str">
            <v>Insignia</v>
          </cell>
          <cell r="T565" t="str">
            <v>SPI</v>
          </cell>
          <cell r="U565" t="str">
            <v>Affordable</v>
          </cell>
          <cell r="V565" t="str">
            <v>Affordable</v>
          </cell>
          <cell r="W565" t="str">
            <v>Assisted</v>
          </cell>
          <cell r="X565" t="str">
            <v>Fee</v>
          </cell>
          <cell r="Y565" t="str">
            <v>12</v>
          </cell>
          <cell r="Z565" t="str">
            <v>6</v>
          </cell>
          <cell r="AA565" t="str">
            <v>5</v>
          </cell>
          <cell r="AB565" t="str">
            <v>65652</v>
          </cell>
          <cell r="AC565">
            <v>0</v>
          </cell>
          <cell r="AD565" t="str">
            <v>Yes</v>
          </cell>
          <cell r="AE565" t="str">
            <v>Yes</v>
          </cell>
          <cell r="AF565" t="str">
            <v>SMI PORTFOLIO - All</v>
          </cell>
          <cell r="AG565" t="str">
            <v>Terrace Investors Ltd</v>
          </cell>
          <cell r="AH565" t="str">
            <v>1972</v>
          </cell>
          <cell r="AI565" t="str">
            <v>West</v>
          </cell>
          <cell r="AJ565" t="str">
            <v>Houston II</v>
          </cell>
          <cell r="AK565" t="str">
            <v>Dave Hannan</v>
          </cell>
          <cell r="AL565" t="str">
            <v>Becky White (Rebecca)</v>
          </cell>
          <cell r="AM565" t="b">
            <v>0</v>
          </cell>
          <cell r="AN565" t="str">
            <v>RW:006836@3494</v>
          </cell>
          <cell r="AO565" t="str">
            <v>11644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</row>
        <row r="566">
          <cell r="A566" t="str">
            <v>007138</v>
          </cell>
          <cell r="B566" t="str">
            <v>Ironman</v>
          </cell>
          <cell r="C566" t="str">
            <v>717 Kiva Court</v>
          </cell>
          <cell r="D566">
            <v>0</v>
          </cell>
          <cell r="E566" t="str">
            <v>Nowata</v>
          </cell>
          <cell r="F566" t="str">
            <v>OK</v>
          </cell>
          <cell r="G566" t="str">
            <v>74048</v>
          </cell>
          <cell r="H566" t="str">
            <v>918-273-0580</v>
          </cell>
          <cell r="I566">
            <v>0</v>
          </cell>
          <cell r="J566">
            <v>44</v>
          </cell>
          <cell r="K566" t="str">
            <v>40105</v>
          </cell>
          <cell r="L566" t="str">
            <v>Nowata</v>
          </cell>
          <cell r="M566" t="str">
            <v>040</v>
          </cell>
          <cell r="N566" t="str">
            <v>OK Other</v>
          </cell>
          <cell r="O566">
            <v>0</v>
          </cell>
          <cell r="P566">
            <v>0</v>
          </cell>
          <cell r="Q566">
            <v>0</v>
          </cell>
          <cell r="R566" t="str">
            <v>Garden</v>
          </cell>
          <cell r="S566" t="str">
            <v>Insignia</v>
          </cell>
          <cell r="T566" t="str">
            <v>SPI</v>
          </cell>
          <cell r="U566" t="str">
            <v>Affordable</v>
          </cell>
          <cell r="V566" t="str">
            <v>Affordable</v>
          </cell>
          <cell r="W566" t="str">
            <v>Assisted</v>
          </cell>
          <cell r="X566" t="str">
            <v>Fee</v>
          </cell>
          <cell r="Y566" t="str">
            <v>12</v>
          </cell>
          <cell r="Z566" t="str">
            <v>5</v>
          </cell>
          <cell r="AA566">
            <v>0</v>
          </cell>
          <cell r="AB566" t="str">
            <v>39780</v>
          </cell>
          <cell r="AC566">
            <v>0</v>
          </cell>
          <cell r="AD566" t="str">
            <v>Yes</v>
          </cell>
          <cell r="AE566" t="str">
            <v>Yes</v>
          </cell>
          <cell r="AF566" t="str">
            <v>SMI PORTFOLIO - All</v>
          </cell>
          <cell r="AG566" t="str">
            <v>Ironman Apts. Ltd</v>
          </cell>
          <cell r="AH566" t="str">
            <v>1979</v>
          </cell>
          <cell r="AI566" t="str">
            <v>Far West</v>
          </cell>
          <cell r="AJ566" t="str">
            <v>Kansas City</v>
          </cell>
          <cell r="AK566" t="str">
            <v>Rusty Fleming</v>
          </cell>
          <cell r="AL566" t="str">
            <v>Debbie Ferguson</v>
          </cell>
          <cell r="AM566" t="b">
            <v>0</v>
          </cell>
          <cell r="AN566">
            <v>0</v>
          </cell>
          <cell r="AO566" t="str">
            <v>09148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</row>
        <row r="567">
          <cell r="A567" t="str">
            <v>007139</v>
          </cell>
          <cell r="B567" t="str">
            <v>Bulldogger</v>
          </cell>
          <cell r="C567" t="str">
            <v>141 N. Ross Place</v>
          </cell>
          <cell r="D567">
            <v>0</v>
          </cell>
          <cell r="E567" t="str">
            <v>Dewey</v>
          </cell>
          <cell r="F567" t="str">
            <v>OK</v>
          </cell>
          <cell r="G567" t="str">
            <v>74029</v>
          </cell>
          <cell r="H567" t="str">
            <v>918-534-1430</v>
          </cell>
          <cell r="I567">
            <v>0</v>
          </cell>
          <cell r="J567">
            <v>48</v>
          </cell>
          <cell r="K567" t="str">
            <v>40147</v>
          </cell>
          <cell r="L567" t="str">
            <v>Washington</v>
          </cell>
          <cell r="M567" t="str">
            <v>040</v>
          </cell>
          <cell r="N567" t="str">
            <v>OK Other</v>
          </cell>
          <cell r="O567">
            <v>0</v>
          </cell>
          <cell r="P567">
            <v>0</v>
          </cell>
          <cell r="Q567">
            <v>0</v>
          </cell>
          <cell r="R567" t="str">
            <v>Garden</v>
          </cell>
          <cell r="S567" t="str">
            <v>Insignia</v>
          </cell>
          <cell r="T567" t="str">
            <v>SPI</v>
          </cell>
          <cell r="U567" t="str">
            <v>Affordable</v>
          </cell>
          <cell r="V567" t="str">
            <v>Affordable</v>
          </cell>
          <cell r="W567" t="str">
            <v>Assisted</v>
          </cell>
          <cell r="X567" t="str">
            <v>Fee</v>
          </cell>
          <cell r="Y567" t="str">
            <v>12</v>
          </cell>
          <cell r="Z567" t="str">
            <v>5</v>
          </cell>
          <cell r="AA567">
            <v>0</v>
          </cell>
          <cell r="AB567" t="str">
            <v>41146</v>
          </cell>
          <cell r="AC567">
            <v>0</v>
          </cell>
          <cell r="AD567" t="str">
            <v>Yes</v>
          </cell>
          <cell r="AE567" t="str">
            <v>Yes</v>
          </cell>
          <cell r="AF567" t="str">
            <v>SMI PORTFOLIO - All</v>
          </cell>
          <cell r="AG567" t="str">
            <v>Ironman Apts. Ltd.</v>
          </cell>
          <cell r="AH567" t="str">
            <v>1979</v>
          </cell>
          <cell r="AI567" t="str">
            <v>Far West</v>
          </cell>
          <cell r="AJ567" t="str">
            <v>Kansas City</v>
          </cell>
          <cell r="AK567" t="str">
            <v>Rusty Fleming</v>
          </cell>
          <cell r="AL567" t="str">
            <v>Debbie Ferguson</v>
          </cell>
          <cell r="AM567" t="b">
            <v>0</v>
          </cell>
          <cell r="AN567" t="str">
            <v>RW:039142@3494</v>
          </cell>
          <cell r="AO567" t="str">
            <v>08399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</row>
        <row r="568">
          <cell r="A568" t="str">
            <v>007140</v>
          </cell>
          <cell r="B568" t="str">
            <v>Woodcrest</v>
          </cell>
          <cell r="C568" t="str">
            <v>4901 East Reno</v>
          </cell>
          <cell r="D568">
            <v>0</v>
          </cell>
          <cell r="E568" t="str">
            <v>Oklahoma City</v>
          </cell>
          <cell r="F568" t="str">
            <v>OK</v>
          </cell>
          <cell r="G568" t="str">
            <v>73117</v>
          </cell>
          <cell r="H568" t="str">
            <v>405-677-0155</v>
          </cell>
          <cell r="I568">
            <v>0</v>
          </cell>
          <cell r="J568">
            <v>89</v>
          </cell>
          <cell r="K568" t="str">
            <v>40109</v>
          </cell>
          <cell r="L568" t="str">
            <v>Oklahoma</v>
          </cell>
          <cell r="M568" t="str">
            <v>5880</v>
          </cell>
          <cell r="N568" t="str">
            <v>OklahomaCity</v>
          </cell>
          <cell r="O568">
            <v>0</v>
          </cell>
          <cell r="P568">
            <v>0</v>
          </cell>
          <cell r="Q568">
            <v>0</v>
          </cell>
          <cell r="R568" t="str">
            <v>Garden</v>
          </cell>
          <cell r="S568" t="str">
            <v>Insignia</v>
          </cell>
          <cell r="T568" t="str">
            <v>SPI</v>
          </cell>
          <cell r="U568" t="str">
            <v>Affordable</v>
          </cell>
          <cell r="V568" t="str">
            <v>Affordable</v>
          </cell>
          <cell r="W568" t="str">
            <v>Assisted</v>
          </cell>
          <cell r="X568" t="str">
            <v>Fee</v>
          </cell>
          <cell r="Y568" t="str">
            <v>12</v>
          </cell>
          <cell r="Z568" t="str">
            <v>5</v>
          </cell>
          <cell r="AA568">
            <v>0</v>
          </cell>
          <cell r="AB568" t="str">
            <v>54812</v>
          </cell>
          <cell r="AC568">
            <v>0</v>
          </cell>
          <cell r="AD568" t="str">
            <v>Yes</v>
          </cell>
          <cell r="AE568" t="str">
            <v>Yes</v>
          </cell>
          <cell r="AF568" t="str">
            <v>SMI PORTFOLIO - All</v>
          </cell>
          <cell r="AG568" t="str">
            <v>Woodcrest Apts., Ltd.</v>
          </cell>
          <cell r="AH568" t="str">
            <v>1976</v>
          </cell>
          <cell r="AI568" t="str">
            <v>Far West</v>
          </cell>
          <cell r="AJ568" t="str">
            <v>Kansas City</v>
          </cell>
          <cell r="AK568" t="str">
            <v>Rusty Fleming</v>
          </cell>
          <cell r="AL568" t="str">
            <v>Debbie Ferguson</v>
          </cell>
          <cell r="AM568" t="b">
            <v>0</v>
          </cell>
          <cell r="AN568" t="str">
            <v>RW:000045@3494</v>
          </cell>
          <cell r="AO568" t="str">
            <v>11507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</row>
        <row r="569">
          <cell r="A569" t="str">
            <v>007141</v>
          </cell>
          <cell r="B569" t="str">
            <v>Trendwood</v>
          </cell>
          <cell r="C569" t="str">
            <v>1700 Dallas Circle</v>
          </cell>
          <cell r="D569">
            <v>0</v>
          </cell>
          <cell r="E569" t="str">
            <v>Waco</v>
          </cell>
          <cell r="F569" t="str">
            <v>TX</v>
          </cell>
          <cell r="G569" t="str">
            <v>76704</v>
          </cell>
          <cell r="H569" t="str">
            <v>254-799-3311</v>
          </cell>
          <cell r="I569">
            <v>0</v>
          </cell>
          <cell r="J569">
            <v>152</v>
          </cell>
          <cell r="K569" t="str">
            <v>48309</v>
          </cell>
          <cell r="L569" t="str">
            <v>Mclennan</v>
          </cell>
          <cell r="M569" t="str">
            <v>8800</v>
          </cell>
          <cell r="N569" t="str">
            <v>Waco</v>
          </cell>
          <cell r="O569">
            <v>0</v>
          </cell>
          <cell r="P569">
            <v>0</v>
          </cell>
          <cell r="Q569">
            <v>0</v>
          </cell>
          <cell r="R569" t="str">
            <v>Garden</v>
          </cell>
          <cell r="S569" t="str">
            <v>Insignia</v>
          </cell>
          <cell r="T569" t="str">
            <v>SPI</v>
          </cell>
          <cell r="U569" t="str">
            <v>Affordable</v>
          </cell>
          <cell r="V569" t="str">
            <v>Affordable</v>
          </cell>
          <cell r="W569" t="str">
            <v>Assisted</v>
          </cell>
          <cell r="X569" t="str">
            <v>Fee</v>
          </cell>
          <cell r="Y569" t="str">
            <v>12</v>
          </cell>
          <cell r="Z569" t="str">
            <v>2</v>
          </cell>
          <cell r="AA569" t="str">
            <v>3</v>
          </cell>
          <cell r="AB569" t="str">
            <v>108696</v>
          </cell>
          <cell r="AC569">
            <v>0</v>
          </cell>
          <cell r="AD569" t="str">
            <v>Yes</v>
          </cell>
          <cell r="AE569" t="str">
            <v>Yes</v>
          </cell>
          <cell r="AF569" t="str">
            <v>SMI PORTFOLIO - All</v>
          </cell>
          <cell r="AG569" t="str">
            <v>Riveroaks Associates</v>
          </cell>
          <cell r="AH569" t="str">
            <v>1965</v>
          </cell>
          <cell r="AI569" t="str">
            <v>West</v>
          </cell>
          <cell r="AJ569" t="str">
            <v>Austin</v>
          </cell>
          <cell r="AK569" t="str">
            <v>Frances Nolan</v>
          </cell>
          <cell r="AL569" t="str">
            <v>Penny McCombs</v>
          </cell>
          <cell r="AM569" t="b">
            <v>0</v>
          </cell>
          <cell r="AN569" t="str">
            <v>RW:038672@3494</v>
          </cell>
          <cell r="AO569" t="str">
            <v>11051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</row>
        <row r="570">
          <cell r="A570" t="str">
            <v>007143</v>
          </cell>
          <cell r="B570" t="str">
            <v>Westwick I</v>
          </cell>
          <cell r="C570" t="str">
            <v>348 Flag Chapel Road</v>
          </cell>
          <cell r="D570">
            <v>0</v>
          </cell>
          <cell r="E570" t="str">
            <v>Jackson</v>
          </cell>
          <cell r="F570" t="str">
            <v>MS</v>
          </cell>
          <cell r="G570" t="str">
            <v>39209</v>
          </cell>
          <cell r="H570" t="str">
            <v>601-922-8247</v>
          </cell>
          <cell r="I570">
            <v>0</v>
          </cell>
          <cell r="J570">
            <v>120</v>
          </cell>
          <cell r="K570" t="str">
            <v>28049</v>
          </cell>
          <cell r="L570" t="str">
            <v>Hinds</v>
          </cell>
          <cell r="M570" t="str">
            <v>3560</v>
          </cell>
          <cell r="N570" t="str">
            <v>Jackson</v>
          </cell>
          <cell r="O570">
            <v>0</v>
          </cell>
          <cell r="P570">
            <v>0</v>
          </cell>
          <cell r="Q570">
            <v>0</v>
          </cell>
          <cell r="R570" t="str">
            <v>Garden</v>
          </cell>
          <cell r="S570" t="str">
            <v>Insignia</v>
          </cell>
          <cell r="T570" t="str">
            <v>SPI</v>
          </cell>
          <cell r="U570" t="str">
            <v>Affordable</v>
          </cell>
          <cell r="V570" t="str">
            <v>Affordable</v>
          </cell>
          <cell r="W570" t="str">
            <v>Assisted</v>
          </cell>
          <cell r="X570" t="str">
            <v>Fee</v>
          </cell>
          <cell r="Y570" t="str">
            <v>12</v>
          </cell>
          <cell r="Z570" t="str">
            <v>5</v>
          </cell>
          <cell r="AA570">
            <v>0</v>
          </cell>
          <cell r="AB570" t="str">
            <v>90336</v>
          </cell>
          <cell r="AC570">
            <v>0</v>
          </cell>
          <cell r="AD570" t="str">
            <v>Yes</v>
          </cell>
          <cell r="AE570" t="str">
            <v>Yes</v>
          </cell>
          <cell r="AF570" t="str">
            <v>SMI PORTFOLIO - All</v>
          </cell>
          <cell r="AG570" t="str">
            <v>Westwick Apt., Ltd.</v>
          </cell>
          <cell r="AH570" t="str">
            <v>1971</v>
          </cell>
          <cell r="AI570" t="str">
            <v>South East</v>
          </cell>
          <cell r="AJ570" t="str">
            <v>Mobile</v>
          </cell>
          <cell r="AK570" t="str">
            <v>Jimmy Arnold</v>
          </cell>
          <cell r="AL570" t="str">
            <v>Melanie French</v>
          </cell>
          <cell r="AM570" t="b">
            <v>0</v>
          </cell>
          <cell r="AN570">
            <v>0</v>
          </cell>
          <cell r="AO570" t="str">
            <v>09135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</row>
        <row r="571">
          <cell r="A571" t="str">
            <v>007144</v>
          </cell>
          <cell r="B571" t="str">
            <v>Westwick II</v>
          </cell>
          <cell r="C571" t="str">
            <v>348 Flag Chapel Road</v>
          </cell>
          <cell r="D571">
            <v>0</v>
          </cell>
          <cell r="E571" t="str">
            <v>Jackson</v>
          </cell>
          <cell r="F571" t="str">
            <v>MS</v>
          </cell>
          <cell r="G571" t="str">
            <v>39209</v>
          </cell>
          <cell r="H571" t="str">
            <v>601-922-8247</v>
          </cell>
          <cell r="I571">
            <v>0</v>
          </cell>
          <cell r="J571">
            <v>80</v>
          </cell>
          <cell r="K571" t="str">
            <v>28049</v>
          </cell>
          <cell r="L571" t="str">
            <v>Hinds</v>
          </cell>
          <cell r="M571" t="str">
            <v>3560</v>
          </cell>
          <cell r="N571" t="str">
            <v>Jackson</v>
          </cell>
          <cell r="O571">
            <v>0</v>
          </cell>
          <cell r="P571">
            <v>0</v>
          </cell>
          <cell r="Q571">
            <v>0</v>
          </cell>
          <cell r="R571" t="str">
            <v>Garden</v>
          </cell>
          <cell r="S571" t="str">
            <v>Insignia</v>
          </cell>
          <cell r="T571" t="str">
            <v>SPI</v>
          </cell>
          <cell r="U571" t="str">
            <v>Affordable</v>
          </cell>
          <cell r="V571" t="str">
            <v>Affordable</v>
          </cell>
          <cell r="W571" t="str">
            <v>Assisted</v>
          </cell>
          <cell r="X571" t="str">
            <v>Fee</v>
          </cell>
          <cell r="Y571" t="str">
            <v>12</v>
          </cell>
          <cell r="Z571" t="str">
            <v>5</v>
          </cell>
          <cell r="AA571">
            <v>0</v>
          </cell>
          <cell r="AB571" t="str">
            <v>56320</v>
          </cell>
          <cell r="AC571">
            <v>0</v>
          </cell>
          <cell r="AD571" t="str">
            <v>Yes</v>
          </cell>
          <cell r="AE571" t="str">
            <v>Yes</v>
          </cell>
          <cell r="AF571" t="str">
            <v>SMI PORTFOLIO - All</v>
          </cell>
          <cell r="AG571" t="str">
            <v>Westwick Apt., Ltd.</v>
          </cell>
          <cell r="AH571" t="str">
            <v>1974</v>
          </cell>
          <cell r="AI571" t="str">
            <v>South East</v>
          </cell>
          <cell r="AJ571" t="str">
            <v>Mobile</v>
          </cell>
          <cell r="AK571" t="str">
            <v>Jimmy Arnold</v>
          </cell>
          <cell r="AL571" t="str">
            <v>Melanie French</v>
          </cell>
          <cell r="AM571" t="b">
            <v>0</v>
          </cell>
          <cell r="AN571" t="str">
            <v>RW:038756@3494</v>
          </cell>
          <cell r="AO571" t="str">
            <v>06076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</row>
        <row r="572">
          <cell r="A572" t="str">
            <v>007147</v>
          </cell>
          <cell r="B572" t="str">
            <v>Steeplechase</v>
          </cell>
          <cell r="C572" t="str">
            <v>749 SILVER BLUFF RD.</v>
          </cell>
          <cell r="D572">
            <v>0</v>
          </cell>
          <cell r="E572" t="str">
            <v>Aiken</v>
          </cell>
          <cell r="F572" t="str">
            <v>SC</v>
          </cell>
          <cell r="G572" t="str">
            <v>29803</v>
          </cell>
          <cell r="H572" t="str">
            <v>8036483800</v>
          </cell>
          <cell r="I572">
            <v>0</v>
          </cell>
          <cell r="J572">
            <v>126</v>
          </cell>
          <cell r="K572" t="str">
            <v>45003</v>
          </cell>
          <cell r="L572" t="str">
            <v>Aiken</v>
          </cell>
          <cell r="M572" t="str">
            <v>0600</v>
          </cell>
          <cell r="N572" t="str">
            <v>Augusta-Aiken</v>
          </cell>
          <cell r="O572">
            <v>0</v>
          </cell>
          <cell r="P572">
            <v>0</v>
          </cell>
          <cell r="Q572">
            <v>0</v>
          </cell>
          <cell r="R572" t="str">
            <v>Garden</v>
          </cell>
          <cell r="S572" t="str">
            <v>Insignia</v>
          </cell>
          <cell r="T572" t="str">
            <v>SPI</v>
          </cell>
          <cell r="U572" t="str">
            <v>Affordable</v>
          </cell>
          <cell r="V572" t="str">
            <v>Conventional</v>
          </cell>
          <cell r="W572" t="str">
            <v>Assisted</v>
          </cell>
          <cell r="X572" t="str">
            <v>Fee</v>
          </cell>
          <cell r="Y572" t="str">
            <v>12</v>
          </cell>
          <cell r="Z572" t="str">
            <v>7</v>
          </cell>
          <cell r="AA572" t="str">
            <v>5</v>
          </cell>
          <cell r="AB572" t="str">
            <v>0</v>
          </cell>
          <cell r="AC572">
            <v>0</v>
          </cell>
          <cell r="AD572" t="str">
            <v>Yes</v>
          </cell>
          <cell r="AE572" t="str">
            <v>Yes</v>
          </cell>
          <cell r="AF572" t="str">
            <v>SMI PORTFOLIO - All</v>
          </cell>
          <cell r="AG572" t="str">
            <v>Steeplechase (Aiken), LTD</v>
          </cell>
          <cell r="AH572" t="str">
            <v>1984</v>
          </cell>
          <cell r="AI572" t="str">
            <v>East</v>
          </cell>
          <cell r="AJ572" t="str">
            <v>Columbia</v>
          </cell>
          <cell r="AK572" t="str">
            <v>Kim Barkwell</v>
          </cell>
          <cell r="AL572" t="str">
            <v>Phil Crocker</v>
          </cell>
          <cell r="AM572" t="b">
            <v>0</v>
          </cell>
          <cell r="AN572">
            <v>0</v>
          </cell>
          <cell r="AO572" t="str">
            <v>09015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</row>
        <row r="573">
          <cell r="A573" t="str">
            <v>007148</v>
          </cell>
          <cell r="B573" t="str">
            <v>Pinewood</v>
          </cell>
          <cell r="C573" t="str">
            <v>288 Bailey Street</v>
          </cell>
          <cell r="D573">
            <v>0</v>
          </cell>
          <cell r="E573" t="str">
            <v>Athens</v>
          </cell>
          <cell r="F573" t="str">
            <v>GA</v>
          </cell>
          <cell r="G573" t="str">
            <v>30605</v>
          </cell>
          <cell r="H573" t="str">
            <v>706-353-8466</v>
          </cell>
          <cell r="I573">
            <v>0</v>
          </cell>
          <cell r="J573">
            <v>90</v>
          </cell>
          <cell r="K573" t="str">
            <v>13059</v>
          </cell>
          <cell r="L573" t="str">
            <v>Clarke</v>
          </cell>
          <cell r="M573" t="str">
            <v>0500</v>
          </cell>
          <cell r="N573" t="str">
            <v>Athens</v>
          </cell>
          <cell r="O573">
            <v>0</v>
          </cell>
          <cell r="P573">
            <v>0</v>
          </cell>
          <cell r="Q573">
            <v>0</v>
          </cell>
          <cell r="R573" t="str">
            <v>Garden</v>
          </cell>
          <cell r="S573" t="str">
            <v>Insignia</v>
          </cell>
          <cell r="T573" t="str">
            <v>SPI</v>
          </cell>
          <cell r="U573" t="str">
            <v>Affordable</v>
          </cell>
          <cell r="V573" t="str">
            <v>Affordable</v>
          </cell>
          <cell r="W573" t="str">
            <v>Assisted</v>
          </cell>
          <cell r="X573" t="str">
            <v>Fee</v>
          </cell>
          <cell r="Y573" t="str">
            <v>12</v>
          </cell>
          <cell r="Z573" t="str">
            <v>4</v>
          </cell>
          <cell r="AA573">
            <v>0</v>
          </cell>
          <cell r="AB573" t="str">
            <v>75604</v>
          </cell>
          <cell r="AC573">
            <v>0</v>
          </cell>
          <cell r="AD573" t="str">
            <v>Yes</v>
          </cell>
          <cell r="AE573" t="str">
            <v>Yes</v>
          </cell>
          <cell r="AF573" t="str">
            <v>SMI PORTFOLIO - All</v>
          </cell>
          <cell r="AG573" t="str">
            <v>Pinewood Ltd. Part.</v>
          </cell>
          <cell r="AH573" t="str">
            <v>1979</v>
          </cell>
          <cell r="AI573" t="str">
            <v>South East</v>
          </cell>
          <cell r="AJ573" t="str">
            <v>Atlanta</v>
          </cell>
          <cell r="AK573" t="str">
            <v>Ken Mills</v>
          </cell>
          <cell r="AL573" t="str">
            <v>Tom Cowdrey</v>
          </cell>
          <cell r="AM573" t="b">
            <v>1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</row>
        <row r="574">
          <cell r="A574" t="str">
            <v>007149</v>
          </cell>
          <cell r="B574" t="str">
            <v>Pinetree</v>
          </cell>
          <cell r="C574" t="str">
            <v>106 Barkwood Dr</v>
          </cell>
          <cell r="D574">
            <v>0</v>
          </cell>
          <cell r="E574" t="str">
            <v>Greenwood</v>
          </cell>
          <cell r="F574" t="str">
            <v>SC</v>
          </cell>
          <cell r="G574" t="str">
            <v>29649</v>
          </cell>
          <cell r="H574" t="str">
            <v>864-223-6285</v>
          </cell>
          <cell r="I574">
            <v>0</v>
          </cell>
          <cell r="J574">
            <v>100</v>
          </cell>
          <cell r="K574" t="str">
            <v>45047</v>
          </cell>
          <cell r="L574" t="str">
            <v>Greenwood</v>
          </cell>
          <cell r="M574" t="str">
            <v>045</v>
          </cell>
          <cell r="N574" t="str">
            <v>SC Other</v>
          </cell>
          <cell r="O574">
            <v>0</v>
          </cell>
          <cell r="P574">
            <v>0</v>
          </cell>
          <cell r="Q574">
            <v>0</v>
          </cell>
          <cell r="R574" t="str">
            <v>Garden</v>
          </cell>
          <cell r="S574" t="str">
            <v>Insignia</v>
          </cell>
          <cell r="T574">
            <v>0</v>
          </cell>
          <cell r="U574" t="str">
            <v>Affordable</v>
          </cell>
          <cell r="V574" t="str">
            <v>Affordable</v>
          </cell>
          <cell r="W574" t="str">
            <v>Assisted</v>
          </cell>
          <cell r="X574" t="str">
            <v>Fee</v>
          </cell>
          <cell r="Y574" t="str">
            <v>12</v>
          </cell>
          <cell r="Z574">
            <v>0</v>
          </cell>
          <cell r="AA574">
            <v>0</v>
          </cell>
          <cell r="AB574" t="str">
            <v>0</v>
          </cell>
          <cell r="AC574">
            <v>0</v>
          </cell>
          <cell r="AD574" t="str">
            <v>No</v>
          </cell>
          <cell r="AE574" t="str">
            <v>Yes</v>
          </cell>
          <cell r="AF574" t="str">
            <v>AXELROD, ALAN  (Pinetree Apts.</v>
          </cell>
          <cell r="AG574" t="str">
            <v>Greenwood Acres Associates</v>
          </cell>
          <cell r="AH574">
            <v>0</v>
          </cell>
          <cell r="AI574" t="str">
            <v>East</v>
          </cell>
          <cell r="AJ574" t="str">
            <v>Columbia</v>
          </cell>
          <cell r="AK574" t="str">
            <v>Kim Barkwell</v>
          </cell>
          <cell r="AL574" t="str">
            <v>Phil Crocker</v>
          </cell>
          <cell r="AM574" t="b">
            <v>0</v>
          </cell>
          <cell r="AN574" t="str">
            <v>RW:038025@3494</v>
          </cell>
          <cell r="AO574" t="str">
            <v>12034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</row>
        <row r="575">
          <cell r="A575" t="str">
            <v>007150</v>
          </cell>
          <cell r="B575" t="str">
            <v>Sherman Thompson Towers</v>
          </cell>
          <cell r="C575" t="str">
            <v>275 North Third Street</v>
          </cell>
          <cell r="D575">
            <v>0</v>
          </cell>
          <cell r="E575" t="str">
            <v>Ironton</v>
          </cell>
          <cell r="F575" t="str">
            <v>OH</v>
          </cell>
          <cell r="G575" t="str">
            <v>45638</v>
          </cell>
          <cell r="H575" t="str">
            <v>614-532-0694</v>
          </cell>
          <cell r="I575">
            <v>0</v>
          </cell>
          <cell r="J575">
            <v>151</v>
          </cell>
          <cell r="K575" t="str">
            <v>39087</v>
          </cell>
          <cell r="L575" t="str">
            <v>Lawrence</v>
          </cell>
          <cell r="M575" t="str">
            <v>3400</v>
          </cell>
          <cell r="N575" t="str">
            <v>Huntington-Ashland</v>
          </cell>
          <cell r="O575">
            <v>0</v>
          </cell>
          <cell r="P575">
            <v>0</v>
          </cell>
          <cell r="Q575">
            <v>0</v>
          </cell>
          <cell r="R575" t="str">
            <v>Highrise</v>
          </cell>
          <cell r="S575" t="str">
            <v>Insignia</v>
          </cell>
          <cell r="T575" t="str">
            <v>SPI</v>
          </cell>
          <cell r="U575" t="str">
            <v>Affordable</v>
          </cell>
          <cell r="V575" t="str">
            <v>Affordable</v>
          </cell>
          <cell r="W575" t="str">
            <v>Assisted</v>
          </cell>
          <cell r="X575" t="str">
            <v>Fee</v>
          </cell>
          <cell r="Y575" t="str">
            <v>12</v>
          </cell>
          <cell r="Z575" t="str">
            <v>6</v>
          </cell>
          <cell r="AA575">
            <v>0</v>
          </cell>
          <cell r="AB575" t="str">
            <v>86699</v>
          </cell>
          <cell r="AC575">
            <v>0</v>
          </cell>
          <cell r="AD575" t="str">
            <v>Yes</v>
          </cell>
          <cell r="AE575" t="str">
            <v>Yes</v>
          </cell>
          <cell r="AF575" t="str">
            <v>SMI PORTFOLIO - All</v>
          </cell>
          <cell r="AG575" t="str">
            <v>L.M. Associates, L.P.</v>
          </cell>
          <cell r="AH575" t="str">
            <v>1979</v>
          </cell>
          <cell r="AI575" t="str">
            <v>West</v>
          </cell>
          <cell r="AJ575" t="str">
            <v>Columbus</v>
          </cell>
          <cell r="AK575" t="str">
            <v>Rowe Shockley</v>
          </cell>
          <cell r="AL575" t="str">
            <v>Jim Soxman</v>
          </cell>
          <cell r="AM575" t="b">
            <v>0</v>
          </cell>
          <cell r="AN575">
            <v>0</v>
          </cell>
          <cell r="AO575" t="str">
            <v>09038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494.18</v>
          </cell>
          <cell r="AU575">
            <v>0</v>
          </cell>
          <cell r="AV575">
            <v>0</v>
          </cell>
          <cell r="AW575">
            <v>0</v>
          </cell>
          <cell r="AX575">
            <v>494.18</v>
          </cell>
          <cell r="AY575">
            <v>0</v>
          </cell>
        </row>
        <row r="576">
          <cell r="A576" t="str">
            <v>007151</v>
          </cell>
          <cell r="B576" t="str">
            <v>Holly Point</v>
          </cell>
          <cell r="C576" t="str">
            <v>Holly Point Addn#77</v>
          </cell>
          <cell r="D576">
            <v>0</v>
          </cell>
          <cell r="E576" t="str">
            <v>Harlan</v>
          </cell>
          <cell r="F576" t="str">
            <v>KY</v>
          </cell>
          <cell r="G576" t="str">
            <v>40831</v>
          </cell>
          <cell r="H576" t="str">
            <v>606-573-7856</v>
          </cell>
          <cell r="I576">
            <v>0</v>
          </cell>
          <cell r="J576">
            <v>76</v>
          </cell>
          <cell r="K576" t="str">
            <v>21095</v>
          </cell>
          <cell r="L576" t="str">
            <v>Harlan</v>
          </cell>
          <cell r="M576" t="str">
            <v>021</v>
          </cell>
          <cell r="N576" t="str">
            <v>KY Other</v>
          </cell>
          <cell r="O576">
            <v>0</v>
          </cell>
          <cell r="P576">
            <v>0</v>
          </cell>
          <cell r="Q576">
            <v>0</v>
          </cell>
          <cell r="R576" t="str">
            <v>Garden</v>
          </cell>
          <cell r="S576" t="str">
            <v>Insignia</v>
          </cell>
          <cell r="T576" t="str">
            <v>SPI</v>
          </cell>
          <cell r="U576" t="str">
            <v>Affordable</v>
          </cell>
          <cell r="V576" t="str">
            <v>Affordable</v>
          </cell>
          <cell r="W576" t="str">
            <v>Assisted</v>
          </cell>
          <cell r="X576" t="str">
            <v>Fee</v>
          </cell>
          <cell r="Y576" t="str">
            <v>12</v>
          </cell>
          <cell r="Z576" t="str">
            <v>9</v>
          </cell>
          <cell r="AA576" t="str">
            <v>7</v>
          </cell>
          <cell r="AB576" t="str">
            <v>55932</v>
          </cell>
          <cell r="AC576">
            <v>0</v>
          </cell>
          <cell r="AD576" t="str">
            <v>Yes</v>
          </cell>
          <cell r="AE576" t="str">
            <v>Yes</v>
          </cell>
          <cell r="AF576" t="str">
            <v>SMI PORTFOLIO - All</v>
          </cell>
          <cell r="AG576" t="str">
            <v>Holly Point Associates, Ltd.</v>
          </cell>
          <cell r="AH576" t="str">
            <v>1983</v>
          </cell>
          <cell r="AI576" t="str">
            <v>South East</v>
          </cell>
          <cell r="AJ576" t="str">
            <v>Nashville</v>
          </cell>
          <cell r="AK576" t="str">
            <v>Rod Beverstein</v>
          </cell>
          <cell r="AL576" t="str">
            <v>Hank Dotson</v>
          </cell>
          <cell r="AM576" t="b">
            <v>0</v>
          </cell>
          <cell r="AN576" t="str">
            <v>RW:038670@3494</v>
          </cell>
          <cell r="AO576" t="str">
            <v>09339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</row>
        <row r="577">
          <cell r="A577" t="str">
            <v>007152</v>
          </cell>
          <cell r="B577" t="str">
            <v>Watergate II</v>
          </cell>
          <cell r="C577" t="str">
            <v>12 Hertel Avenue</v>
          </cell>
          <cell r="D577">
            <v>0</v>
          </cell>
          <cell r="E577" t="str">
            <v>Buffalo</v>
          </cell>
          <cell r="F577" t="str">
            <v>NY</v>
          </cell>
          <cell r="G577" t="str">
            <v>14207</v>
          </cell>
          <cell r="H577" t="str">
            <v>716-874-1922</v>
          </cell>
          <cell r="I577">
            <v>0</v>
          </cell>
          <cell r="J577">
            <v>192</v>
          </cell>
          <cell r="K577" t="str">
            <v>36029</v>
          </cell>
          <cell r="L577" t="str">
            <v>Erie</v>
          </cell>
          <cell r="M577" t="str">
            <v>1280</v>
          </cell>
          <cell r="N577" t="str">
            <v>Buffalo-Niagara Falls</v>
          </cell>
          <cell r="O577">
            <v>0</v>
          </cell>
          <cell r="P577">
            <v>0</v>
          </cell>
          <cell r="Q577">
            <v>0</v>
          </cell>
          <cell r="R577" t="str">
            <v>Highrise</v>
          </cell>
          <cell r="S577" t="str">
            <v>Insignia</v>
          </cell>
          <cell r="T577" t="str">
            <v>SPI</v>
          </cell>
          <cell r="U577" t="str">
            <v>Affordable</v>
          </cell>
          <cell r="V577" t="str">
            <v>Affordable</v>
          </cell>
          <cell r="W577" t="str">
            <v>Assisted</v>
          </cell>
          <cell r="X577" t="str">
            <v>Fee</v>
          </cell>
          <cell r="Y577" t="str">
            <v>12</v>
          </cell>
          <cell r="Z577" t="str">
            <v>9</v>
          </cell>
          <cell r="AA577">
            <v>0</v>
          </cell>
          <cell r="AB577" t="str">
            <v>0</v>
          </cell>
          <cell r="AC577">
            <v>0</v>
          </cell>
          <cell r="AD577" t="str">
            <v>Yes</v>
          </cell>
          <cell r="AE577" t="str">
            <v>Yes</v>
          </cell>
          <cell r="AF577" t="str">
            <v>SMI PORTFOLIO - All</v>
          </cell>
          <cell r="AG577" t="str">
            <v>Security Properities</v>
          </cell>
          <cell r="AH577" t="str">
            <v>1973</v>
          </cell>
          <cell r="AI577" t="str">
            <v>East</v>
          </cell>
          <cell r="AJ577" t="str">
            <v>Allentown</v>
          </cell>
          <cell r="AK577" t="str">
            <v>Cooper Winston</v>
          </cell>
          <cell r="AL577" t="str">
            <v>Paul Ramsell</v>
          </cell>
          <cell r="AM577" t="b">
            <v>0</v>
          </cell>
          <cell r="AN577" t="str">
            <v>RW:038711@3494</v>
          </cell>
          <cell r="AO577" t="str">
            <v>11034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</row>
        <row r="578">
          <cell r="A578" t="str">
            <v>007154</v>
          </cell>
          <cell r="B578" t="str">
            <v>Ludlam Gardens Apts</v>
          </cell>
          <cell r="C578" t="str">
            <v>c/o Civic Towers Office</v>
          </cell>
          <cell r="D578" t="str">
            <v>1855 NW 15 Ave.</v>
          </cell>
          <cell r="E578" t="str">
            <v>Miami</v>
          </cell>
          <cell r="F578" t="str">
            <v>FL</v>
          </cell>
          <cell r="G578" t="str">
            <v>33145</v>
          </cell>
          <cell r="H578" t="str">
            <v>305-325-8136</v>
          </cell>
          <cell r="I578">
            <v>0</v>
          </cell>
          <cell r="J578">
            <v>90</v>
          </cell>
          <cell r="K578" t="str">
            <v>12025</v>
          </cell>
          <cell r="L578" t="str">
            <v>Dade</v>
          </cell>
          <cell r="M578" t="str">
            <v>5000</v>
          </cell>
          <cell r="N578" t="str">
            <v>Miami</v>
          </cell>
          <cell r="O578" t="str">
            <v>56</v>
          </cell>
          <cell r="P578" t="str">
            <v>Miami - Fort Lauderdale</v>
          </cell>
          <cell r="Q578">
            <v>0</v>
          </cell>
          <cell r="R578" t="str">
            <v>Garden</v>
          </cell>
          <cell r="S578" t="str">
            <v>Insignia</v>
          </cell>
          <cell r="T578">
            <v>0</v>
          </cell>
          <cell r="U578" t="str">
            <v>Affordable</v>
          </cell>
          <cell r="V578" t="str">
            <v>Affordable</v>
          </cell>
          <cell r="W578" t="str">
            <v>yes</v>
          </cell>
          <cell r="X578" t="str">
            <v>Fee</v>
          </cell>
          <cell r="Y578" t="str">
            <v>12</v>
          </cell>
          <cell r="Z578" t="str">
            <v>6</v>
          </cell>
          <cell r="AA578" t="str">
            <v>6</v>
          </cell>
          <cell r="AB578" t="str">
            <v>0</v>
          </cell>
          <cell r="AC578">
            <v>4.8999999999999998E-3</v>
          </cell>
          <cell r="AD578" t="str">
            <v>No</v>
          </cell>
          <cell r="AE578" t="str">
            <v>Yes</v>
          </cell>
          <cell r="AF578" t="str">
            <v>Related</v>
          </cell>
          <cell r="AG578" t="str">
            <v>Ludlam Garden Apts. Ltd.</v>
          </cell>
          <cell r="AH578">
            <v>0</v>
          </cell>
          <cell r="AI578" t="str">
            <v>South East</v>
          </cell>
          <cell r="AJ578" t="str">
            <v>Boca</v>
          </cell>
          <cell r="AK578" t="str">
            <v>Charlie Vanover</v>
          </cell>
          <cell r="AL578" t="str">
            <v>Silvia Hernandez</v>
          </cell>
          <cell r="AM578" t="b">
            <v>0</v>
          </cell>
          <cell r="AN578" t="str">
            <v>RW:038659@3494</v>
          </cell>
          <cell r="AO578" t="str">
            <v>07245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</row>
        <row r="579">
          <cell r="A579" t="str">
            <v>007159</v>
          </cell>
          <cell r="B579" t="str">
            <v>T.M. Alexander Apts</v>
          </cell>
          <cell r="C579" t="str">
            <v>c/o Civic Towers Office</v>
          </cell>
          <cell r="D579" t="str">
            <v>1855 NW 15 Ave.</v>
          </cell>
          <cell r="E579" t="str">
            <v>Miami</v>
          </cell>
          <cell r="F579" t="str">
            <v>FL</v>
          </cell>
          <cell r="G579" t="str">
            <v>33125</v>
          </cell>
          <cell r="H579" t="str">
            <v>305-325-8136</v>
          </cell>
          <cell r="I579">
            <v>0</v>
          </cell>
          <cell r="J579">
            <v>151</v>
          </cell>
          <cell r="K579" t="str">
            <v>12025</v>
          </cell>
          <cell r="L579" t="str">
            <v>Dade</v>
          </cell>
          <cell r="M579" t="str">
            <v>5000</v>
          </cell>
          <cell r="N579" t="str">
            <v>Miami</v>
          </cell>
          <cell r="O579" t="str">
            <v>56</v>
          </cell>
          <cell r="P579" t="str">
            <v>Miami - Fort Lauderdale</v>
          </cell>
          <cell r="Q579">
            <v>0</v>
          </cell>
          <cell r="R579" t="str">
            <v>Highrise</v>
          </cell>
          <cell r="S579" t="str">
            <v>Insignia</v>
          </cell>
          <cell r="T579">
            <v>0</v>
          </cell>
          <cell r="U579" t="str">
            <v>Affordable</v>
          </cell>
          <cell r="V579" t="str">
            <v>Affordable</v>
          </cell>
          <cell r="W579" t="str">
            <v>yes</v>
          </cell>
          <cell r="X579" t="str">
            <v>Fee</v>
          </cell>
          <cell r="Y579" t="str">
            <v>12</v>
          </cell>
          <cell r="Z579" t="str">
            <v>5</v>
          </cell>
          <cell r="AA579" t="str">
            <v>5</v>
          </cell>
          <cell r="AB579" t="str">
            <v>0</v>
          </cell>
          <cell r="AC579">
            <v>4.8999999999999998E-3</v>
          </cell>
          <cell r="AD579" t="str">
            <v>No</v>
          </cell>
          <cell r="AE579" t="str">
            <v>Yes</v>
          </cell>
          <cell r="AF579" t="str">
            <v>Related</v>
          </cell>
          <cell r="AG579" t="str">
            <v>T.M. Alexander Assoc. Ltd.</v>
          </cell>
          <cell r="AH579">
            <v>0</v>
          </cell>
          <cell r="AI579" t="str">
            <v>South East</v>
          </cell>
          <cell r="AJ579" t="str">
            <v>Boca</v>
          </cell>
          <cell r="AK579" t="str">
            <v>Charlie Vanover</v>
          </cell>
          <cell r="AL579" t="str">
            <v>Silvia Hernandez</v>
          </cell>
          <cell r="AM579" t="b">
            <v>0</v>
          </cell>
          <cell r="AN579" t="str">
            <v>RW:007180@3494</v>
          </cell>
          <cell r="AO579" t="str">
            <v>11664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</row>
        <row r="580">
          <cell r="A580" t="str">
            <v>007161</v>
          </cell>
          <cell r="B580" t="str">
            <v>Childress Manor</v>
          </cell>
          <cell r="C580" t="str">
            <v>1300 7TH Street NW</v>
          </cell>
          <cell r="D580">
            <v>0</v>
          </cell>
          <cell r="E580" t="str">
            <v>Childress</v>
          </cell>
          <cell r="F580" t="str">
            <v>TX</v>
          </cell>
          <cell r="G580" t="str">
            <v>79201</v>
          </cell>
          <cell r="H580" t="str">
            <v>940-937-8852</v>
          </cell>
          <cell r="I580">
            <v>0</v>
          </cell>
          <cell r="J580">
            <v>50</v>
          </cell>
          <cell r="K580" t="str">
            <v>48075</v>
          </cell>
          <cell r="L580" t="str">
            <v>Childress</v>
          </cell>
          <cell r="M580" t="str">
            <v>048</v>
          </cell>
          <cell r="N580" t="str">
            <v>TX Other</v>
          </cell>
          <cell r="O580">
            <v>0</v>
          </cell>
          <cell r="P580">
            <v>0</v>
          </cell>
          <cell r="Q580">
            <v>0</v>
          </cell>
          <cell r="R580" t="str">
            <v>Garden</v>
          </cell>
          <cell r="S580" t="str">
            <v>Insignia</v>
          </cell>
          <cell r="T580" t="str">
            <v>SPI</v>
          </cell>
          <cell r="U580" t="str">
            <v>Affordable</v>
          </cell>
          <cell r="V580" t="str">
            <v>Affordable</v>
          </cell>
          <cell r="W580" t="str">
            <v>Assisted</v>
          </cell>
          <cell r="X580" t="str">
            <v>Fee</v>
          </cell>
          <cell r="Y580" t="str">
            <v>12</v>
          </cell>
          <cell r="Z580" t="str">
            <v>5</v>
          </cell>
          <cell r="AA580">
            <v>0</v>
          </cell>
          <cell r="AB580" t="str">
            <v>38320</v>
          </cell>
          <cell r="AC580">
            <v>0</v>
          </cell>
          <cell r="AD580" t="str">
            <v>Yes</v>
          </cell>
          <cell r="AE580" t="str">
            <v>Yes</v>
          </cell>
          <cell r="AF580" t="str">
            <v>SMI PORTFOLIO - All</v>
          </cell>
          <cell r="AG580" t="str">
            <v>Childress Manor Apts., Ltd.</v>
          </cell>
          <cell r="AH580" t="str">
            <v>1974</v>
          </cell>
          <cell r="AI580" t="str">
            <v>West</v>
          </cell>
          <cell r="AJ580" t="str">
            <v>Dallas I</v>
          </cell>
          <cell r="AK580" t="str">
            <v>Ron Shelton</v>
          </cell>
          <cell r="AL580" t="str">
            <v>Kim Tannery</v>
          </cell>
          <cell r="AM580" t="b">
            <v>0</v>
          </cell>
          <cell r="AN580" t="str">
            <v>RW:038634@3494</v>
          </cell>
          <cell r="AO580" t="str">
            <v>11046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</row>
        <row r="581">
          <cell r="A581" t="str">
            <v>007166</v>
          </cell>
          <cell r="B581" t="str">
            <v>Trailridge</v>
          </cell>
          <cell r="C581" t="str">
            <v>9550 E. Lincoln</v>
          </cell>
          <cell r="D581">
            <v>0</v>
          </cell>
          <cell r="E581" t="str">
            <v>Witchita</v>
          </cell>
          <cell r="F581" t="str">
            <v>KS</v>
          </cell>
          <cell r="G581" t="str">
            <v>67207</v>
          </cell>
          <cell r="H581" t="str">
            <v>316-684-1120</v>
          </cell>
          <cell r="I581">
            <v>0</v>
          </cell>
          <cell r="J581">
            <v>124</v>
          </cell>
          <cell r="K581" t="str">
            <v>20173</v>
          </cell>
          <cell r="L581" t="str">
            <v>Sedgwick</v>
          </cell>
          <cell r="M581" t="str">
            <v>9040</v>
          </cell>
          <cell r="N581" t="str">
            <v>Wichita</v>
          </cell>
          <cell r="O581">
            <v>0</v>
          </cell>
          <cell r="P581">
            <v>0</v>
          </cell>
          <cell r="Q581">
            <v>0</v>
          </cell>
          <cell r="R581" t="str">
            <v>Garden</v>
          </cell>
          <cell r="S581" t="str">
            <v>Insignia</v>
          </cell>
          <cell r="T581" t="str">
            <v>SPI</v>
          </cell>
          <cell r="U581" t="str">
            <v>Affordable</v>
          </cell>
          <cell r="V581" t="str">
            <v>Affordable</v>
          </cell>
          <cell r="W581" t="str">
            <v>Assisted</v>
          </cell>
          <cell r="X581" t="str">
            <v>Fee</v>
          </cell>
          <cell r="Y581" t="str">
            <v>12</v>
          </cell>
          <cell r="Z581" t="str">
            <v>7</v>
          </cell>
          <cell r="AA581">
            <v>0</v>
          </cell>
          <cell r="AB581" t="str">
            <v>88992</v>
          </cell>
          <cell r="AC581">
            <v>0</v>
          </cell>
          <cell r="AD581" t="str">
            <v>Yes</v>
          </cell>
          <cell r="AE581" t="str">
            <v>Yes</v>
          </cell>
          <cell r="AF581" t="str">
            <v>SMI PORTFOLIO - All</v>
          </cell>
          <cell r="AG581" t="str">
            <v>Trailridge Apts, Ltd.</v>
          </cell>
          <cell r="AH581" t="str">
            <v>1981</v>
          </cell>
          <cell r="AI581" t="str">
            <v>Far West</v>
          </cell>
          <cell r="AJ581" t="str">
            <v>Kansas City</v>
          </cell>
          <cell r="AK581" t="str">
            <v>Rusty Fleming</v>
          </cell>
          <cell r="AL581" t="str">
            <v>Saundra Hutchison</v>
          </cell>
          <cell r="AM581" t="b">
            <v>0</v>
          </cell>
          <cell r="AN581" t="str">
            <v>RW:038459@3494</v>
          </cell>
          <cell r="AO581" t="str">
            <v>08364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</row>
        <row r="582">
          <cell r="A582" t="str">
            <v>007169</v>
          </cell>
          <cell r="B582" t="str">
            <v>Community Circle I</v>
          </cell>
          <cell r="C582" t="str">
            <v>9410 Hough Ave.</v>
          </cell>
          <cell r="D582">
            <v>0</v>
          </cell>
          <cell r="E582" t="str">
            <v>Cleveland</v>
          </cell>
          <cell r="F582" t="str">
            <v>OH</v>
          </cell>
          <cell r="G582" t="str">
            <v>44106</v>
          </cell>
          <cell r="H582" t="str">
            <v>216-421-0072</v>
          </cell>
          <cell r="I582">
            <v>0</v>
          </cell>
          <cell r="J582">
            <v>160</v>
          </cell>
          <cell r="K582" t="str">
            <v>39035</v>
          </cell>
          <cell r="L582" t="str">
            <v>Cuyahoga</v>
          </cell>
          <cell r="M582" t="str">
            <v>1680</v>
          </cell>
          <cell r="N582" t="str">
            <v>Cleveland-Lorain-Elyria</v>
          </cell>
          <cell r="O582" t="str">
            <v>28</v>
          </cell>
          <cell r="P582" t="str">
            <v>Cleveland - Akron</v>
          </cell>
          <cell r="Q582">
            <v>0</v>
          </cell>
          <cell r="R582" t="str">
            <v>Garden</v>
          </cell>
          <cell r="S582" t="str">
            <v>Insignia</v>
          </cell>
          <cell r="T582" t="str">
            <v>SPI</v>
          </cell>
          <cell r="U582" t="str">
            <v>Affordable</v>
          </cell>
          <cell r="V582" t="str">
            <v>Affordable</v>
          </cell>
          <cell r="W582" t="str">
            <v>Assisted</v>
          </cell>
          <cell r="X582" t="str">
            <v>Fee</v>
          </cell>
          <cell r="Y582" t="str">
            <v>12</v>
          </cell>
          <cell r="Z582" t="str">
            <v>4</v>
          </cell>
          <cell r="AA582">
            <v>0</v>
          </cell>
          <cell r="AB582" t="str">
            <v>128780</v>
          </cell>
          <cell r="AC582">
            <v>0</v>
          </cell>
          <cell r="AD582" t="str">
            <v>Yes</v>
          </cell>
          <cell r="AE582" t="str">
            <v>Yes</v>
          </cell>
          <cell r="AF582" t="str">
            <v>SMI PORTFOLIO - All</v>
          </cell>
          <cell r="AG582" t="str">
            <v>Community Circle Ltd.</v>
          </cell>
          <cell r="AH582" t="str">
            <v>1974</v>
          </cell>
          <cell r="AI582" t="str">
            <v>West</v>
          </cell>
          <cell r="AJ582" t="str">
            <v>Columbus</v>
          </cell>
          <cell r="AK582" t="str">
            <v>Rowe Shockley</v>
          </cell>
          <cell r="AL582" t="str">
            <v>Bonnie Hersh</v>
          </cell>
          <cell r="AM582" t="b">
            <v>0</v>
          </cell>
          <cell r="AN582" t="str">
            <v>RW:025079@3494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539.62</v>
          </cell>
          <cell r="AU582">
            <v>0</v>
          </cell>
          <cell r="AV582">
            <v>0</v>
          </cell>
          <cell r="AW582">
            <v>0</v>
          </cell>
          <cell r="AX582">
            <v>539.62</v>
          </cell>
          <cell r="AY582">
            <v>0</v>
          </cell>
        </row>
        <row r="583">
          <cell r="A583" t="str">
            <v>007171</v>
          </cell>
          <cell r="B583" t="str">
            <v>North Omaha Homes</v>
          </cell>
          <cell r="C583" t="str">
            <v>10535 Pacific Street</v>
          </cell>
          <cell r="D583" t="str">
            <v>suite 108</v>
          </cell>
          <cell r="E583" t="str">
            <v>Omaha</v>
          </cell>
          <cell r="F583" t="str">
            <v>NE</v>
          </cell>
          <cell r="G583" t="str">
            <v>68154</v>
          </cell>
          <cell r="H583" t="str">
            <v>402-334-3200</v>
          </cell>
          <cell r="I583">
            <v>0</v>
          </cell>
          <cell r="J583">
            <v>46</v>
          </cell>
          <cell r="K583" t="str">
            <v>31055</v>
          </cell>
          <cell r="L583" t="str">
            <v>Douglas</v>
          </cell>
          <cell r="M583" t="str">
            <v>5920</v>
          </cell>
          <cell r="N583" t="str">
            <v>Omaha</v>
          </cell>
          <cell r="O583">
            <v>0</v>
          </cell>
          <cell r="P583">
            <v>0</v>
          </cell>
          <cell r="Q583">
            <v>0</v>
          </cell>
          <cell r="R583" t="str">
            <v>Garden</v>
          </cell>
          <cell r="S583" t="str">
            <v>Insignia</v>
          </cell>
          <cell r="T583" t="str">
            <v>SPI</v>
          </cell>
          <cell r="U583" t="str">
            <v>Affordable</v>
          </cell>
          <cell r="V583" t="str">
            <v>Affordable</v>
          </cell>
          <cell r="W583" t="str">
            <v>Assisted</v>
          </cell>
          <cell r="X583" t="str">
            <v>Fee</v>
          </cell>
          <cell r="Y583" t="str">
            <v>12</v>
          </cell>
          <cell r="Z583" t="str">
            <v>5</v>
          </cell>
          <cell r="AA583">
            <v>0</v>
          </cell>
          <cell r="AB583" t="str">
            <v>58800</v>
          </cell>
          <cell r="AC583">
            <v>0</v>
          </cell>
          <cell r="AD583" t="str">
            <v>No</v>
          </cell>
          <cell r="AE583" t="str">
            <v>Yes</v>
          </cell>
          <cell r="AF583" t="str">
            <v>SMI PORTFOLIO - All</v>
          </cell>
          <cell r="AG583" t="str">
            <v>North Omaha Homes Assoc.</v>
          </cell>
          <cell r="AH583" t="str">
            <v>1968</v>
          </cell>
          <cell r="AI583" t="str">
            <v>Far West</v>
          </cell>
          <cell r="AJ583" t="str">
            <v>Kansas City</v>
          </cell>
          <cell r="AK583" t="str">
            <v>Rusty Fleming</v>
          </cell>
          <cell r="AL583" t="str">
            <v>Dennis Watts</v>
          </cell>
          <cell r="AM583" t="b">
            <v>0</v>
          </cell>
          <cell r="AN583" t="str">
            <v>RW:000603@3494</v>
          </cell>
          <cell r="AO583" t="str">
            <v>11342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</row>
        <row r="584">
          <cell r="A584" t="str">
            <v>007172</v>
          </cell>
          <cell r="B584" t="str">
            <v>Villa Del Norte</v>
          </cell>
          <cell r="C584" t="str">
            <v>1913 BAYLOR</v>
          </cell>
          <cell r="D584">
            <v>0</v>
          </cell>
          <cell r="E584" t="str">
            <v>Lubbock</v>
          </cell>
          <cell r="F584" t="str">
            <v>TX</v>
          </cell>
          <cell r="G584" t="str">
            <v>79415</v>
          </cell>
          <cell r="H584" t="str">
            <v>8067622414</v>
          </cell>
          <cell r="I584">
            <v>0</v>
          </cell>
          <cell r="J584">
            <v>62</v>
          </cell>
          <cell r="K584" t="str">
            <v>48303</v>
          </cell>
          <cell r="L584" t="str">
            <v>Lubbock</v>
          </cell>
          <cell r="M584" t="str">
            <v>4600</v>
          </cell>
          <cell r="N584" t="str">
            <v>Lubbock</v>
          </cell>
          <cell r="O584">
            <v>0</v>
          </cell>
          <cell r="P584">
            <v>0</v>
          </cell>
          <cell r="Q584">
            <v>0</v>
          </cell>
          <cell r="R584" t="str">
            <v>Garden</v>
          </cell>
          <cell r="S584" t="str">
            <v>Insignia</v>
          </cell>
          <cell r="T584" t="str">
            <v>SPI</v>
          </cell>
          <cell r="U584" t="str">
            <v>Affordable</v>
          </cell>
          <cell r="V584" t="str">
            <v>Affordable</v>
          </cell>
          <cell r="W584" t="str">
            <v>Assisted</v>
          </cell>
          <cell r="X584" t="str">
            <v>Fee</v>
          </cell>
          <cell r="Y584" t="str">
            <v>12</v>
          </cell>
          <cell r="Z584" t="str">
            <v>5</v>
          </cell>
          <cell r="AA584">
            <v>0</v>
          </cell>
          <cell r="AB584" t="str">
            <v>57996</v>
          </cell>
          <cell r="AC584">
            <v>0</v>
          </cell>
          <cell r="AD584" t="str">
            <v>Yes</v>
          </cell>
          <cell r="AE584" t="str">
            <v>Yes</v>
          </cell>
          <cell r="AF584" t="str">
            <v>SMI PORTFOLIO - All</v>
          </cell>
          <cell r="AG584" t="str">
            <v>Villa Del Norte  Associates</v>
          </cell>
          <cell r="AH584" t="str">
            <v>1969</v>
          </cell>
          <cell r="AI584" t="str">
            <v>West</v>
          </cell>
          <cell r="AJ584" t="str">
            <v>Dallas I</v>
          </cell>
          <cell r="AK584" t="str">
            <v>Ron Shelton</v>
          </cell>
          <cell r="AL584" t="str">
            <v>Kim Tannery</v>
          </cell>
          <cell r="AM584" t="b">
            <v>0</v>
          </cell>
          <cell r="AN584" t="str">
            <v>RW:038232@3494</v>
          </cell>
          <cell r="AO584" t="str">
            <v>08094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</row>
        <row r="585">
          <cell r="A585" t="str">
            <v>007173</v>
          </cell>
          <cell r="B585" t="str">
            <v>Suncrest</v>
          </cell>
          <cell r="C585" t="str">
            <v>611 RUBIN DRIVE</v>
          </cell>
          <cell r="D585">
            <v>0</v>
          </cell>
          <cell r="E585" t="str">
            <v>El Paso</v>
          </cell>
          <cell r="F585" t="str">
            <v>TX</v>
          </cell>
          <cell r="G585" t="str">
            <v>79912</v>
          </cell>
          <cell r="H585" t="str">
            <v>9155848488</v>
          </cell>
          <cell r="I585">
            <v>0</v>
          </cell>
          <cell r="J585">
            <v>100</v>
          </cell>
          <cell r="K585" t="str">
            <v>48141</v>
          </cell>
          <cell r="L585" t="str">
            <v>El Paso</v>
          </cell>
          <cell r="M585" t="str">
            <v>2320</v>
          </cell>
          <cell r="N585" t="str">
            <v>El Paso</v>
          </cell>
          <cell r="O585">
            <v>0</v>
          </cell>
          <cell r="P585">
            <v>0</v>
          </cell>
          <cell r="Q585">
            <v>0</v>
          </cell>
          <cell r="R585" t="str">
            <v>Garden</v>
          </cell>
          <cell r="S585" t="str">
            <v>AIMCO</v>
          </cell>
          <cell r="T585" t="str">
            <v>SPI</v>
          </cell>
          <cell r="U585" t="str">
            <v>Affordable</v>
          </cell>
          <cell r="V585">
            <v>0</v>
          </cell>
          <cell r="W585" t="str">
            <v>Assisted</v>
          </cell>
          <cell r="X585" t="str">
            <v>Fee</v>
          </cell>
          <cell r="Y585" t="str">
            <v>12</v>
          </cell>
          <cell r="Z585" t="str">
            <v>5</v>
          </cell>
          <cell r="AA585">
            <v>0</v>
          </cell>
          <cell r="AB585" t="str">
            <v>88712</v>
          </cell>
          <cell r="AC585">
            <v>0</v>
          </cell>
          <cell r="AD585" t="str">
            <v>Yes</v>
          </cell>
          <cell r="AE585" t="str">
            <v>Yes</v>
          </cell>
          <cell r="AF585" t="str">
            <v>SMI PORTFOLIO - All</v>
          </cell>
          <cell r="AG585" t="str">
            <v>El Coronado Apts., Ltd.</v>
          </cell>
          <cell r="AH585" t="str">
            <v>1974</v>
          </cell>
          <cell r="AI585" t="str">
            <v>West</v>
          </cell>
          <cell r="AJ585" t="str">
            <v>Dallas II</v>
          </cell>
          <cell r="AK585" t="str">
            <v>Larry Lennon</v>
          </cell>
          <cell r="AL585" t="str">
            <v>Dorothy Molina</v>
          </cell>
          <cell r="AM585" t="b">
            <v>0</v>
          </cell>
          <cell r="AN585" t="str">
            <v>RW:039604@3494</v>
          </cell>
          <cell r="AO585" t="str">
            <v>13035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</row>
        <row r="586">
          <cell r="A586" t="str">
            <v>007177</v>
          </cell>
          <cell r="B586" t="str">
            <v>Rochester Ave Apts</v>
          </cell>
          <cell r="C586" t="str">
            <v>1215 Eastern Parkway</v>
          </cell>
          <cell r="D586" t="str">
            <v>P.O. Box 130008</v>
          </cell>
          <cell r="E586" t="str">
            <v>New York</v>
          </cell>
          <cell r="F586" t="str">
            <v>NY</v>
          </cell>
          <cell r="G586" t="str">
            <v>11213</v>
          </cell>
          <cell r="H586" t="str">
            <v>7184930185</v>
          </cell>
          <cell r="I586">
            <v>0</v>
          </cell>
          <cell r="J586">
            <v>98</v>
          </cell>
          <cell r="K586" t="str">
            <v>36047</v>
          </cell>
          <cell r="L586" t="str">
            <v>Kings</v>
          </cell>
          <cell r="M586" t="str">
            <v>5600</v>
          </cell>
          <cell r="N586" t="str">
            <v>New York</v>
          </cell>
          <cell r="O586" t="str">
            <v>70</v>
          </cell>
          <cell r="P586" t="str">
            <v>New York - Northern New Jersey - Long Island</v>
          </cell>
          <cell r="Q586">
            <v>0</v>
          </cell>
          <cell r="R586" t="str">
            <v>Midrise</v>
          </cell>
          <cell r="S586" t="str">
            <v>Insignia</v>
          </cell>
          <cell r="T586" t="str">
            <v>SPI</v>
          </cell>
          <cell r="U586" t="str">
            <v>Affordable</v>
          </cell>
          <cell r="V586" t="str">
            <v>Affordable</v>
          </cell>
          <cell r="W586" t="str">
            <v>Assisted</v>
          </cell>
          <cell r="X586" t="str">
            <v>Fee</v>
          </cell>
          <cell r="Y586" t="str">
            <v>12</v>
          </cell>
          <cell r="Z586" t="str">
            <v>4</v>
          </cell>
          <cell r="AA586">
            <v>0</v>
          </cell>
          <cell r="AB586" t="str">
            <v>69105</v>
          </cell>
          <cell r="AC586">
            <v>0</v>
          </cell>
          <cell r="AD586" t="str">
            <v>Yes</v>
          </cell>
          <cell r="AE586" t="str">
            <v>Yes</v>
          </cell>
          <cell r="AF586" t="str">
            <v>SMI PORTFOLIO - All</v>
          </cell>
          <cell r="AG586" t="str">
            <v>Rochester Avenue Associates</v>
          </cell>
          <cell r="AH586" t="str">
            <v>1981</v>
          </cell>
          <cell r="AI586" t="str">
            <v>East</v>
          </cell>
          <cell r="AJ586" t="str">
            <v>Tarrytown</v>
          </cell>
          <cell r="AK586" t="str">
            <v>David Zweig</v>
          </cell>
          <cell r="AL586" t="str">
            <v>Fonda Porter</v>
          </cell>
          <cell r="AM586" t="b">
            <v>0</v>
          </cell>
          <cell r="AN586" t="str">
            <v>RW:039528@3494</v>
          </cell>
          <cell r="AO586" t="str">
            <v>12191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</row>
        <row r="587">
          <cell r="A587" t="str">
            <v>007178</v>
          </cell>
          <cell r="B587" t="str">
            <v>Morningside Apts</v>
          </cell>
          <cell r="C587" t="str">
            <v>107 WEST 109TG STREET</v>
          </cell>
          <cell r="D587" t="str">
            <v>P.O. Box 794, Ny NY 10027</v>
          </cell>
          <cell r="E587" t="str">
            <v>New York</v>
          </cell>
          <cell r="F587" t="str">
            <v>NY</v>
          </cell>
          <cell r="G587" t="str">
            <v>10027</v>
          </cell>
          <cell r="H587" t="str">
            <v>2129611408</v>
          </cell>
          <cell r="I587">
            <v>0</v>
          </cell>
          <cell r="J587">
            <v>49</v>
          </cell>
          <cell r="K587" t="str">
            <v>36061</v>
          </cell>
          <cell r="L587" t="str">
            <v>New York</v>
          </cell>
          <cell r="M587" t="str">
            <v>5600</v>
          </cell>
          <cell r="N587" t="str">
            <v>New York</v>
          </cell>
          <cell r="O587" t="str">
            <v>70</v>
          </cell>
          <cell r="P587" t="str">
            <v>New York - Northern New Jersey - Long Island</v>
          </cell>
          <cell r="Q587">
            <v>0</v>
          </cell>
          <cell r="R587" t="str">
            <v>Midrise</v>
          </cell>
          <cell r="S587" t="str">
            <v>Insignia</v>
          </cell>
          <cell r="T587" t="str">
            <v>SPI</v>
          </cell>
          <cell r="U587" t="str">
            <v>Affordable</v>
          </cell>
          <cell r="V587" t="str">
            <v>Affordable</v>
          </cell>
          <cell r="W587" t="str">
            <v>Assisted</v>
          </cell>
          <cell r="X587" t="str">
            <v>Fee</v>
          </cell>
          <cell r="Y587" t="str">
            <v>12</v>
          </cell>
          <cell r="Z587" t="str">
            <v>4</v>
          </cell>
          <cell r="AA587">
            <v>0</v>
          </cell>
          <cell r="AB587" t="str">
            <v>22481</v>
          </cell>
          <cell r="AC587">
            <v>0</v>
          </cell>
          <cell r="AD587" t="str">
            <v>Yes</v>
          </cell>
          <cell r="AE587" t="str">
            <v>Yes</v>
          </cell>
          <cell r="AF587" t="str">
            <v>SMI PORTFOLIO - All</v>
          </cell>
          <cell r="AG587" t="str">
            <v>Morningside Housing B</v>
          </cell>
          <cell r="AH587" t="str">
            <v>1982</v>
          </cell>
          <cell r="AI587" t="str">
            <v>East</v>
          </cell>
          <cell r="AJ587" t="str">
            <v>Tarrytown</v>
          </cell>
          <cell r="AK587" t="str">
            <v>David Zweig</v>
          </cell>
          <cell r="AL587" t="str">
            <v>Marcella Holmes</v>
          </cell>
          <cell r="AM587" t="b">
            <v>0</v>
          </cell>
          <cell r="AN587" t="str">
            <v>RW:025062@3494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</row>
        <row r="588">
          <cell r="A588" t="str">
            <v>007179</v>
          </cell>
          <cell r="B588" t="str">
            <v>Harold Apts</v>
          </cell>
          <cell r="C588" t="str">
            <v>437 MANHATTAN AVENUE</v>
          </cell>
          <cell r="D588" t="str">
            <v>P.O. Box 987, NY NY 10027</v>
          </cell>
          <cell r="E588" t="str">
            <v>New York</v>
          </cell>
          <cell r="F588" t="str">
            <v>NY</v>
          </cell>
          <cell r="G588" t="str">
            <v>10026</v>
          </cell>
          <cell r="H588" t="str">
            <v>2129611408</v>
          </cell>
          <cell r="I588">
            <v>0</v>
          </cell>
          <cell r="J588">
            <v>53</v>
          </cell>
          <cell r="K588" t="str">
            <v>36061</v>
          </cell>
          <cell r="L588" t="str">
            <v>New York</v>
          </cell>
          <cell r="M588" t="str">
            <v>5600</v>
          </cell>
          <cell r="N588" t="str">
            <v>New York</v>
          </cell>
          <cell r="O588" t="str">
            <v>70</v>
          </cell>
          <cell r="P588" t="str">
            <v>New York - Northern New Jersey - Long Island</v>
          </cell>
          <cell r="Q588">
            <v>0</v>
          </cell>
          <cell r="R588" t="str">
            <v>Midrise</v>
          </cell>
          <cell r="S588" t="str">
            <v>Insignia</v>
          </cell>
          <cell r="T588" t="str">
            <v>SPI</v>
          </cell>
          <cell r="U588" t="str">
            <v>Affordable</v>
          </cell>
          <cell r="V588" t="str">
            <v>Affordable</v>
          </cell>
          <cell r="W588" t="str">
            <v>Assisted</v>
          </cell>
          <cell r="X588" t="str">
            <v>Fee</v>
          </cell>
          <cell r="Y588" t="str">
            <v>12</v>
          </cell>
          <cell r="Z588" t="str">
            <v>4</v>
          </cell>
          <cell r="AA588">
            <v>0</v>
          </cell>
          <cell r="AB588" t="str">
            <v>36072</v>
          </cell>
          <cell r="AC588">
            <v>0</v>
          </cell>
          <cell r="AD588" t="str">
            <v>Yes</v>
          </cell>
          <cell r="AE588" t="str">
            <v>Yes</v>
          </cell>
          <cell r="AF588" t="str">
            <v>SMI PORTFOLIO - All</v>
          </cell>
          <cell r="AG588" t="str">
            <v>Harold Apts. Associates</v>
          </cell>
          <cell r="AH588" t="str">
            <v>1982</v>
          </cell>
          <cell r="AI588" t="str">
            <v>East</v>
          </cell>
          <cell r="AJ588" t="str">
            <v>Tarrytown</v>
          </cell>
          <cell r="AK588" t="str">
            <v>David Zweig</v>
          </cell>
          <cell r="AL588" t="str">
            <v>Marcella Holmes</v>
          </cell>
          <cell r="AM588" t="b">
            <v>0</v>
          </cell>
          <cell r="AN588" t="str">
            <v>RW:037556@3494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</row>
        <row r="589">
          <cell r="A589" t="str">
            <v>007180</v>
          </cell>
          <cell r="B589" t="str">
            <v>Deschler Apts</v>
          </cell>
          <cell r="C589" t="str">
            <v>1871 7TH AVENUE</v>
          </cell>
          <cell r="D589" t="str">
            <v>P.O. Box 907, NY, NY 10027</v>
          </cell>
          <cell r="E589" t="str">
            <v>New York</v>
          </cell>
          <cell r="F589" t="str">
            <v>NY</v>
          </cell>
          <cell r="G589" t="str">
            <v>10026</v>
          </cell>
          <cell r="H589" t="str">
            <v>2129611408</v>
          </cell>
          <cell r="I589">
            <v>0</v>
          </cell>
          <cell r="J589">
            <v>60</v>
          </cell>
          <cell r="K589" t="str">
            <v>36061</v>
          </cell>
          <cell r="L589" t="str">
            <v>New York</v>
          </cell>
          <cell r="M589" t="str">
            <v>5600</v>
          </cell>
          <cell r="N589" t="str">
            <v>New York</v>
          </cell>
          <cell r="O589" t="str">
            <v>70</v>
          </cell>
          <cell r="P589" t="str">
            <v>New York - Northern New Jersey - Long Island</v>
          </cell>
          <cell r="Q589">
            <v>0</v>
          </cell>
          <cell r="R589" t="str">
            <v>Midrise</v>
          </cell>
          <cell r="S589" t="str">
            <v>Insignia</v>
          </cell>
          <cell r="T589" t="str">
            <v>SPI</v>
          </cell>
          <cell r="U589" t="str">
            <v>Affordable</v>
          </cell>
          <cell r="V589" t="str">
            <v>Affordable</v>
          </cell>
          <cell r="W589" t="str">
            <v>Assisted</v>
          </cell>
          <cell r="X589" t="str">
            <v>Fee</v>
          </cell>
          <cell r="Y589" t="str">
            <v>12</v>
          </cell>
          <cell r="Z589" t="str">
            <v>4</v>
          </cell>
          <cell r="AA589">
            <v>0</v>
          </cell>
          <cell r="AB589" t="str">
            <v>30667</v>
          </cell>
          <cell r="AC589">
            <v>0</v>
          </cell>
          <cell r="AD589" t="str">
            <v>Yes</v>
          </cell>
          <cell r="AE589" t="str">
            <v>Yes</v>
          </cell>
          <cell r="AF589" t="str">
            <v>SMI PORTFOLIO - All</v>
          </cell>
          <cell r="AG589" t="str">
            <v>Deschler Apts.</v>
          </cell>
          <cell r="AH589" t="str">
            <v>1920</v>
          </cell>
          <cell r="AI589" t="str">
            <v>East</v>
          </cell>
          <cell r="AJ589" t="str">
            <v>Tarrytown</v>
          </cell>
          <cell r="AK589" t="str">
            <v>David Zweig</v>
          </cell>
          <cell r="AL589" t="str">
            <v>Fonda Porter</v>
          </cell>
          <cell r="AM589" t="b">
            <v>0</v>
          </cell>
          <cell r="AN589">
            <v>0</v>
          </cell>
          <cell r="AO589" t="str">
            <v>09022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</row>
        <row r="590">
          <cell r="A590" t="str">
            <v>007181</v>
          </cell>
          <cell r="B590" t="str">
            <v>Meadowgreen Apts</v>
          </cell>
          <cell r="C590" t="str">
            <v>1955 W. 54 ST.</v>
          </cell>
          <cell r="D590">
            <v>0</v>
          </cell>
          <cell r="E590" t="str">
            <v>Hialeah</v>
          </cell>
          <cell r="F590" t="str">
            <v>FL</v>
          </cell>
          <cell r="G590" t="str">
            <v>33012</v>
          </cell>
          <cell r="H590" t="str">
            <v>305-821-6341</v>
          </cell>
          <cell r="I590">
            <v>0</v>
          </cell>
          <cell r="J590">
            <v>119</v>
          </cell>
          <cell r="K590" t="str">
            <v>12025</v>
          </cell>
          <cell r="L590" t="str">
            <v>Dade</v>
          </cell>
          <cell r="M590" t="str">
            <v>5000</v>
          </cell>
          <cell r="N590" t="str">
            <v>Miami</v>
          </cell>
          <cell r="O590" t="str">
            <v>56</v>
          </cell>
          <cell r="P590" t="str">
            <v>Miami - Fort Lauderdale</v>
          </cell>
          <cell r="Q590">
            <v>0</v>
          </cell>
          <cell r="R590" t="str">
            <v>Garden</v>
          </cell>
          <cell r="S590" t="str">
            <v>Insignia</v>
          </cell>
          <cell r="T590">
            <v>0</v>
          </cell>
          <cell r="U590" t="str">
            <v>Affordable</v>
          </cell>
          <cell r="V590" t="str">
            <v>Affordable</v>
          </cell>
          <cell r="W590" t="str">
            <v>Assisted</v>
          </cell>
          <cell r="X590" t="str">
            <v>Fee</v>
          </cell>
          <cell r="Y590" t="str">
            <v>12</v>
          </cell>
          <cell r="Z590" t="str">
            <v>7</v>
          </cell>
          <cell r="AA590" t="str">
            <v>7</v>
          </cell>
          <cell r="AB590" t="str">
            <v>0</v>
          </cell>
          <cell r="AC590">
            <v>4.8999999999999998E-3</v>
          </cell>
          <cell r="AD590" t="str">
            <v>No</v>
          </cell>
          <cell r="AE590" t="str">
            <v>Yes</v>
          </cell>
          <cell r="AF590" t="str">
            <v>Related</v>
          </cell>
          <cell r="AG590" t="str">
            <v>Meadowgreen Assoc., Ltd.</v>
          </cell>
          <cell r="AH590">
            <v>0</v>
          </cell>
          <cell r="AI590" t="str">
            <v>South East</v>
          </cell>
          <cell r="AJ590" t="str">
            <v>Boca</v>
          </cell>
          <cell r="AK590" t="str">
            <v>Charlie Vanover</v>
          </cell>
          <cell r="AL590" t="str">
            <v>Mack Gipson</v>
          </cell>
          <cell r="AM590" t="b">
            <v>1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</row>
        <row r="591">
          <cell r="A591" t="str">
            <v>007183</v>
          </cell>
          <cell r="B591" t="str">
            <v>Pirogue Cove</v>
          </cell>
          <cell r="C591" t="str">
            <v>10501 Curran Blvd</v>
          </cell>
          <cell r="D591">
            <v>0</v>
          </cell>
          <cell r="E591" t="str">
            <v>New Orleans</v>
          </cell>
          <cell r="F591" t="str">
            <v>LA</v>
          </cell>
          <cell r="G591" t="str">
            <v>70127</v>
          </cell>
          <cell r="H591" t="str">
            <v>504-245-2300</v>
          </cell>
          <cell r="I591" t="str">
            <v>504-245-9753</v>
          </cell>
          <cell r="J591">
            <v>300</v>
          </cell>
          <cell r="K591" t="str">
            <v>22071</v>
          </cell>
          <cell r="L591" t="str">
            <v>Orleans</v>
          </cell>
          <cell r="M591" t="str">
            <v>5560</v>
          </cell>
          <cell r="N591" t="str">
            <v>New Orleans</v>
          </cell>
          <cell r="O591">
            <v>0</v>
          </cell>
          <cell r="P591">
            <v>0</v>
          </cell>
          <cell r="Q591">
            <v>0</v>
          </cell>
          <cell r="R591" t="str">
            <v>Garden</v>
          </cell>
          <cell r="S591" t="str">
            <v>Insignia</v>
          </cell>
          <cell r="T591" t="str">
            <v>PAMI</v>
          </cell>
          <cell r="U591" t="str">
            <v>Conventional</v>
          </cell>
          <cell r="V591" t="str">
            <v>Conventional</v>
          </cell>
          <cell r="W591">
            <v>0</v>
          </cell>
          <cell r="X591" t="str">
            <v>Fee</v>
          </cell>
          <cell r="Y591" t="str">
            <v>12</v>
          </cell>
          <cell r="Z591">
            <v>0</v>
          </cell>
          <cell r="AA591">
            <v>0</v>
          </cell>
          <cell r="AB591" t="str">
            <v>280200</v>
          </cell>
          <cell r="AC591">
            <v>0</v>
          </cell>
          <cell r="AD591" t="str">
            <v>No</v>
          </cell>
          <cell r="AE591" t="str">
            <v>Yes</v>
          </cell>
          <cell r="AF591" t="str">
            <v>Pami, Inc./J.E. Roberts</v>
          </cell>
          <cell r="AG591" t="str">
            <v>Pirogue Cove Apartments</v>
          </cell>
          <cell r="AH591">
            <v>0</v>
          </cell>
          <cell r="AI591" t="str">
            <v>West</v>
          </cell>
          <cell r="AJ591" t="str">
            <v>Houston II</v>
          </cell>
          <cell r="AK591" t="str">
            <v>Dave Hannan</v>
          </cell>
          <cell r="AL591" t="str">
            <v>Richard Marshall</v>
          </cell>
          <cell r="AM591" t="b">
            <v>0</v>
          </cell>
          <cell r="AN591">
            <v>0</v>
          </cell>
          <cell r="AO591" t="str">
            <v>11673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</row>
        <row r="592">
          <cell r="A592" t="str">
            <v>007194</v>
          </cell>
          <cell r="B592" t="str">
            <v>PLAINVIEW</v>
          </cell>
          <cell r="C592" t="str">
            <v>1000 Stone Spring Way</v>
          </cell>
          <cell r="D592">
            <v>0</v>
          </cell>
          <cell r="E592" t="str">
            <v>LOUISVILLE</v>
          </cell>
          <cell r="F592" t="str">
            <v>KY</v>
          </cell>
          <cell r="G592" t="str">
            <v>40223</v>
          </cell>
          <cell r="H592" t="str">
            <v>502-245-7894</v>
          </cell>
          <cell r="I592">
            <v>0</v>
          </cell>
          <cell r="J592">
            <v>480</v>
          </cell>
          <cell r="K592" t="str">
            <v>21111</v>
          </cell>
          <cell r="L592" t="str">
            <v>Jefferson</v>
          </cell>
          <cell r="M592" t="str">
            <v>4520</v>
          </cell>
          <cell r="N592" t="str">
            <v>Louisville</v>
          </cell>
          <cell r="O592">
            <v>0</v>
          </cell>
          <cell r="P592">
            <v>0</v>
          </cell>
          <cell r="Q592">
            <v>0</v>
          </cell>
          <cell r="R592" t="str">
            <v>Garden</v>
          </cell>
          <cell r="S592" t="str">
            <v>Insignia</v>
          </cell>
          <cell r="T592">
            <v>0</v>
          </cell>
          <cell r="U592" t="str">
            <v>Conventional</v>
          </cell>
          <cell r="V592" t="str">
            <v>Conventional</v>
          </cell>
          <cell r="W592">
            <v>0</v>
          </cell>
          <cell r="X592" t="str">
            <v>Equity</v>
          </cell>
          <cell r="Y592" t="str">
            <v>12</v>
          </cell>
          <cell r="Z592" t="str">
            <v>10</v>
          </cell>
          <cell r="AA592" t="str">
            <v>4</v>
          </cell>
          <cell r="AB592" t="str">
            <v>217800</v>
          </cell>
          <cell r="AC592">
            <v>0.29889896199999999</v>
          </cell>
          <cell r="AD592" t="str">
            <v>Yes</v>
          </cell>
          <cell r="AE592" t="str">
            <v>Yes</v>
          </cell>
          <cell r="AF592" t="str">
            <v>JACQUES MIlLER PORTFOLIO - AFF</v>
          </cell>
          <cell r="AG592" t="str">
            <v>Plainview Apts., L.P.</v>
          </cell>
          <cell r="AH592" t="str">
            <v>1974</v>
          </cell>
          <cell r="AI592" t="str">
            <v>South East</v>
          </cell>
          <cell r="AJ592" t="str">
            <v>Nashville</v>
          </cell>
          <cell r="AK592" t="str">
            <v>Rod Beverstein</v>
          </cell>
          <cell r="AL592" t="str">
            <v>Rebecca Karlen</v>
          </cell>
          <cell r="AM592" t="b">
            <v>0</v>
          </cell>
          <cell r="AN592" t="str">
            <v>RW:000968@3494</v>
          </cell>
          <cell r="AO592" t="str">
            <v>11387</v>
          </cell>
          <cell r="AP592">
            <v>0</v>
          </cell>
          <cell r="AQ592">
            <v>0</v>
          </cell>
          <cell r="AR592">
            <v>0</v>
          </cell>
          <cell r="AS592">
            <v>1728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1728</v>
          </cell>
          <cell r="AY592">
            <v>516.49</v>
          </cell>
        </row>
        <row r="593">
          <cell r="A593" t="str">
            <v>007197</v>
          </cell>
          <cell r="B593" t="str">
            <v>Savannah Lakes</v>
          </cell>
          <cell r="C593" t="str">
            <v>220 Savannah Lakes Drive</v>
          </cell>
          <cell r="D593">
            <v>0</v>
          </cell>
          <cell r="E593" t="str">
            <v>Boynton Beach</v>
          </cell>
          <cell r="F593" t="str">
            <v>FL</v>
          </cell>
          <cell r="G593" t="str">
            <v>33436</v>
          </cell>
          <cell r="H593" t="str">
            <v>561-364-8900</v>
          </cell>
          <cell r="I593">
            <v>0</v>
          </cell>
          <cell r="J593">
            <v>466</v>
          </cell>
          <cell r="K593" t="str">
            <v>12099</v>
          </cell>
          <cell r="L593" t="str">
            <v>Palm Beach</v>
          </cell>
          <cell r="M593" t="str">
            <v>8960</v>
          </cell>
          <cell r="N593" t="str">
            <v>West Palm Beach-Boca Raton</v>
          </cell>
          <cell r="O593">
            <v>0</v>
          </cell>
          <cell r="P593">
            <v>0</v>
          </cell>
          <cell r="Q593">
            <v>0</v>
          </cell>
          <cell r="R593" t="str">
            <v>Garden</v>
          </cell>
          <cell r="S593" t="str">
            <v>Insignia</v>
          </cell>
          <cell r="T593">
            <v>0</v>
          </cell>
          <cell r="U593" t="str">
            <v>Conventional</v>
          </cell>
          <cell r="V593" t="str">
            <v>Conventional</v>
          </cell>
          <cell r="W593">
            <v>0</v>
          </cell>
          <cell r="X593" t="str">
            <v>Fee</v>
          </cell>
          <cell r="Y593" t="str">
            <v>12</v>
          </cell>
          <cell r="Z593">
            <v>0</v>
          </cell>
          <cell r="AA593">
            <v>0</v>
          </cell>
          <cell r="AB593" t="str">
            <v>439018</v>
          </cell>
          <cell r="AC593">
            <v>0</v>
          </cell>
          <cell r="AD593" t="str">
            <v>No</v>
          </cell>
          <cell r="AE593" t="str">
            <v>Yes</v>
          </cell>
          <cell r="AF593" t="str">
            <v>Prudential</v>
          </cell>
          <cell r="AG593" t="str">
            <v>Prudential Real Estate Investors</v>
          </cell>
          <cell r="AH593">
            <v>0</v>
          </cell>
          <cell r="AI593" t="str">
            <v>South East</v>
          </cell>
          <cell r="AJ593" t="str">
            <v>Boca</v>
          </cell>
          <cell r="AK593" t="str">
            <v>Charlie Vanover</v>
          </cell>
          <cell r="AL593" t="str">
            <v>Glenn Evers</v>
          </cell>
          <cell r="AM593" t="b">
            <v>0</v>
          </cell>
          <cell r="AN593" t="str">
            <v>RW:038752@3494</v>
          </cell>
          <cell r="AO593" t="str">
            <v>06077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</row>
        <row r="594">
          <cell r="A594" t="str">
            <v>007304</v>
          </cell>
          <cell r="B594" t="str">
            <v>The Livingston</v>
          </cell>
          <cell r="C594" t="str">
            <v>10235 Boca Entrada Blvd.</v>
          </cell>
          <cell r="D594">
            <v>0</v>
          </cell>
          <cell r="E594" t="str">
            <v>Boca Raton</v>
          </cell>
          <cell r="F594" t="str">
            <v>FL</v>
          </cell>
          <cell r="G594" t="str">
            <v>33428</v>
          </cell>
          <cell r="H594" t="str">
            <v>561-488-4028</v>
          </cell>
          <cell r="I594">
            <v>0</v>
          </cell>
          <cell r="J594">
            <v>448</v>
          </cell>
          <cell r="K594" t="str">
            <v>12099</v>
          </cell>
          <cell r="L594" t="str">
            <v>Palm Beach</v>
          </cell>
          <cell r="M594" t="str">
            <v>8960</v>
          </cell>
          <cell r="N594" t="str">
            <v>West Palm Beach-Boca Raton</v>
          </cell>
          <cell r="O594">
            <v>0</v>
          </cell>
          <cell r="P594">
            <v>0</v>
          </cell>
          <cell r="Q594">
            <v>0</v>
          </cell>
          <cell r="R594" t="str">
            <v>Garden</v>
          </cell>
          <cell r="S594" t="str">
            <v>Insignia</v>
          </cell>
          <cell r="T594">
            <v>0</v>
          </cell>
          <cell r="U594" t="str">
            <v>Conventional</v>
          </cell>
          <cell r="V594" t="str">
            <v>Conventional</v>
          </cell>
          <cell r="W594">
            <v>0</v>
          </cell>
          <cell r="X594" t="str">
            <v>Fee</v>
          </cell>
          <cell r="Y594" t="str">
            <v>12</v>
          </cell>
          <cell r="Z594">
            <v>0</v>
          </cell>
          <cell r="AA594">
            <v>0</v>
          </cell>
          <cell r="AB594" t="str">
            <v>395568</v>
          </cell>
          <cell r="AC594">
            <v>0</v>
          </cell>
          <cell r="AD594" t="str">
            <v>No</v>
          </cell>
          <cell r="AE594" t="str">
            <v>Yes</v>
          </cell>
          <cell r="AF594" t="str">
            <v>Related</v>
          </cell>
          <cell r="AG594" t="str">
            <v>RMS Partners Entrada Comp</v>
          </cell>
          <cell r="AH594">
            <v>0</v>
          </cell>
          <cell r="AI594" t="str">
            <v>South East</v>
          </cell>
          <cell r="AJ594" t="str">
            <v>Boca</v>
          </cell>
          <cell r="AK594" t="str">
            <v>Charlie Vanover</v>
          </cell>
          <cell r="AL594" t="str">
            <v>Glenn Evers</v>
          </cell>
          <cell r="AM594" t="b">
            <v>1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</row>
        <row r="595">
          <cell r="A595" t="str">
            <v>007307</v>
          </cell>
          <cell r="B595" t="str">
            <v>Woodsdale Oaks</v>
          </cell>
          <cell r="C595" t="str">
            <v>2573 NE 49 th Ave</v>
          </cell>
          <cell r="D595">
            <v>0</v>
          </cell>
          <cell r="E595" t="str">
            <v>Lauderdale Lakes</v>
          </cell>
          <cell r="F595" t="str">
            <v>FL</v>
          </cell>
          <cell r="G595" t="str">
            <v>33313</v>
          </cell>
          <cell r="H595">
            <v>0</v>
          </cell>
          <cell r="I595">
            <v>0</v>
          </cell>
          <cell r="J595">
            <v>172</v>
          </cell>
          <cell r="K595" t="str">
            <v>12011</v>
          </cell>
          <cell r="L595" t="str">
            <v>Broward</v>
          </cell>
          <cell r="M595" t="str">
            <v>2680</v>
          </cell>
          <cell r="N595" t="str">
            <v>FortLauderdale</v>
          </cell>
          <cell r="O595" t="str">
            <v>56</v>
          </cell>
          <cell r="P595" t="str">
            <v>Miami - Fort Lauderdale</v>
          </cell>
          <cell r="Q595">
            <v>0</v>
          </cell>
          <cell r="R595" t="str">
            <v>midrise</v>
          </cell>
          <cell r="S595">
            <v>0</v>
          </cell>
          <cell r="T595">
            <v>0</v>
          </cell>
          <cell r="U595" t="str">
            <v>Conventional</v>
          </cell>
          <cell r="V595">
            <v>0</v>
          </cell>
          <cell r="W595">
            <v>0</v>
          </cell>
          <cell r="X595" t="str">
            <v>Equity</v>
          </cell>
          <cell r="Y595" t="str">
            <v>12</v>
          </cell>
          <cell r="Z595" t="str">
            <v>6</v>
          </cell>
          <cell r="AA595" t="str">
            <v>7.5</v>
          </cell>
          <cell r="AB595" t="str">
            <v>152400</v>
          </cell>
          <cell r="AC595">
            <v>0.01</v>
          </cell>
          <cell r="AD595" t="str">
            <v>Yes</v>
          </cell>
          <cell r="AE595" t="str">
            <v>Yes</v>
          </cell>
          <cell r="AF595" t="str">
            <v>Related</v>
          </cell>
          <cell r="AG595">
            <v>0</v>
          </cell>
          <cell r="AH595" t="str">
            <v>1992</v>
          </cell>
          <cell r="AI595" t="str">
            <v>South East</v>
          </cell>
          <cell r="AJ595" t="str">
            <v>Boca</v>
          </cell>
          <cell r="AK595" t="str">
            <v>Charlie Vanover</v>
          </cell>
          <cell r="AL595" t="str">
            <v>Mack Gipson</v>
          </cell>
          <cell r="AM595" t="b">
            <v>0</v>
          </cell>
          <cell r="AN595" t="str">
            <v>RW:038343@3494</v>
          </cell>
          <cell r="AO595" t="str">
            <v>08266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</row>
        <row r="596">
          <cell r="A596" t="str">
            <v>007310</v>
          </cell>
          <cell r="B596" t="str">
            <v>Tower of David</v>
          </cell>
          <cell r="C596" t="str">
            <v>320 South 3rd Avenue</v>
          </cell>
          <cell r="D596">
            <v>0</v>
          </cell>
          <cell r="E596" t="str">
            <v>Sioux Falls</v>
          </cell>
          <cell r="F596" t="str">
            <v>SD</v>
          </cell>
          <cell r="G596" t="str">
            <v>57101</v>
          </cell>
          <cell r="H596" t="str">
            <v>605-334-8085</v>
          </cell>
          <cell r="I596">
            <v>0</v>
          </cell>
          <cell r="J596">
            <v>80</v>
          </cell>
          <cell r="K596" t="str">
            <v>46099</v>
          </cell>
          <cell r="L596" t="str">
            <v>Minnehaha</v>
          </cell>
          <cell r="M596" t="str">
            <v>7760</v>
          </cell>
          <cell r="N596" t="str">
            <v>Sioux Falls</v>
          </cell>
          <cell r="O596">
            <v>0</v>
          </cell>
          <cell r="P596">
            <v>0</v>
          </cell>
          <cell r="Q596">
            <v>0</v>
          </cell>
          <cell r="R596" t="str">
            <v>Highrise</v>
          </cell>
          <cell r="S596" t="str">
            <v>Insignia</v>
          </cell>
          <cell r="T596" t="str">
            <v>SPI</v>
          </cell>
          <cell r="U596" t="str">
            <v>Affordable</v>
          </cell>
          <cell r="V596" t="str">
            <v>Affordable</v>
          </cell>
          <cell r="W596" t="str">
            <v>Assisted</v>
          </cell>
          <cell r="X596" t="str">
            <v>Fee</v>
          </cell>
          <cell r="Y596" t="str">
            <v>12</v>
          </cell>
          <cell r="Z596" t="str">
            <v>9</v>
          </cell>
          <cell r="AA596">
            <v>0</v>
          </cell>
          <cell r="AB596" t="str">
            <v>47330</v>
          </cell>
          <cell r="AC596">
            <v>0</v>
          </cell>
          <cell r="AD596" t="str">
            <v>Yes</v>
          </cell>
          <cell r="AE596" t="str">
            <v>Yes</v>
          </cell>
          <cell r="AF596" t="str">
            <v>SMI PORTFOLIO - All</v>
          </cell>
          <cell r="AG596" t="str">
            <v>Tower of David</v>
          </cell>
          <cell r="AH596" t="str">
            <v>1975</v>
          </cell>
          <cell r="AI596" t="str">
            <v>Far West</v>
          </cell>
          <cell r="AJ596" t="str">
            <v>Kansas City</v>
          </cell>
          <cell r="AK596" t="str">
            <v>Rusty Fleming</v>
          </cell>
          <cell r="AL596" t="str">
            <v>Don Cappaert</v>
          </cell>
          <cell r="AM596" t="b">
            <v>1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</row>
        <row r="597">
          <cell r="A597" t="str">
            <v>007427</v>
          </cell>
          <cell r="B597" t="str">
            <v>Kingston Greene</v>
          </cell>
          <cell r="C597" t="str">
            <v>135 Timber Hill Dr.</v>
          </cell>
          <cell r="D597" t="str">
            <v>135-A1</v>
          </cell>
          <cell r="E597" t="str">
            <v>Hamilton</v>
          </cell>
          <cell r="F597" t="str">
            <v>OH</v>
          </cell>
          <cell r="G597" t="str">
            <v>45013</v>
          </cell>
          <cell r="H597" t="str">
            <v>513-868-7704</v>
          </cell>
          <cell r="I597">
            <v>0</v>
          </cell>
          <cell r="J597">
            <v>102</v>
          </cell>
          <cell r="K597" t="str">
            <v>39017</v>
          </cell>
          <cell r="L597" t="str">
            <v>Butler</v>
          </cell>
          <cell r="M597" t="str">
            <v>3200</v>
          </cell>
          <cell r="N597" t="str">
            <v>Hamilton-Middletown</v>
          </cell>
          <cell r="O597" t="str">
            <v>21</v>
          </cell>
          <cell r="P597" t="str">
            <v>Cincinnati - Hamilton</v>
          </cell>
          <cell r="Q597">
            <v>0</v>
          </cell>
          <cell r="R597" t="str">
            <v>Garden</v>
          </cell>
          <cell r="S597" t="str">
            <v>Insignia</v>
          </cell>
          <cell r="T597" t="str">
            <v>SPI</v>
          </cell>
          <cell r="U597" t="str">
            <v>Affordable</v>
          </cell>
          <cell r="V597" t="str">
            <v>Affordable</v>
          </cell>
          <cell r="W597" t="str">
            <v>Assisted</v>
          </cell>
          <cell r="X597" t="str">
            <v>Fee</v>
          </cell>
          <cell r="Y597" t="str">
            <v>12</v>
          </cell>
          <cell r="Z597" t="str">
            <v>6</v>
          </cell>
          <cell r="AA597">
            <v>0</v>
          </cell>
          <cell r="AB597" t="str">
            <v>93739</v>
          </cell>
          <cell r="AC597">
            <v>0</v>
          </cell>
          <cell r="AD597" t="str">
            <v>Yes</v>
          </cell>
          <cell r="AE597" t="str">
            <v>Yes</v>
          </cell>
          <cell r="AF597" t="str">
            <v>SMI PORTFOLIO - All</v>
          </cell>
          <cell r="AG597" t="str">
            <v>Kingston Greene Associates</v>
          </cell>
          <cell r="AH597" t="str">
            <v>1965</v>
          </cell>
          <cell r="AI597" t="str">
            <v>West</v>
          </cell>
          <cell r="AJ597" t="str">
            <v>Columbus</v>
          </cell>
          <cell r="AK597" t="str">
            <v>Rowe Shockley</v>
          </cell>
          <cell r="AL597" t="str">
            <v>Jim Soxman</v>
          </cell>
          <cell r="AM597" t="b">
            <v>0</v>
          </cell>
          <cell r="AN597" t="str">
            <v>RW:038290@3494</v>
          </cell>
          <cell r="AO597" t="str">
            <v>08235</v>
          </cell>
          <cell r="AP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  <cell r="AU597">
            <v>0</v>
          </cell>
          <cell r="AV597">
            <v>0</v>
          </cell>
          <cell r="AW597">
            <v>0</v>
          </cell>
          <cell r="AX597">
            <v>0</v>
          </cell>
          <cell r="AY597">
            <v>0</v>
          </cell>
        </row>
        <row r="598">
          <cell r="A598" t="str">
            <v>007446</v>
          </cell>
          <cell r="B598" t="str">
            <v>Goulds Elderly</v>
          </cell>
          <cell r="C598" t="str">
            <v>11341 SW 216th St</v>
          </cell>
          <cell r="D598">
            <v>0</v>
          </cell>
          <cell r="E598" t="str">
            <v>Miami</v>
          </cell>
          <cell r="F598" t="str">
            <v>FL</v>
          </cell>
          <cell r="G598" t="str">
            <v>33170</v>
          </cell>
          <cell r="H598" t="str">
            <v>305-2322421</v>
          </cell>
          <cell r="I598">
            <v>0</v>
          </cell>
          <cell r="J598">
            <v>48</v>
          </cell>
          <cell r="K598" t="str">
            <v>12025</v>
          </cell>
          <cell r="L598" t="str">
            <v>Dade</v>
          </cell>
          <cell r="M598" t="str">
            <v>5000</v>
          </cell>
          <cell r="N598" t="str">
            <v>Miami</v>
          </cell>
          <cell r="O598" t="str">
            <v>56</v>
          </cell>
          <cell r="P598" t="str">
            <v>Miami - Fort Lauderdale</v>
          </cell>
          <cell r="Q598">
            <v>0</v>
          </cell>
          <cell r="R598" t="str">
            <v>Garden</v>
          </cell>
          <cell r="S598" t="str">
            <v>Insignia</v>
          </cell>
          <cell r="T598">
            <v>0</v>
          </cell>
          <cell r="U598" t="str">
            <v>Affordable</v>
          </cell>
          <cell r="V598" t="str">
            <v>Affordable</v>
          </cell>
          <cell r="W598" t="str">
            <v>Assisted</v>
          </cell>
          <cell r="X598" t="str">
            <v>Fee</v>
          </cell>
          <cell r="Y598" t="str">
            <v>09</v>
          </cell>
          <cell r="Z598">
            <v>0</v>
          </cell>
          <cell r="AA598">
            <v>0</v>
          </cell>
          <cell r="AB598" t="str">
            <v>0</v>
          </cell>
          <cell r="AC598">
            <v>0</v>
          </cell>
          <cell r="AD598" t="str">
            <v>No</v>
          </cell>
          <cell r="AE598" t="str">
            <v>Yes</v>
          </cell>
          <cell r="AF598" t="str">
            <v>Metropolitan Dade County Dept</v>
          </cell>
          <cell r="AG598" t="str">
            <v>Metropolitan Dade County, DcHud</v>
          </cell>
          <cell r="AH598">
            <v>0</v>
          </cell>
          <cell r="AI598" t="str">
            <v>South East</v>
          </cell>
          <cell r="AJ598" t="str">
            <v>Boca</v>
          </cell>
          <cell r="AK598" t="str">
            <v>Charlie Vanover</v>
          </cell>
          <cell r="AL598" t="str">
            <v>Mack Gipson</v>
          </cell>
          <cell r="AM598" t="b">
            <v>0</v>
          </cell>
          <cell r="AN598" t="str">
            <v>RW:005732@3494</v>
          </cell>
          <cell r="AO598" t="str">
            <v>11661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</row>
        <row r="599">
          <cell r="A599" t="str">
            <v>007447</v>
          </cell>
          <cell r="B599" t="str">
            <v>Arthur Mays</v>
          </cell>
          <cell r="C599" t="str">
            <v>11341 SW 216th St.</v>
          </cell>
          <cell r="D599">
            <v>0</v>
          </cell>
          <cell r="E599" t="str">
            <v>Miami</v>
          </cell>
          <cell r="F599" t="str">
            <v>FL</v>
          </cell>
          <cell r="G599" t="str">
            <v>33170</v>
          </cell>
          <cell r="H599" t="str">
            <v>305-232-2421</v>
          </cell>
          <cell r="I599">
            <v>0</v>
          </cell>
          <cell r="J599">
            <v>173</v>
          </cell>
          <cell r="K599" t="str">
            <v>12025</v>
          </cell>
          <cell r="L599" t="str">
            <v>Dade</v>
          </cell>
          <cell r="M599" t="str">
            <v>5000</v>
          </cell>
          <cell r="N599" t="str">
            <v>Miami</v>
          </cell>
          <cell r="O599" t="str">
            <v>56</v>
          </cell>
          <cell r="P599" t="str">
            <v>Miami - Fort Lauderdale</v>
          </cell>
          <cell r="Q599">
            <v>0</v>
          </cell>
          <cell r="R599" t="str">
            <v>Garden</v>
          </cell>
          <cell r="S599" t="str">
            <v>Insignia</v>
          </cell>
          <cell r="T599">
            <v>0</v>
          </cell>
          <cell r="U599" t="str">
            <v>Affordable</v>
          </cell>
          <cell r="V599" t="str">
            <v>Affordable</v>
          </cell>
          <cell r="W599" t="str">
            <v>Assisted</v>
          </cell>
          <cell r="X599" t="str">
            <v>Fee</v>
          </cell>
          <cell r="Y599" t="str">
            <v>09</v>
          </cell>
          <cell r="Z599">
            <v>0</v>
          </cell>
          <cell r="AA599">
            <v>0</v>
          </cell>
          <cell r="AB599" t="str">
            <v>345450</v>
          </cell>
          <cell r="AC599">
            <v>0</v>
          </cell>
          <cell r="AD599" t="str">
            <v>No</v>
          </cell>
          <cell r="AE599" t="str">
            <v>Yes</v>
          </cell>
          <cell r="AF599" t="str">
            <v>Metropolitan Dade County Dept</v>
          </cell>
          <cell r="AG599" t="str">
            <v>Metropolitan Dade County, DcHud</v>
          </cell>
          <cell r="AH599">
            <v>0</v>
          </cell>
          <cell r="AI599" t="str">
            <v>South East</v>
          </cell>
          <cell r="AJ599" t="str">
            <v>Boca</v>
          </cell>
          <cell r="AK599" t="str">
            <v>Charlie Vanover</v>
          </cell>
          <cell r="AL599" t="str">
            <v>Mack Gipson</v>
          </cell>
          <cell r="AM599" t="b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</row>
        <row r="600">
          <cell r="A600" t="str">
            <v>007448</v>
          </cell>
          <cell r="B600" t="str">
            <v>Cheyenne Woods</v>
          </cell>
          <cell r="C600" t="str">
            <v>3417 E. Cheyenne</v>
          </cell>
          <cell r="D600">
            <v>0</v>
          </cell>
          <cell r="E600" t="str">
            <v>North Las Vegas</v>
          </cell>
          <cell r="F600" t="str">
            <v>NV</v>
          </cell>
          <cell r="G600" t="str">
            <v>89030</v>
          </cell>
          <cell r="H600" t="str">
            <v>702-3993600</v>
          </cell>
          <cell r="I600">
            <v>0</v>
          </cell>
          <cell r="J600">
            <v>160</v>
          </cell>
          <cell r="K600" t="str">
            <v>32003</v>
          </cell>
          <cell r="L600" t="str">
            <v>Clark</v>
          </cell>
          <cell r="M600" t="str">
            <v>4120</v>
          </cell>
          <cell r="N600" t="str">
            <v>Las Vegas</v>
          </cell>
          <cell r="O600">
            <v>0</v>
          </cell>
          <cell r="P600">
            <v>0</v>
          </cell>
          <cell r="Q600">
            <v>0</v>
          </cell>
          <cell r="R600" t="str">
            <v>Garden</v>
          </cell>
          <cell r="S600" t="str">
            <v>Insignia</v>
          </cell>
          <cell r="T600">
            <v>0</v>
          </cell>
          <cell r="U600" t="str">
            <v>Conventional</v>
          </cell>
          <cell r="V600" t="str">
            <v>Conventional</v>
          </cell>
          <cell r="W600">
            <v>0</v>
          </cell>
          <cell r="X600" t="str">
            <v>Equity</v>
          </cell>
          <cell r="Y600" t="str">
            <v>12</v>
          </cell>
          <cell r="Z600" t="str">
            <v>5</v>
          </cell>
          <cell r="AA600" t="str">
            <v>2</v>
          </cell>
          <cell r="AB600" t="str">
            <v>189528</v>
          </cell>
          <cell r="AC600">
            <v>0.30155445800000003</v>
          </cell>
          <cell r="AD600" t="str">
            <v>Yes</v>
          </cell>
          <cell r="AE600" t="str">
            <v>Yes</v>
          </cell>
          <cell r="AF600" t="str">
            <v>United Investors Portfolio - A</v>
          </cell>
          <cell r="AG600" t="str">
            <v>Cheyenne Woods LLC</v>
          </cell>
          <cell r="AH600" t="str">
            <v>1988</v>
          </cell>
          <cell r="AI600" t="str">
            <v>Far West</v>
          </cell>
          <cell r="AJ600" t="str">
            <v>Denver</v>
          </cell>
          <cell r="AK600" t="str">
            <v>Steve Peters</v>
          </cell>
          <cell r="AL600" t="str">
            <v>Dana Murrah</v>
          </cell>
          <cell r="AM600" t="b">
            <v>0</v>
          </cell>
          <cell r="AN600">
            <v>0</v>
          </cell>
          <cell r="AO600" t="str">
            <v>09144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</row>
        <row r="601">
          <cell r="A601" t="str">
            <v>007502</v>
          </cell>
          <cell r="B601" t="str">
            <v>Westchase</v>
          </cell>
          <cell r="C601" t="str">
            <v>7820 WOODCHASE RD.</v>
          </cell>
          <cell r="D601">
            <v>0</v>
          </cell>
          <cell r="E601" t="str">
            <v>San Antonio</v>
          </cell>
          <cell r="F601" t="str">
            <v>TX</v>
          </cell>
          <cell r="G601" t="str">
            <v>78240</v>
          </cell>
          <cell r="H601" t="str">
            <v>2106817760</v>
          </cell>
          <cell r="I601">
            <v>0</v>
          </cell>
          <cell r="J601">
            <v>172</v>
          </cell>
          <cell r="K601" t="str">
            <v>48029</v>
          </cell>
          <cell r="L601" t="str">
            <v>Bexar</v>
          </cell>
          <cell r="M601" t="str">
            <v>7240</v>
          </cell>
          <cell r="N601" t="str">
            <v>San Antonio</v>
          </cell>
          <cell r="O601">
            <v>0</v>
          </cell>
          <cell r="P601">
            <v>0</v>
          </cell>
          <cell r="Q601">
            <v>0</v>
          </cell>
          <cell r="R601" t="str">
            <v>Garden</v>
          </cell>
          <cell r="S601" t="str">
            <v>Insignia</v>
          </cell>
          <cell r="T601">
            <v>0</v>
          </cell>
          <cell r="U601" t="str">
            <v>Conventional</v>
          </cell>
          <cell r="V601" t="str">
            <v>Conventional</v>
          </cell>
          <cell r="W601">
            <v>0</v>
          </cell>
          <cell r="X601" t="str">
            <v>Fee</v>
          </cell>
          <cell r="Y601" t="str">
            <v>12</v>
          </cell>
          <cell r="Z601">
            <v>0</v>
          </cell>
          <cell r="AA601">
            <v>0</v>
          </cell>
          <cell r="AB601" t="str">
            <v>105544</v>
          </cell>
          <cell r="AC601">
            <v>0</v>
          </cell>
          <cell r="AD601" t="str">
            <v>No</v>
          </cell>
          <cell r="AE601" t="str">
            <v>Yes</v>
          </cell>
          <cell r="AF601" t="str">
            <v>GE CAPITAL/CONDOR I/SMOOT Rece</v>
          </cell>
          <cell r="AG601" t="str">
            <v>GE Capital</v>
          </cell>
          <cell r="AH601">
            <v>0</v>
          </cell>
          <cell r="AI601" t="str">
            <v>West</v>
          </cell>
          <cell r="AJ601" t="str">
            <v>Austin</v>
          </cell>
          <cell r="AK601" t="str">
            <v>Frances Nolan</v>
          </cell>
          <cell r="AL601" t="str">
            <v>Frances Nolan</v>
          </cell>
          <cell r="AM601" t="b">
            <v>0</v>
          </cell>
          <cell r="AN601" t="str">
            <v>RW:038311@3494</v>
          </cell>
          <cell r="AO601" t="str">
            <v>08193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</row>
        <row r="602">
          <cell r="A602" t="str">
            <v>007503</v>
          </cell>
          <cell r="B602" t="str">
            <v>Windsor Village</v>
          </cell>
          <cell r="C602" t="str">
            <v>5321 Gawain Street</v>
          </cell>
          <cell r="D602">
            <v>0</v>
          </cell>
          <cell r="E602" t="str">
            <v>San Antonio</v>
          </cell>
          <cell r="F602" t="str">
            <v>TX</v>
          </cell>
          <cell r="G602" t="str">
            <v>78218</v>
          </cell>
          <cell r="H602" t="str">
            <v>210-653-2813</v>
          </cell>
          <cell r="I602">
            <v>0</v>
          </cell>
          <cell r="J602">
            <v>124</v>
          </cell>
          <cell r="K602" t="str">
            <v>48029</v>
          </cell>
          <cell r="L602" t="str">
            <v>Bexar</v>
          </cell>
          <cell r="M602" t="str">
            <v>7240</v>
          </cell>
          <cell r="N602" t="str">
            <v>San Antonio</v>
          </cell>
          <cell r="O602">
            <v>0</v>
          </cell>
          <cell r="P602">
            <v>0</v>
          </cell>
          <cell r="Q602">
            <v>0</v>
          </cell>
          <cell r="R602" t="str">
            <v>Garden</v>
          </cell>
          <cell r="S602" t="str">
            <v>Insignia</v>
          </cell>
          <cell r="T602">
            <v>0</v>
          </cell>
          <cell r="U602" t="str">
            <v>Conventional</v>
          </cell>
          <cell r="V602" t="str">
            <v>Conventional</v>
          </cell>
          <cell r="W602">
            <v>0</v>
          </cell>
          <cell r="X602" t="str">
            <v>Fee</v>
          </cell>
          <cell r="Y602" t="str">
            <v>12</v>
          </cell>
          <cell r="Z602">
            <v>0</v>
          </cell>
          <cell r="AA602">
            <v>0</v>
          </cell>
          <cell r="AB602" t="str">
            <v>75720</v>
          </cell>
          <cell r="AC602">
            <v>0</v>
          </cell>
          <cell r="AD602" t="str">
            <v>No</v>
          </cell>
          <cell r="AE602" t="str">
            <v>Yes</v>
          </cell>
          <cell r="AF602" t="str">
            <v>GE CAPITAL/CONDOR I/SMOOT Rece</v>
          </cell>
          <cell r="AG602" t="str">
            <v>GE Capital</v>
          </cell>
          <cell r="AH602">
            <v>0</v>
          </cell>
          <cell r="AI602" t="str">
            <v>West</v>
          </cell>
          <cell r="AJ602" t="str">
            <v>Austin</v>
          </cell>
          <cell r="AK602" t="str">
            <v>Frances Nolan</v>
          </cell>
          <cell r="AL602" t="str">
            <v>Frances Nolan</v>
          </cell>
          <cell r="AM602" t="b">
            <v>0</v>
          </cell>
          <cell r="AN602" t="str">
            <v>RW:038779@3494</v>
          </cell>
          <cell r="AO602" t="str">
            <v>06954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</row>
        <row r="603">
          <cell r="A603" t="str">
            <v>007517</v>
          </cell>
          <cell r="B603" t="str">
            <v>Maroon Creek</v>
          </cell>
          <cell r="C603" t="str">
            <v>305 STAGE COURT</v>
          </cell>
          <cell r="D603">
            <v>0</v>
          </cell>
          <cell r="E603" t="str">
            <v>Aspen</v>
          </cell>
          <cell r="F603" t="str">
            <v>CO</v>
          </cell>
          <cell r="G603" t="str">
            <v>81611</v>
          </cell>
          <cell r="H603" t="str">
            <v>970-544-1885</v>
          </cell>
          <cell r="I603">
            <v>0</v>
          </cell>
          <cell r="J603">
            <v>42</v>
          </cell>
          <cell r="K603" t="str">
            <v>08097</v>
          </cell>
          <cell r="L603" t="str">
            <v>Pitkin</v>
          </cell>
          <cell r="M603" t="str">
            <v>008</v>
          </cell>
          <cell r="N603" t="str">
            <v>CO Other</v>
          </cell>
          <cell r="O603">
            <v>0</v>
          </cell>
          <cell r="P603">
            <v>0</v>
          </cell>
          <cell r="Q603">
            <v>0</v>
          </cell>
          <cell r="R603" t="str">
            <v>Garden</v>
          </cell>
          <cell r="S603" t="str">
            <v>Insignia</v>
          </cell>
          <cell r="T603">
            <v>0</v>
          </cell>
          <cell r="U603" t="str">
            <v>Conventional</v>
          </cell>
          <cell r="V603" t="str">
            <v>Conventional</v>
          </cell>
          <cell r="W603" t="str">
            <v>Tax Credit</v>
          </cell>
          <cell r="X603" t="str">
            <v>Fee</v>
          </cell>
          <cell r="Y603" t="str">
            <v>12</v>
          </cell>
          <cell r="Z603">
            <v>0</v>
          </cell>
          <cell r="AA603">
            <v>0</v>
          </cell>
          <cell r="AB603" t="str">
            <v>0</v>
          </cell>
          <cell r="AC603">
            <v>0</v>
          </cell>
          <cell r="AD603" t="str">
            <v>No</v>
          </cell>
          <cell r="AE603" t="str">
            <v>Yes</v>
          </cell>
          <cell r="AF603" t="str">
            <v>Kaufman &amp; Broad</v>
          </cell>
          <cell r="AG603" t="str">
            <v>Maron Creek Apts LP</v>
          </cell>
          <cell r="AH603">
            <v>0</v>
          </cell>
          <cell r="AI603" t="str">
            <v>Far West</v>
          </cell>
          <cell r="AJ603" t="str">
            <v>Denver</v>
          </cell>
          <cell r="AK603" t="str">
            <v>Steve Peters</v>
          </cell>
          <cell r="AL603" t="str">
            <v>Steve Peters</v>
          </cell>
          <cell r="AM603" t="b">
            <v>0</v>
          </cell>
          <cell r="AN603" t="str">
            <v>RW:000627@3494</v>
          </cell>
          <cell r="AO603" t="str">
            <v>11789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</row>
        <row r="604">
          <cell r="A604" t="str">
            <v>007550</v>
          </cell>
          <cell r="B604" t="str">
            <v>Manor House Inn</v>
          </cell>
          <cell r="C604" t="str">
            <v>2504 Texas Avenue South</v>
          </cell>
          <cell r="D604">
            <v>0</v>
          </cell>
          <cell r="E604" t="str">
            <v>College Station</v>
          </cell>
          <cell r="F604" t="str">
            <v>TX</v>
          </cell>
          <cell r="G604" t="str">
            <v>77840</v>
          </cell>
          <cell r="H604" t="str">
            <v>409-764-9540</v>
          </cell>
          <cell r="I604">
            <v>0</v>
          </cell>
          <cell r="J604">
            <v>0</v>
          </cell>
          <cell r="K604" t="str">
            <v>48041</v>
          </cell>
          <cell r="L604" t="str">
            <v>Brazos</v>
          </cell>
          <cell r="M604" t="str">
            <v>1260</v>
          </cell>
          <cell r="N604" t="str">
            <v>Bryan-College Station</v>
          </cell>
          <cell r="O604">
            <v>0</v>
          </cell>
          <cell r="P604">
            <v>0</v>
          </cell>
          <cell r="Q604">
            <v>0</v>
          </cell>
          <cell r="R604" t="str">
            <v>Garden</v>
          </cell>
          <cell r="S604" t="str">
            <v>Insignia</v>
          </cell>
          <cell r="T604">
            <v>0</v>
          </cell>
          <cell r="U604" t="str">
            <v>Commercial</v>
          </cell>
          <cell r="V604" t="str">
            <v>Commercial</v>
          </cell>
          <cell r="W604">
            <v>0</v>
          </cell>
          <cell r="X604" t="str">
            <v>Fee</v>
          </cell>
          <cell r="Y604" t="str">
            <v>12</v>
          </cell>
          <cell r="Z604">
            <v>0</v>
          </cell>
          <cell r="AA604">
            <v>0</v>
          </cell>
          <cell r="AB604" t="str">
            <v>39352</v>
          </cell>
          <cell r="AC604">
            <v>0</v>
          </cell>
          <cell r="AD604" t="str">
            <v>No</v>
          </cell>
          <cell r="AE604" t="str">
            <v>Yes</v>
          </cell>
          <cell r="AF604" t="str">
            <v>Duddleston</v>
          </cell>
          <cell r="AG604" t="str">
            <v>MHI College Station Partnership</v>
          </cell>
          <cell r="AH604">
            <v>0</v>
          </cell>
          <cell r="AI604" t="str">
            <v>West</v>
          </cell>
          <cell r="AJ604" t="str">
            <v>Houston II</v>
          </cell>
          <cell r="AK604" t="str">
            <v>Dave Hannan</v>
          </cell>
          <cell r="AL604" t="str">
            <v>Julie Bonnin</v>
          </cell>
          <cell r="AM604" t="b">
            <v>0</v>
          </cell>
          <cell r="AN604" t="str">
            <v>RW:000328@3494</v>
          </cell>
          <cell r="AO604" t="str">
            <v>11262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  <cell r="AY604">
            <v>0</v>
          </cell>
        </row>
        <row r="605">
          <cell r="A605" t="str">
            <v>008261</v>
          </cell>
          <cell r="B605" t="str">
            <v>Williamsburg Apts</v>
          </cell>
          <cell r="C605" t="str">
            <v>3451 SHERBURNE LANE</v>
          </cell>
          <cell r="D605">
            <v>0</v>
          </cell>
          <cell r="E605" t="str">
            <v>Indianapolis</v>
          </cell>
          <cell r="F605" t="str">
            <v>IN</v>
          </cell>
          <cell r="G605" t="str">
            <v>46222</v>
          </cell>
          <cell r="H605" t="str">
            <v>317-923-1374</v>
          </cell>
          <cell r="I605">
            <v>0</v>
          </cell>
          <cell r="J605">
            <v>460</v>
          </cell>
          <cell r="K605" t="str">
            <v>18097</v>
          </cell>
          <cell r="L605" t="str">
            <v>Marion</v>
          </cell>
          <cell r="M605" t="str">
            <v>3480</v>
          </cell>
          <cell r="N605" t="str">
            <v>Indianapolis</v>
          </cell>
          <cell r="O605">
            <v>0</v>
          </cell>
          <cell r="P605">
            <v>0</v>
          </cell>
          <cell r="Q605">
            <v>0</v>
          </cell>
          <cell r="R605" t="str">
            <v>Garden</v>
          </cell>
          <cell r="S605" t="str">
            <v>Insignia</v>
          </cell>
          <cell r="T605">
            <v>0</v>
          </cell>
          <cell r="U605" t="str">
            <v>Conventional</v>
          </cell>
          <cell r="V605" t="str">
            <v>Conventional</v>
          </cell>
          <cell r="W605">
            <v>0</v>
          </cell>
          <cell r="X605" t="str">
            <v>Consolidated</v>
          </cell>
          <cell r="Y605" t="str">
            <v>12</v>
          </cell>
          <cell r="Z605" t="str">
            <v>8</v>
          </cell>
          <cell r="AA605" t="str">
            <v>7</v>
          </cell>
          <cell r="AB605" t="str">
            <v>392800</v>
          </cell>
          <cell r="AC605">
            <v>0.56290183100000002</v>
          </cell>
          <cell r="AD605" t="str">
            <v>Yes</v>
          </cell>
          <cell r="AE605" t="str">
            <v>Yes</v>
          </cell>
          <cell r="AF605" t="str">
            <v>Npi</v>
          </cell>
          <cell r="AG605" t="str">
            <v>National Property Investors 8</v>
          </cell>
          <cell r="AH605" t="str">
            <v>1974</v>
          </cell>
          <cell r="AI605" t="str">
            <v>West</v>
          </cell>
          <cell r="AJ605" t="str">
            <v>Indianapolis</v>
          </cell>
          <cell r="AK605" t="str">
            <v>Rick Arbore</v>
          </cell>
          <cell r="AL605" t="str">
            <v>John Ehrhardt</v>
          </cell>
          <cell r="AM605" t="b">
            <v>0</v>
          </cell>
          <cell r="AN605" t="str">
            <v>RW:000676@3494</v>
          </cell>
          <cell r="AO605" t="str">
            <v>11395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1783.75</v>
          </cell>
          <cell r="AU605">
            <v>0</v>
          </cell>
          <cell r="AV605">
            <v>0</v>
          </cell>
          <cell r="AW605">
            <v>0</v>
          </cell>
          <cell r="AX605">
            <v>1783.75</v>
          </cell>
          <cell r="AY605">
            <v>1004.07</v>
          </cell>
        </row>
        <row r="606">
          <cell r="A606" t="str">
            <v>008262</v>
          </cell>
          <cell r="B606" t="str">
            <v>Fairway View II</v>
          </cell>
          <cell r="C606" t="str">
            <v>2225 COLLEGE DRIVE</v>
          </cell>
          <cell r="D606">
            <v>0</v>
          </cell>
          <cell r="E606" t="str">
            <v>Baton Rouge</v>
          </cell>
          <cell r="F606" t="str">
            <v>LA</v>
          </cell>
          <cell r="G606" t="str">
            <v>70808</v>
          </cell>
          <cell r="H606" t="str">
            <v>504-926-9717</v>
          </cell>
          <cell r="I606">
            <v>0</v>
          </cell>
          <cell r="J606">
            <v>204</v>
          </cell>
          <cell r="K606" t="str">
            <v>22033</v>
          </cell>
          <cell r="L606" t="str">
            <v>East Baton Rouge</v>
          </cell>
          <cell r="M606" t="str">
            <v>0760</v>
          </cell>
          <cell r="N606" t="str">
            <v>Baton Rouge</v>
          </cell>
          <cell r="O606">
            <v>0</v>
          </cell>
          <cell r="P606">
            <v>0</v>
          </cell>
          <cell r="Q606">
            <v>0</v>
          </cell>
          <cell r="R606" t="str">
            <v>Garden</v>
          </cell>
          <cell r="S606" t="str">
            <v>Insignia</v>
          </cell>
          <cell r="T606">
            <v>0</v>
          </cell>
          <cell r="U606" t="str">
            <v>Conventional</v>
          </cell>
          <cell r="V606" t="str">
            <v>Conventional</v>
          </cell>
          <cell r="W606" t="str">
            <v>yes</v>
          </cell>
          <cell r="X606" t="str">
            <v>Consolidated</v>
          </cell>
          <cell r="Y606" t="str">
            <v>12</v>
          </cell>
          <cell r="Z606" t="str">
            <v>9</v>
          </cell>
          <cell r="AA606" t="str">
            <v>7</v>
          </cell>
          <cell r="AB606" t="str">
            <v>168036</v>
          </cell>
          <cell r="AC606">
            <v>0.64014716599999999</v>
          </cell>
          <cell r="AD606" t="str">
            <v>Yes</v>
          </cell>
          <cell r="AE606" t="str">
            <v>Yes</v>
          </cell>
          <cell r="AF606" t="str">
            <v>Npi</v>
          </cell>
          <cell r="AG606" t="str">
            <v>National Propery Investors  6</v>
          </cell>
          <cell r="AH606" t="str">
            <v>1981</v>
          </cell>
          <cell r="AI606" t="str">
            <v>West</v>
          </cell>
          <cell r="AJ606" t="str">
            <v>Houston II</v>
          </cell>
          <cell r="AK606" t="str">
            <v>Dave Hannan</v>
          </cell>
          <cell r="AL606" t="str">
            <v>Richard Marshall</v>
          </cell>
          <cell r="AM606" t="b">
            <v>0</v>
          </cell>
          <cell r="AN606">
            <v>0</v>
          </cell>
          <cell r="AO606" t="str">
            <v>09008</v>
          </cell>
          <cell r="AP606">
            <v>1813.96</v>
          </cell>
          <cell r="AQ606">
            <v>0</v>
          </cell>
          <cell r="AR606">
            <v>0</v>
          </cell>
          <cell r="AS606">
            <v>734.4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2548.36</v>
          </cell>
          <cell r="AY606">
            <v>1631.32</v>
          </cell>
        </row>
        <row r="607">
          <cell r="A607" t="str">
            <v>008263</v>
          </cell>
          <cell r="B607" t="str">
            <v>PATCHEN PLACE</v>
          </cell>
          <cell r="C607" t="str">
            <v>200 PATCHEN DRIVE</v>
          </cell>
          <cell r="D607">
            <v>0</v>
          </cell>
          <cell r="E607" t="str">
            <v>LEXINGTON</v>
          </cell>
          <cell r="F607" t="str">
            <v>KY</v>
          </cell>
          <cell r="G607" t="str">
            <v>40517</v>
          </cell>
          <cell r="H607" t="str">
            <v>606-269-4913</v>
          </cell>
          <cell r="I607">
            <v>0</v>
          </cell>
          <cell r="J607">
            <v>202</v>
          </cell>
          <cell r="K607" t="str">
            <v>21067</v>
          </cell>
          <cell r="L607" t="str">
            <v>Fayette</v>
          </cell>
          <cell r="M607" t="str">
            <v>4280</v>
          </cell>
          <cell r="N607" t="str">
            <v>Lexington</v>
          </cell>
          <cell r="O607">
            <v>0</v>
          </cell>
          <cell r="P607">
            <v>0</v>
          </cell>
          <cell r="Q607">
            <v>0</v>
          </cell>
          <cell r="R607" t="str">
            <v>Garden</v>
          </cell>
          <cell r="S607" t="str">
            <v>Insignia</v>
          </cell>
          <cell r="T607">
            <v>0</v>
          </cell>
          <cell r="U607" t="str">
            <v>Conventional</v>
          </cell>
          <cell r="V607" t="str">
            <v>Conventional</v>
          </cell>
          <cell r="W607">
            <v>0</v>
          </cell>
          <cell r="X607" t="str">
            <v>Consolidated</v>
          </cell>
          <cell r="Y607" t="str">
            <v>12</v>
          </cell>
          <cell r="Z607" t="str">
            <v>8</v>
          </cell>
          <cell r="AA607" t="str">
            <v>7</v>
          </cell>
          <cell r="AB607" t="str">
            <v>161712</v>
          </cell>
          <cell r="AC607">
            <v>0.64014716599999999</v>
          </cell>
          <cell r="AD607" t="str">
            <v>Yes</v>
          </cell>
          <cell r="AE607" t="str">
            <v>Yes</v>
          </cell>
          <cell r="AF607" t="str">
            <v>Npi</v>
          </cell>
          <cell r="AG607" t="str">
            <v>National Property Investors-7</v>
          </cell>
          <cell r="AH607" t="str">
            <v>1974</v>
          </cell>
          <cell r="AI607" t="str">
            <v>South East</v>
          </cell>
          <cell r="AJ607" t="str">
            <v>Nashville</v>
          </cell>
          <cell r="AK607" t="str">
            <v>Rod Beverstein</v>
          </cell>
          <cell r="AL607" t="str">
            <v>Ann Felknor</v>
          </cell>
          <cell r="AM607" t="b">
            <v>0</v>
          </cell>
          <cell r="AN607" t="str">
            <v>RW:000967@3494</v>
          </cell>
          <cell r="AO607" t="str">
            <v>11388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545.4</v>
          </cell>
          <cell r="AX607">
            <v>545.4</v>
          </cell>
          <cell r="AY607">
            <v>349.13</v>
          </cell>
        </row>
        <row r="608">
          <cell r="A608" t="str">
            <v>008264</v>
          </cell>
          <cell r="B608" t="str">
            <v>The Harbors/Plumtree</v>
          </cell>
          <cell r="C608" t="str">
            <v>7676 S WESTMORELAND</v>
          </cell>
          <cell r="D608">
            <v>0</v>
          </cell>
          <cell r="E608" t="str">
            <v>Dallas</v>
          </cell>
          <cell r="F608" t="str">
            <v>TX</v>
          </cell>
          <cell r="G608" t="str">
            <v>75237</v>
          </cell>
          <cell r="H608" t="str">
            <v>972-296-6496</v>
          </cell>
          <cell r="I608">
            <v>0</v>
          </cell>
          <cell r="J608">
            <v>480</v>
          </cell>
          <cell r="K608" t="str">
            <v>48113</v>
          </cell>
          <cell r="L608" t="str">
            <v>Dallas</v>
          </cell>
          <cell r="M608" t="str">
            <v>1920</v>
          </cell>
          <cell r="N608" t="str">
            <v>Dallas</v>
          </cell>
          <cell r="O608" t="str">
            <v>31</v>
          </cell>
          <cell r="P608" t="str">
            <v>Dallas - Fort Worth</v>
          </cell>
          <cell r="Q608">
            <v>0</v>
          </cell>
          <cell r="R608" t="str">
            <v>Garden</v>
          </cell>
          <cell r="S608" t="str">
            <v>Insignia</v>
          </cell>
          <cell r="T608">
            <v>0</v>
          </cell>
          <cell r="U608" t="str">
            <v>Conventional</v>
          </cell>
          <cell r="V608" t="str">
            <v>Conventional</v>
          </cell>
          <cell r="W608">
            <v>0</v>
          </cell>
          <cell r="X608" t="str">
            <v>Fee</v>
          </cell>
          <cell r="Y608" t="str">
            <v>03</v>
          </cell>
          <cell r="Z608">
            <v>0</v>
          </cell>
          <cell r="AA608">
            <v>0</v>
          </cell>
          <cell r="AB608" t="str">
            <v>365850</v>
          </cell>
          <cell r="AC608">
            <v>0</v>
          </cell>
          <cell r="AD608" t="str">
            <v>No</v>
          </cell>
          <cell r="AE608" t="str">
            <v>Yes</v>
          </cell>
          <cell r="AF608" t="str">
            <v>Duncanvill Endownment Properti</v>
          </cell>
          <cell r="AG608" t="str">
            <v>Duncanville Endowment Properties, Inc.</v>
          </cell>
          <cell r="AH608">
            <v>0</v>
          </cell>
          <cell r="AI608" t="str">
            <v>West</v>
          </cell>
          <cell r="AJ608" t="str">
            <v>Dallas II</v>
          </cell>
          <cell r="AK608" t="str">
            <v>Larry Lennon</v>
          </cell>
          <cell r="AL608" t="str">
            <v>Kyle Brown</v>
          </cell>
          <cell r="AM608" t="b">
            <v>0</v>
          </cell>
          <cell r="AN608" t="str">
            <v>RW:039598@3494</v>
          </cell>
          <cell r="AO608" t="str">
            <v>07392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</row>
        <row r="609">
          <cell r="A609" t="str">
            <v>008265</v>
          </cell>
          <cell r="B609" t="str">
            <v>South Point</v>
          </cell>
          <cell r="C609" t="str">
            <v>3201 Myra Street</v>
          </cell>
          <cell r="D609">
            <v>0</v>
          </cell>
          <cell r="E609" t="str">
            <v>Durham</v>
          </cell>
          <cell r="F609" t="str">
            <v>NC</v>
          </cell>
          <cell r="G609" t="str">
            <v>27707</v>
          </cell>
          <cell r="H609" t="str">
            <v>919-493-7487</v>
          </cell>
          <cell r="I609">
            <v>0</v>
          </cell>
          <cell r="J609">
            <v>180</v>
          </cell>
          <cell r="K609" t="str">
            <v>37063</v>
          </cell>
          <cell r="L609" t="str">
            <v>Durham</v>
          </cell>
          <cell r="M609" t="str">
            <v>6640</v>
          </cell>
          <cell r="N609" t="str">
            <v>Raleigh-Durham-Chapel Hill</v>
          </cell>
          <cell r="O609">
            <v>0</v>
          </cell>
          <cell r="P609">
            <v>0</v>
          </cell>
          <cell r="Q609">
            <v>0</v>
          </cell>
          <cell r="R609" t="str">
            <v>Garden</v>
          </cell>
          <cell r="S609" t="str">
            <v>Insignia</v>
          </cell>
          <cell r="T609">
            <v>0</v>
          </cell>
          <cell r="U609" t="str">
            <v>Conventional</v>
          </cell>
          <cell r="V609" t="str">
            <v>Conventional</v>
          </cell>
          <cell r="W609">
            <v>0</v>
          </cell>
          <cell r="X609" t="str">
            <v>Consolidated</v>
          </cell>
          <cell r="Y609" t="str">
            <v>12</v>
          </cell>
          <cell r="Z609" t="str">
            <v>7</v>
          </cell>
          <cell r="AA609" t="str">
            <v>7</v>
          </cell>
          <cell r="AB609" t="str">
            <v>0</v>
          </cell>
          <cell r="AC609">
            <v>0.64014716599999999</v>
          </cell>
          <cell r="AD609" t="str">
            <v>Yes</v>
          </cell>
          <cell r="AE609" t="str">
            <v>Yes</v>
          </cell>
          <cell r="AF609" t="str">
            <v>Npi</v>
          </cell>
          <cell r="AG609" t="str">
            <v>NPI, 7</v>
          </cell>
          <cell r="AH609" t="str">
            <v>1980</v>
          </cell>
          <cell r="AI609" t="str">
            <v>East</v>
          </cell>
          <cell r="AJ609" t="str">
            <v>Columbia</v>
          </cell>
          <cell r="AK609" t="str">
            <v>Kim Barkwell</v>
          </cell>
          <cell r="AL609" t="str">
            <v>Randy Bryant</v>
          </cell>
          <cell r="AM609" t="b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1360.9</v>
          </cell>
          <cell r="AU609">
            <v>0</v>
          </cell>
          <cell r="AV609">
            <v>0</v>
          </cell>
          <cell r="AW609">
            <v>486</v>
          </cell>
          <cell r="AX609">
            <v>1846.9</v>
          </cell>
          <cell r="AY609">
            <v>1182.28</v>
          </cell>
        </row>
        <row r="610">
          <cell r="A610" t="str">
            <v>008266</v>
          </cell>
          <cell r="B610" t="str">
            <v>Harmony Park Senior Apts</v>
          </cell>
          <cell r="C610">
            <v>0</v>
          </cell>
          <cell r="D610">
            <v>0</v>
          </cell>
          <cell r="E610" t="str">
            <v>Buena Park</v>
          </cell>
          <cell r="F610" t="str">
            <v>CA</v>
          </cell>
          <cell r="G610" t="str">
            <v>90621</v>
          </cell>
          <cell r="H610">
            <v>0</v>
          </cell>
          <cell r="I610">
            <v>0</v>
          </cell>
          <cell r="J610">
            <v>59</v>
          </cell>
          <cell r="K610" t="str">
            <v>06059</v>
          </cell>
          <cell r="L610" t="str">
            <v>Orange</v>
          </cell>
          <cell r="M610" t="str">
            <v>5945</v>
          </cell>
          <cell r="N610" t="str">
            <v>Orange County</v>
          </cell>
          <cell r="O610" t="str">
            <v>49</v>
          </cell>
          <cell r="P610" t="str">
            <v>Los Angeles - Riverside - Orange County</v>
          </cell>
          <cell r="Q610">
            <v>0</v>
          </cell>
          <cell r="R610" t="str">
            <v>garden</v>
          </cell>
          <cell r="S610" t="str">
            <v>Insignia</v>
          </cell>
          <cell r="T610">
            <v>0</v>
          </cell>
          <cell r="U610" t="str">
            <v>Conventional</v>
          </cell>
          <cell r="V610">
            <v>0</v>
          </cell>
          <cell r="W610">
            <v>0</v>
          </cell>
          <cell r="X610" t="str">
            <v>Fee</v>
          </cell>
          <cell r="Y610" t="str">
            <v>12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 t="str">
            <v>No</v>
          </cell>
          <cell r="AE610" t="str">
            <v>Yes</v>
          </cell>
          <cell r="AF610" t="str">
            <v>Kaufman &amp; Broad</v>
          </cell>
          <cell r="AG610">
            <v>0</v>
          </cell>
          <cell r="AH610">
            <v>0</v>
          </cell>
          <cell r="AI610" t="str">
            <v>Far West</v>
          </cell>
          <cell r="AJ610" t="str">
            <v>California</v>
          </cell>
          <cell r="AK610" t="str">
            <v>Greg Garmon</v>
          </cell>
          <cell r="AL610" t="str">
            <v>Dan Hardy</v>
          </cell>
          <cell r="AM610" t="b">
            <v>1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</row>
        <row r="611">
          <cell r="A611" t="str">
            <v>008286</v>
          </cell>
          <cell r="B611" t="str">
            <v>The Pines at Forest Lake</v>
          </cell>
          <cell r="C611" t="str">
            <v>325 PERCIVAL BLVD.</v>
          </cell>
          <cell r="D611">
            <v>0</v>
          </cell>
          <cell r="E611" t="str">
            <v>Columbia</v>
          </cell>
          <cell r="F611" t="str">
            <v>SC</v>
          </cell>
          <cell r="G611" t="str">
            <v>29206</v>
          </cell>
          <cell r="H611" t="str">
            <v>803-782-7854</v>
          </cell>
          <cell r="I611">
            <v>0</v>
          </cell>
          <cell r="J611">
            <v>312</v>
          </cell>
          <cell r="K611" t="str">
            <v>45079</v>
          </cell>
          <cell r="L611" t="str">
            <v>Richland</v>
          </cell>
          <cell r="M611" t="str">
            <v>1760</v>
          </cell>
          <cell r="N611" t="str">
            <v>Columbia</v>
          </cell>
          <cell r="O611">
            <v>0</v>
          </cell>
          <cell r="P611">
            <v>0</v>
          </cell>
          <cell r="Q611">
            <v>0</v>
          </cell>
          <cell r="R611" t="str">
            <v>Garden</v>
          </cell>
          <cell r="S611" t="str">
            <v>Insignia</v>
          </cell>
          <cell r="T611">
            <v>0</v>
          </cell>
          <cell r="U611" t="str">
            <v>Conventional</v>
          </cell>
          <cell r="V611" t="str">
            <v>Conventional</v>
          </cell>
          <cell r="W611">
            <v>0</v>
          </cell>
          <cell r="X611" t="str">
            <v>Equity</v>
          </cell>
          <cell r="Y611" t="str">
            <v>12</v>
          </cell>
          <cell r="Z611" t="str">
            <v>6</v>
          </cell>
          <cell r="AA611" t="str">
            <v>7</v>
          </cell>
          <cell r="AB611" t="str">
            <v>0</v>
          </cell>
          <cell r="AC611">
            <v>0.2475</v>
          </cell>
          <cell r="AD611" t="str">
            <v>Yes</v>
          </cell>
          <cell r="AE611" t="str">
            <v>Yes</v>
          </cell>
          <cell r="AF611" t="str">
            <v>Gssw/Blackstone/Insignia</v>
          </cell>
          <cell r="AG611" t="str">
            <v>Turnberry REO,LP</v>
          </cell>
          <cell r="AH611" t="str">
            <v>1968</v>
          </cell>
          <cell r="AI611" t="str">
            <v>East</v>
          </cell>
          <cell r="AJ611" t="str">
            <v>Columbia</v>
          </cell>
          <cell r="AK611" t="str">
            <v>Kim Barkwell</v>
          </cell>
          <cell r="AL611" t="str">
            <v>Hugh Hodge</v>
          </cell>
          <cell r="AM611" t="b">
            <v>0</v>
          </cell>
          <cell r="AN611" t="str">
            <v>RW:038373@3494</v>
          </cell>
          <cell r="AO611" t="str">
            <v>08284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</row>
        <row r="612">
          <cell r="A612" t="str">
            <v>008288</v>
          </cell>
          <cell r="B612" t="str">
            <v>AUTUMN CHASE</v>
          </cell>
          <cell r="C612" t="str">
            <v>1000 University Blvd</v>
          </cell>
          <cell r="D612">
            <v>0</v>
          </cell>
          <cell r="E612" t="str">
            <v>KINGSPORT</v>
          </cell>
          <cell r="F612" t="str">
            <v>TN</v>
          </cell>
          <cell r="G612" t="str">
            <v>37660</v>
          </cell>
          <cell r="H612" t="str">
            <v>423-246-7331</v>
          </cell>
          <cell r="I612">
            <v>0</v>
          </cell>
          <cell r="J612">
            <v>369</v>
          </cell>
          <cell r="K612" t="str">
            <v>47163</v>
          </cell>
          <cell r="L612" t="str">
            <v>Sullivan</v>
          </cell>
          <cell r="M612" t="str">
            <v>3660</v>
          </cell>
          <cell r="N612" t="str">
            <v>JohnsonCity-Kingsport-Bristol</v>
          </cell>
          <cell r="O612">
            <v>0</v>
          </cell>
          <cell r="P612">
            <v>0</v>
          </cell>
          <cell r="Q612">
            <v>0</v>
          </cell>
          <cell r="R612" t="str">
            <v>Garden</v>
          </cell>
          <cell r="S612" t="str">
            <v>Insignia</v>
          </cell>
          <cell r="T612">
            <v>0</v>
          </cell>
          <cell r="U612" t="str">
            <v>Conventional</v>
          </cell>
          <cell r="V612" t="str">
            <v>Conventional</v>
          </cell>
          <cell r="W612">
            <v>0</v>
          </cell>
          <cell r="X612" t="str">
            <v>Equity</v>
          </cell>
          <cell r="Y612" t="str">
            <v>12</v>
          </cell>
          <cell r="Z612" t="str">
            <v>6</v>
          </cell>
          <cell r="AA612" t="str">
            <v>6</v>
          </cell>
          <cell r="AB612" t="str">
            <v>334950</v>
          </cell>
          <cell r="AC612">
            <v>0.2475</v>
          </cell>
          <cell r="AD612" t="str">
            <v>Yes</v>
          </cell>
          <cell r="AE612" t="str">
            <v>Yes</v>
          </cell>
          <cell r="AF612" t="str">
            <v>Gssw/Blackstone/Insignia</v>
          </cell>
          <cell r="AG612" t="str">
            <v>Autumn Chase-REO,LP</v>
          </cell>
          <cell r="AH612" t="str">
            <v>1972</v>
          </cell>
          <cell r="AI612" t="str">
            <v>South East</v>
          </cell>
          <cell r="AJ612" t="str">
            <v>Nashville</v>
          </cell>
          <cell r="AK612" t="str">
            <v>Rod Beverstein</v>
          </cell>
          <cell r="AL612" t="str">
            <v>Hank Dotson</v>
          </cell>
          <cell r="AM612" t="b">
            <v>0</v>
          </cell>
          <cell r="AN612" t="str">
            <v>RW:006727@3494</v>
          </cell>
          <cell r="AO612" t="str">
            <v>11283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</row>
        <row r="613">
          <cell r="A613" t="str">
            <v>008289</v>
          </cell>
          <cell r="B613" t="str">
            <v>Parkway Crossing</v>
          </cell>
          <cell r="C613">
            <v>0</v>
          </cell>
          <cell r="D613">
            <v>0</v>
          </cell>
          <cell r="E613" t="str">
            <v>Asheville</v>
          </cell>
          <cell r="F613" t="str">
            <v>NC</v>
          </cell>
          <cell r="G613" t="str">
            <v>28805</v>
          </cell>
          <cell r="H613">
            <v>0</v>
          </cell>
          <cell r="I613">
            <v>0</v>
          </cell>
          <cell r="J613">
            <v>248</v>
          </cell>
          <cell r="K613" t="str">
            <v>37021</v>
          </cell>
          <cell r="L613" t="str">
            <v>Buncombe</v>
          </cell>
          <cell r="M613" t="str">
            <v>0480</v>
          </cell>
          <cell r="N613" t="str">
            <v>Asheville</v>
          </cell>
          <cell r="O613">
            <v>0</v>
          </cell>
          <cell r="P613">
            <v>0</v>
          </cell>
          <cell r="Q613">
            <v>0</v>
          </cell>
          <cell r="R613" t="str">
            <v>midrise</v>
          </cell>
          <cell r="S613" t="str">
            <v>Insignia</v>
          </cell>
          <cell r="T613">
            <v>0</v>
          </cell>
          <cell r="U613" t="str">
            <v>Conventional</v>
          </cell>
          <cell r="V613" t="str">
            <v>Conventional</v>
          </cell>
          <cell r="W613">
            <v>0</v>
          </cell>
          <cell r="X613" t="str">
            <v>Equity</v>
          </cell>
          <cell r="Y613" t="str">
            <v>12</v>
          </cell>
          <cell r="Z613" t="str">
            <v>10</v>
          </cell>
          <cell r="AA613" t="str">
            <v>8</v>
          </cell>
          <cell r="AB613">
            <v>0</v>
          </cell>
          <cell r="AC613">
            <v>0.2475</v>
          </cell>
          <cell r="AD613" t="str">
            <v>Yes</v>
          </cell>
          <cell r="AE613" t="str">
            <v>Yes</v>
          </cell>
          <cell r="AF613" t="str">
            <v>Gssw/Blackstone/Insignia</v>
          </cell>
          <cell r="AG613">
            <v>0</v>
          </cell>
          <cell r="AH613" t="str">
            <v>1972</v>
          </cell>
          <cell r="AI613" t="str">
            <v>East</v>
          </cell>
          <cell r="AJ613" t="str">
            <v>Greenville</v>
          </cell>
          <cell r="AK613" t="str">
            <v>Frank Dupree</v>
          </cell>
          <cell r="AL613" t="str">
            <v>Wayne Redding</v>
          </cell>
          <cell r="AM613" t="b">
            <v>0</v>
          </cell>
          <cell r="AN613">
            <v>0</v>
          </cell>
          <cell r="AO613" t="str">
            <v>11666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</row>
        <row r="614">
          <cell r="A614" t="str">
            <v>008290</v>
          </cell>
          <cell r="B614" t="str">
            <v>Barrington Park</v>
          </cell>
          <cell r="C614">
            <v>0</v>
          </cell>
          <cell r="D614">
            <v>0</v>
          </cell>
          <cell r="E614" t="str">
            <v>Greenville</v>
          </cell>
          <cell r="F614" t="str">
            <v>SC</v>
          </cell>
          <cell r="G614" t="str">
            <v>29617</v>
          </cell>
          <cell r="H614">
            <v>0</v>
          </cell>
          <cell r="I614">
            <v>0</v>
          </cell>
          <cell r="J614">
            <v>353</v>
          </cell>
          <cell r="K614" t="str">
            <v>45045</v>
          </cell>
          <cell r="L614" t="str">
            <v>Greenville</v>
          </cell>
          <cell r="M614" t="str">
            <v>3160</v>
          </cell>
          <cell r="N614" t="str">
            <v>Greenville-Spartanburg-Anderson</v>
          </cell>
          <cell r="O614">
            <v>0</v>
          </cell>
          <cell r="P614">
            <v>0</v>
          </cell>
          <cell r="Q614">
            <v>0</v>
          </cell>
          <cell r="R614" t="str">
            <v>highrise</v>
          </cell>
          <cell r="S614" t="str">
            <v>Insignia</v>
          </cell>
          <cell r="T614">
            <v>0</v>
          </cell>
          <cell r="U614" t="str">
            <v>Conventional</v>
          </cell>
          <cell r="V614" t="str">
            <v>Conventional</v>
          </cell>
          <cell r="W614">
            <v>0</v>
          </cell>
          <cell r="X614" t="str">
            <v>Equity</v>
          </cell>
          <cell r="Y614" t="str">
            <v>12</v>
          </cell>
          <cell r="Z614" t="str">
            <v>8</v>
          </cell>
          <cell r="AA614" t="str">
            <v>7</v>
          </cell>
          <cell r="AB614">
            <v>0</v>
          </cell>
          <cell r="AC614">
            <v>0.2475</v>
          </cell>
          <cell r="AD614" t="str">
            <v>Yes</v>
          </cell>
          <cell r="AE614" t="str">
            <v>Yes</v>
          </cell>
          <cell r="AF614" t="str">
            <v>Gssw/Blackstone/Insignia</v>
          </cell>
          <cell r="AG614">
            <v>0</v>
          </cell>
          <cell r="AH614" t="str">
            <v>1974</v>
          </cell>
          <cell r="AI614" t="str">
            <v>East</v>
          </cell>
          <cell r="AJ614" t="str">
            <v>Greenville</v>
          </cell>
          <cell r="AK614" t="str">
            <v>Frank Dupree</v>
          </cell>
          <cell r="AL614" t="str">
            <v>Wayne Redding</v>
          </cell>
          <cell r="AM614" t="b">
            <v>0</v>
          </cell>
          <cell r="AN614" t="str">
            <v>RW:039277@3494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</row>
        <row r="615">
          <cell r="A615" t="str">
            <v>008292</v>
          </cell>
          <cell r="B615" t="str">
            <v>Ashland Towne</v>
          </cell>
          <cell r="C615" t="str">
            <v>204 Kings Arms Street</v>
          </cell>
          <cell r="D615">
            <v>0</v>
          </cell>
          <cell r="E615" t="str">
            <v>Ashland</v>
          </cell>
          <cell r="F615" t="str">
            <v>VA</v>
          </cell>
          <cell r="G615" t="str">
            <v>23005</v>
          </cell>
          <cell r="H615" t="str">
            <v>804-798-4733</v>
          </cell>
          <cell r="I615">
            <v>0</v>
          </cell>
          <cell r="J615">
            <v>218</v>
          </cell>
          <cell r="K615" t="str">
            <v>51085</v>
          </cell>
          <cell r="L615" t="str">
            <v>Hanover</v>
          </cell>
          <cell r="M615" t="str">
            <v>6760</v>
          </cell>
          <cell r="N615" t="str">
            <v>Richmond-Petersburg</v>
          </cell>
          <cell r="O615">
            <v>0</v>
          </cell>
          <cell r="P615">
            <v>0</v>
          </cell>
          <cell r="Q615">
            <v>0</v>
          </cell>
          <cell r="R615" t="str">
            <v>garden</v>
          </cell>
          <cell r="S615" t="str">
            <v>Insignia</v>
          </cell>
          <cell r="T615">
            <v>0</v>
          </cell>
          <cell r="U615" t="str">
            <v>Conventional</v>
          </cell>
          <cell r="V615" t="str">
            <v>Conventional</v>
          </cell>
          <cell r="W615">
            <v>0</v>
          </cell>
          <cell r="X615" t="str">
            <v>Equity</v>
          </cell>
          <cell r="Y615" t="str">
            <v>12</v>
          </cell>
          <cell r="Z615" t="str">
            <v>8</v>
          </cell>
          <cell r="AA615" t="str">
            <v>8</v>
          </cell>
          <cell r="AB615" t="str">
            <v>194598</v>
          </cell>
          <cell r="AC615">
            <v>0.2475</v>
          </cell>
          <cell r="AD615" t="str">
            <v>Yes</v>
          </cell>
          <cell r="AE615" t="str">
            <v>Yes</v>
          </cell>
          <cell r="AF615" t="str">
            <v>Gssw/Blackstone/Insignia</v>
          </cell>
          <cell r="AG615" t="str">
            <v>Southwest Associates, L.P.</v>
          </cell>
          <cell r="AH615" t="str">
            <v>1974</v>
          </cell>
          <cell r="AI615" t="str">
            <v>East</v>
          </cell>
          <cell r="AJ615" t="str">
            <v>Columbia</v>
          </cell>
          <cell r="AK615" t="str">
            <v>Kim Barkwell</v>
          </cell>
          <cell r="AL615" t="str">
            <v>Regina Harris</v>
          </cell>
          <cell r="AM615" t="b">
            <v>0</v>
          </cell>
          <cell r="AN615" t="str">
            <v>RW:038250@3494</v>
          </cell>
          <cell r="AO615" t="str">
            <v>08044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1355.03</v>
          </cell>
          <cell r="AV615">
            <v>0</v>
          </cell>
          <cell r="AW615">
            <v>0</v>
          </cell>
          <cell r="AX615">
            <v>1355.03</v>
          </cell>
          <cell r="AY615">
            <v>335.36</v>
          </cell>
        </row>
        <row r="616">
          <cell r="A616" t="str">
            <v>008293</v>
          </cell>
          <cell r="B616" t="str">
            <v>Auburn Chase</v>
          </cell>
          <cell r="C616" t="str">
            <v>401 Turlington Road</v>
          </cell>
          <cell r="D616" t="str">
            <v>#5</v>
          </cell>
          <cell r="E616" t="str">
            <v>Newport News</v>
          </cell>
          <cell r="F616" t="str">
            <v>VA</v>
          </cell>
          <cell r="G616" t="str">
            <v>23606</v>
          </cell>
          <cell r="H616" t="str">
            <v>757-930-0500</v>
          </cell>
          <cell r="I616">
            <v>0</v>
          </cell>
          <cell r="J616">
            <v>272</v>
          </cell>
          <cell r="K616" t="str">
            <v>51700</v>
          </cell>
          <cell r="L616" t="str">
            <v>Newport News City</v>
          </cell>
          <cell r="M616" t="str">
            <v>5720</v>
          </cell>
          <cell r="N616" t="str">
            <v>Norfolk-Virginia Beach-Newport News</v>
          </cell>
          <cell r="O616">
            <v>0</v>
          </cell>
          <cell r="P616">
            <v>0</v>
          </cell>
          <cell r="Q616">
            <v>0</v>
          </cell>
          <cell r="R616" t="str">
            <v>Garden</v>
          </cell>
          <cell r="S616" t="str">
            <v>Insignia</v>
          </cell>
          <cell r="T616">
            <v>0</v>
          </cell>
          <cell r="U616" t="str">
            <v>Conventional</v>
          </cell>
          <cell r="V616" t="str">
            <v>Conventional</v>
          </cell>
          <cell r="W616">
            <v>0</v>
          </cell>
          <cell r="X616" t="str">
            <v>Equity</v>
          </cell>
          <cell r="Y616" t="str">
            <v>12</v>
          </cell>
          <cell r="Z616" t="str">
            <v>7</v>
          </cell>
          <cell r="AA616" t="str">
            <v>8</v>
          </cell>
          <cell r="AB616" t="str">
            <v>222080</v>
          </cell>
          <cell r="AC616">
            <v>0.2475</v>
          </cell>
          <cell r="AD616" t="str">
            <v>Yes</v>
          </cell>
          <cell r="AE616" t="str">
            <v>Yes</v>
          </cell>
          <cell r="AF616" t="str">
            <v>Gssw/Blackstone/Insignia</v>
          </cell>
          <cell r="AG616" t="str">
            <v>Brandemere Associates</v>
          </cell>
          <cell r="AH616" t="str">
            <v>1972</v>
          </cell>
          <cell r="AI616" t="str">
            <v>East</v>
          </cell>
          <cell r="AJ616" t="str">
            <v>Columbia</v>
          </cell>
          <cell r="AK616" t="str">
            <v>Kim Barkwell</v>
          </cell>
          <cell r="AL616" t="str">
            <v>Regina Harris</v>
          </cell>
          <cell r="AM616" t="b">
            <v>0</v>
          </cell>
          <cell r="AN616" t="str">
            <v>RW:037781@3494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</row>
        <row r="617">
          <cell r="A617" t="str">
            <v>008294</v>
          </cell>
          <cell r="B617" t="str">
            <v>Heatherwood</v>
          </cell>
          <cell r="C617" t="str">
            <v>13200 Christy Lane</v>
          </cell>
          <cell r="D617" t="str">
            <v>#15</v>
          </cell>
          <cell r="E617" t="str">
            <v>Newport News</v>
          </cell>
          <cell r="F617" t="str">
            <v>VA</v>
          </cell>
          <cell r="G617" t="str">
            <v>23602</v>
          </cell>
          <cell r="H617" t="str">
            <v>757-874-5023</v>
          </cell>
          <cell r="I617">
            <v>0</v>
          </cell>
          <cell r="J617">
            <v>232</v>
          </cell>
          <cell r="K617" t="str">
            <v>51700</v>
          </cell>
          <cell r="L617" t="str">
            <v>Newport News City</v>
          </cell>
          <cell r="M617" t="str">
            <v>5720</v>
          </cell>
          <cell r="N617" t="str">
            <v>Norfolk-Virginia Beach-Newport News</v>
          </cell>
          <cell r="O617">
            <v>0</v>
          </cell>
          <cell r="P617">
            <v>0</v>
          </cell>
          <cell r="Q617">
            <v>0</v>
          </cell>
          <cell r="R617" t="str">
            <v>Garden</v>
          </cell>
          <cell r="S617" t="str">
            <v>Insignia</v>
          </cell>
          <cell r="T617">
            <v>0</v>
          </cell>
          <cell r="U617" t="str">
            <v>Conventional</v>
          </cell>
          <cell r="V617" t="str">
            <v>Conventional</v>
          </cell>
          <cell r="W617">
            <v>0</v>
          </cell>
          <cell r="X617" t="str">
            <v>Equity</v>
          </cell>
          <cell r="Y617" t="str">
            <v>12</v>
          </cell>
          <cell r="Z617" t="str">
            <v>8</v>
          </cell>
          <cell r="AA617" t="str">
            <v>7</v>
          </cell>
          <cell r="AB617" t="str">
            <v>186304</v>
          </cell>
          <cell r="AC617">
            <v>0.2475</v>
          </cell>
          <cell r="AD617" t="str">
            <v>Yes</v>
          </cell>
          <cell r="AE617" t="str">
            <v>Yes</v>
          </cell>
          <cell r="AF617" t="str">
            <v>Gssw/Blackstone/Insignia</v>
          </cell>
          <cell r="AG617" t="str">
            <v>Heatherwood-REO, L.P.</v>
          </cell>
          <cell r="AH617" t="str">
            <v>1974</v>
          </cell>
          <cell r="AI617" t="str">
            <v>East</v>
          </cell>
          <cell r="AJ617" t="str">
            <v>Columbia</v>
          </cell>
          <cell r="AK617" t="str">
            <v>Kim Barkwell</v>
          </cell>
          <cell r="AL617" t="str">
            <v>Regina Harris</v>
          </cell>
          <cell r="AM617" t="b">
            <v>0</v>
          </cell>
          <cell r="AN617" t="str">
            <v>RW:039013@3494</v>
          </cell>
          <cell r="AO617" t="str">
            <v>10443</v>
          </cell>
          <cell r="AP617">
            <v>0</v>
          </cell>
          <cell r="AQ617">
            <v>0</v>
          </cell>
          <cell r="AR617">
            <v>0</v>
          </cell>
          <cell r="AS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0</v>
          </cell>
          <cell r="AY617">
            <v>0</v>
          </cell>
        </row>
        <row r="618">
          <cell r="A618" t="str">
            <v>008295</v>
          </cell>
          <cell r="B618" t="str">
            <v>Woodberry Forest</v>
          </cell>
          <cell r="C618" t="str">
            <v>914 South Oriole Circle</v>
          </cell>
          <cell r="D618">
            <v>0</v>
          </cell>
          <cell r="E618" t="str">
            <v>Virginia Beach</v>
          </cell>
          <cell r="F618" t="str">
            <v>VA</v>
          </cell>
          <cell r="G618" t="str">
            <v>23451</v>
          </cell>
          <cell r="H618" t="str">
            <v>757-425-0567</v>
          </cell>
          <cell r="I618">
            <v>0</v>
          </cell>
          <cell r="J618">
            <v>92</v>
          </cell>
          <cell r="K618" t="str">
            <v>51810</v>
          </cell>
          <cell r="L618" t="str">
            <v>Virginia Beach City</v>
          </cell>
          <cell r="M618" t="str">
            <v>5720</v>
          </cell>
          <cell r="N618" t="str">
            <v>Norfolk-Virginia Beach-Newport News</v>
          </cell>
          <cell r="O618">
            <v>0</v>
          </cell>
          <cell r="P618">
            <v>0</v>
          </cell>
          <cell r="Q618">
            <v>0</v>
          </cell>
          <cell r="R618" t="str">
            <v>Garden</v>
          </cell>
          <cell r="S618" t="str">
            <v>Insignia</v>
          </cell>
          <cell r="T618">
            <v>0</v>
          </cell>
          <cell r="U618" t="str">
            <v>Conventional</v>
          </cell>
          <cell r="V618" t="str">
            <v>Conventional</v>
          </cell>
          <cell r="W618">
            <v>0</v>
          </cell>
          <cell r="X618" t="str">
            <v>Equity</v>
          </cell>
          <cell r="Y618" t="str">
            <v>12</v>
          </cell>
          <cell r="Z618" t="str">
            <v>8</v>
          </cell>
          <cell r="AA618" t="str">
            <v>8</v>
          </cell>
          <cell r="AB618" t="str">
            <v>74152</v>
          </cell>
          <cell r="AC618">
            <v>0.2475</v>
          </cell>
          <cell r="AD618" t="str">
            <v>Yes</v>
          </cell>
          <cell r="AE618" t="str">
            <v>Yes</v>
          </cell>
          <cell r="AF618" t="str">
            <v>Gssw/Blackstone/Insignia</v>
          </cell>
          <cell r="AG618" t="str">
            <v>Woodberry Forest REO, LP</v>
          </cell>
          <cell r="AH618" t="str">
            <v>1972</v>
          </cell>
          <cell r="AI618" t="str">
            <v>East</v>
          </cell>
          <cell r="AJ618" t="str">
            <v>Columbia</v>
          </cell>
          <cell r="AK618" t="str">
            <v>Kim Barkwell</v>
          </cell>
          <cell r="AL618" t="str">
            <v>Regina Harris</v>
          </cell>
          <cell r="AM618" t="b">
            <v>0</v>
          </cell>
          <cell r="AN618" t="str">
            <v>RW:008295@3494</v>
          </cell>
          <cell r="AO618" t="str">
            <v>11612</v>
          </cell>
          <cell r="AP618">
            <v>0</v>
          </cell>
          <cell r="AQ618">
            <v>0</v>
          </cell>
          <cell r="AR618">
            <v>0</v>
          </cell>
          <cell r="AS618">
            <v>0</v>
          </cell>
          <cell r="AT618">
            <v>0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</row>
        <row r="619">
          <cell r="A619" t="str">
            <v>008296</v>
          </cell>
          <cell r="B619" t="str">
            <v>Bradford Green</v>
          </cell>
          <cell r="C619" t="str">
            <v>804 East Cone Blvd.</v>
          </cell>
          <cell r="D619">
            <v>0</v>
          </cell>
          <cell r="E619" t="str">
            <v>Greensboro</v>
          </cell>
          <cell r="F619" t="str">
            <v>NC</v>
          </cell>
          <cell r="G619" t="str">
            <v>27409</v>
          </cell>
          <cell r="H619" t="str">
            <v>336-621-3701</v>
          </cell>
          <cell r="I619">
            <v>0</v>
          </cell>
          <cell r="J619">
            <v>233</v>
          </cell>
          <cell r="K619" t="str">
            <v>37081</v>
          </cell>
          <cell r="L619" t="str">
            <v>Guilford</v>
          </cell>
          <cell r="M619" t="str">
            <v>3120</v>
          </cell>
          <cell r="N619" t="str">
            <v>Greensboro--Winston-Salem--High Point</v>
          </cell>
          <cell r="O619">
            <v>0</v>
          </cell>
          <cell r="P619">
            <v>0</v>
          </cell>
          <cell r="Q619">
            <v>0</v>
          </cell>
          <cell r="R619" t="str">
            <v>Garden</v>
          </cell>
          <cell r="S619" t="str">
            <v>Insignia</v>
          </cell>
          <cell r="T619">
            <v>0</v>
          </cell>
          <cell r="U619" t="str">
            <v>Conventional</v>
          </cell>
          <cell r="V619" t="str">
            <v>Conventional</v>
          </cell>
          <cell r="W619">
            <v>0</v>
          </cell>
          <cell r="X619" t="str">
            <v>Equity</v>
          </cell>
          <cell r="Y619" t="str">
            <v>12</v>
          </cell>
          <cell r="Z619" t="str">
            <v>5</v>
          </cell>
          <cell r="AA619" t="str">
            <v>5</v>
          </cell>
          <cell r="AB619" t="str">
            <v>197819</v>
          </cell>
          <cell r="AC619">
            <v>0.2475</v>
          </cell>
          <cell r="AD619" t="str">
            <v>Yes</v>
          </cell>
          <cell r="AE619" t="str">
            <v>Yes</v>
          </cell>
          <cell r="AF619" t="str">
            <v>Gssw/Blackstone/Insignia</v>
          </cell>
          <cell r="AG619" t="str">
            <v>San Souci REO, LP</v>
          </cell>
          <cell r="AH619" t="str">
            <v>1970</v>
          </cell>
          <cell r="AI619" t="str">
            <v>East</v>
          </cell>
          <cell r="AJ619" t="str">
            <v>Greenville</v>
          </cell>
          <cell r="AK619" t="str">
            <v>Frank Dupree</v>
          </cell>
          <cell r="AL619" t="str">
            <v>Rick Herron</v>
          </cell>
          <cell r="AM619" t="b">
            <v>0</v>
          </cell>
          <cell r="AN619">
            <v>0</v>
          </cell>
          <cell r="AO619" t="str">
            <v>11874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</row>
        <row r="620">
          <cell r="A620" t="str">
            <v>008297</v>
          </cell>
          <cell r="B620" t="str">
            <v>Lawndale Square</v>
          </cell>
          <cell r="C620" t="str">
            <v>3104 H Lawndale Dr</v>
          </cell>
          <cell r="D620">
            <v>0</v>
          </cell>
          <cell r="E620" t="str">
            <v>Greensboro</v>
          </cell>
          <cell r="F620" t="str">
            <v>NC</v>
          </cell>
          <cell r="G620" t="str">
            <v>27408</v>
          </cell>
          <cell r="H620" t="str">
            <v>336-288-6963</v>
          </cell>
          <cell r="I620">
            <v>0</v>
          </cell>
          <cell r="J620">
            <v>277</v>
          </cell>
          <cell r="K620" t="str">
            <v>37081</v>
          </cell>
          <cell r="L620" t="str">
            <v>Guilford</v>
          </cell>
          <cell r="M620" t="str">
            <v>3120</v>
          </cell>
          <cell r="N620" t="str">
            <v>Greensboro--Winston-Salem--High Point</v>
          </cell>
          <cell r="O620">
            <v>0</v>
          </cell>
          <cell r="P620">
            <v>0</v>
          </cell>
          <cell r="Q620">
            <v>0</v>
          </cell>
          <cell r="R620" t="str">
            <v>Garden</v>
          </cell>
          <cell r="S620" t="str">
            <v>Insignia</v>
          </cell>
          <cell r="T620">
            <v>0</v>
          </cell>
          <cell r="U620" t="str">
            <v>Conventional</v>
          </cell>
          <cell r="V620" t="str">
            <v>Conventional</v>
          </cell>
          <cell r="W620">
            <v>0</v>
          </cell>
          <cell r="X620" t="str">
            <v>Equity</v>
          </cell>
          <cell r="Y620" t="str">
            <v>12</v>
          </cell>
          <cell r="Z620" t="str">
            <v>8</v>
          </cell>
          <cell r="AA620" t="str">
            <v>7</v>
          </cell>
          <cell r="AB620" t="str">
            <v>238176</v>
          </cell>
          <cell r="AC620">
            <v>0.2475</v>
          </cell>
          <cell r="AD620" t="str">
            <v>Yes</v>
          </cell>
          <cell r="AE620" t="str">
            <v>Yes</v>
          </cell>
          <cell r="AF620" t="str">
            <v>Gssw/Blackstone/Insignia</v>
          </cell>
          <cell r="AG620" t="str">
            <v>Lawndale Square  REO LP</v>
          </cell>
          <cell r="AH620" t="str">
            <v>1968</v>
          </cell>
          <cell r="AI620" t="str">
            <v>East</v>
          </cell>
          <cell r="AJ620" t="str">
            <v>Greenville</v>
          </cell>
          <cell r="AK620" t="str">
            <v>Frank Dupree</v>
          </cell>
          <cell r="AL620" t="str">
            <v>Rick Herron</v>
          </cell>
          <cell r="AM620" t="b">
            <v>0</v>
          </cell>
          <cell r="AN620" t="str">
            <v>RW:038772@3494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</row>
        <row r="621">
          <cell r="A621" t="str">
            <v>008298</v>
          </cell>
          <cell r="B621" t="str">
            <v>Oak Creek</v>
          </cell>
          <cell r="C621" t="str">
            <v>6111 Vance Jackson Rd</v>
          </cell>
          <cell r="D621">
            <v>0</v>
          </cell>
          <cell r="E621" t="str">
            <v>San Antonio</v>
          </cell>
          <cell r="F621" t="str">
            <v>TX</v>
          </cell>
          <cell r="G621" t="str">
            <v>78230</v>
          </cell>
          <cell r="H621" t="str">
            <v>210-696-2846</v>
          </cell>
          <cell r="I621">
            <v>0</v>
          </cell>
          <cell r="J621">
            <v>140</v>
          </cell>
          <cell r="K621" t="str">
            <v>48029</v>
          </cell>
          <cell r="L621" t="str">
            <v>Bexar</v>
          </cell>
          <cell r="M621" t="str">
            <v>7240</v>
          </cell>
          <cell r="N621" t="str">
            <v>San Antonio</v>
          </cell>
          <cell r="O621">
            <v>0</v>
          </cell>
          <cell r="P621">
            <v>0</v>
          </cell>
          <cell r="Q621">
            <v>0</v>
          </cell>
          <cell r="R621" t="str">
            <v>Garden</v>
          </cell>
          <cell r="S621" t="str">
            <v>Insignia</v>
          </cell>
          <cell r="T621">
            <v>0</v>
          </cell>
          <cell r="U621" t="str">
            <v>Conventional</v>
          </cell>
          <cell r="V621" t="str">
            <v>Conventional</v>
          </cell>
          <cell r="W621">
            <v>0</v>
          </cell>
          <cell r="X621" t="str">
            <v>Equity</v>
          </cell>
          <cell r="Y621" t="str">
            <v>12</v>
          </cell>
          <cell r="Z621" t="str">
            <v>7</v>
          </cell>
          <cell r="AA621" t="str">
            <v>7</v>
          </cell>
          <cell r="AB621" t="str">
            <v>121760</v>
          </cell>
          <cell r="AC621">
            <v>0.2475</v>
          </cell>
          <cell r="AD621" t="str">
            <v>Yes</v>
          </cell>
          <cell r="AE621" t="str">
            <v>Yes</v>
          </cell>
          <cell r="AF621" t="str">
            <v>Gssw/Blackstone/Insignia</v>
          </cell>
          <cell r="AG621" t="str">
            <v>GSSW/Blackstone/Insignia</v>
          </cell>
          <cell r="AH621" t="str">
            <v>1975</v>
          </cell>
          <cell r="AI621" t="str">
            <v>West</v>
          </cell>
          <cell r="AJ621" t="str">
            <v>Austin</v>
          </cell>
          <cell r="AK621" t="str">
            <v>Frances Nolan</v>
          </cell>
          <cell r="AL621" t="str">
            <v>Frances Nolan</v>
          </cell>
          <cell r="AM621" t="b">
            <v>0</v>
          </cell>
          <cell r="AN621" t="str">
            <v>RW:040509@3494</v>
          </cell>
          <cell r="AO621">
            <v>0</v>
          </cell>
          <cell r="AP621">
            <v>0</v>
          </cell>
          <cell r="AQ621">
            <v>0</v>
          </cell>
          <cell r="AR621">
            <v>0</v>
          </cell>
          <cell r="AS621">
            <v>0</v>
          </cell>
          <cell r="AT621">
            <v>0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</row>
        <row r="622">
          <cell r="A622" t="str">
            <v>008300</v>
          </cell>
          <cell r="B622" t="str">
            <v>Autumn Woods</v>
          </cell>
          <cell r="C622" t="str">
            <v>101 Foreman Road</v>
          </cell>
          <cell r="D622">
            <v>0</v>
          </cell>
          <cell r="E622" t="str">
            <v>Mobile</v>
          </cell>
          <cell r="F622" t="str">
            <v>AL</v>
          </cell>
          <cell r="G622" t="str">
            <v>36608</v>
          </cell>
          <cell r="H622" t="str">
            <v>334-343-5291</v>
          </cell>
          <cell r="I622">
            <v>0</v>
          </cell>
          <cell r="J622">
            <v>225</v>
          </cell>
          <cell r="K622" t="str">
            <v>01097</v>
          </cell>
          <cell r="L622" t="str">
            <v>Mobile</v>
          </cell>
          <cell r="M622" t="str">
            <v>5160</v>
          </cell>
          <cell r="N622" t="str">
            <v>Mobile</v>
          </cell>
          <cell r="O622">
            <v>0</v>
          </cell>
          <cell r="P622">
            <v>0</v>
          </cell>
          <cell r="Q622">
            <v>0</v>
          </cell>
          <cell r="R622" t="str">
            <v>Garden</v>
          </cell>
          <cell r="S622" t="str">
            <v>Insignia</v>
          </cell>
          <cell r="T622">
            <v>0</v>
          </cell>
          <cell r="U622" t="str">
            <v>Conventional</v>
          </cell>
          <cell r="V622" t="str">
            <v>Conventional</v>
          </cell>
          <cell r="W622">
            <v>0</v>
          </cell>
          <cell r="X622" t="str">
            <v>Equity</v>
          </cell>
          <cell r="Y622" t="str">
            <v>12</v>
          </cell>
          <cell r="Z622" t="str">
            <v>7</v>
          </cell>
          <cell r="AA622" t="str">
            <v>7</v>
          </cell>
          <cell r="AB622" t="str">
            <v>198815</v>
          </cell>
          <cell r="AC622">
            <v>0.2475</v>
          </cell>
          <cell r="AD622" t="str">
            <v>Yes</v>
          </cell>
          <cell r="AE622" t="str">
            <v>Yes</v>
          </cell>
          <cell r="AF622" t="str">
            <v>Gssw/Blackstone/Insignia</v>
          </cell>
          <cell r="AG622" t="str">
            <v>GSSW REO Providence Place L.P.</v>
          </cell>
          <cell r="AH622" t="str">
            <v>1975</v>
          </cell>
          <cell r="AI622" t="str">
            <v>South East</v>
          </cell>
          <cell r="AJ622" t="str">
            <v>Mobile</v>
          </cell>
          <cell r="AK622" t="str">
            <v>Jimmy Arnold</v>
          </cell>
          <cell r="AL622" t="str">
            <v>Sandra Bullard</v>
          </cell>
          <cell r="AM622" t="b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2223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2223</v>
          </cell>
          <cell r="AY622">
            <v>550.19000000000005</v>
          </cell>
        </row>
        <row r="623">
          <cell r="A623" t="str">
            <v>008301</v>
          </cell>
          <cell r="B623" t="str">
            <v>Pine Creek</v>
          </cell>
          <cell r="C623" t="str">
            <v>4524 Highway 39 North</v>
          </cell>
          <cell r="D623">
            <v>0</v>
          </cell>
          <cell r="E623" t="str">
            <v>Meridian</v>
          </cell>
          <cell r="F623" t="str">
            <v>MS</v>
          </cell>
          <cell r="G623" t="str">
            <v>39301</v>
          </cell>
          <cell r="H623" t="str">
            <v>601-483-1414</v>
          </cell>
          <cell r="I623">
            <v>0</v>
          </cell>
          <cell r="J623">
            <v>249</v>
          </cell>
          <cell r="K623" t="str">
            <v>28075</v>
          </cell>
          <cell r="L623" t="str">
            <v>Lauderdale</v>
          </cell>
          <cell r="M623" t="str">
            <v>028</v>
          </cell>
          <cell r="N623" t="str">
            <v>MS Other</v>
          </cell>
          <cell r="O623">
            <v>0</v>
          </cell>
          <cell r="P623">
            <v>0</v>
          </cell>
          <cell r="Q623">
            <v>0</v>
          </cell>
          <cell r="R623" t="str">
            <v>Garden</v>
          </cell>
          <cell r="S623" t="str">
            <v>Insignia</v>
          </cell>
          <cell r="T623">
            <v>0</v>
          </cell>
          <cell r="U623" t="str">
            <v>Conventional</v>
          </cell>
          <cell r="V623" t="str">
            <v>Conventional</v>
          </cell>
          <cell r="W623">
            <v>0</v>
          </cell>
          <cell r="X623" t="str">
            <v>Equity</v>
          </cell>
          <cell r="Y623" t="str">
            <v>12</v>
          </cell>
          <cell r="Z623" t="str">
            <v>5</v>
          </cell>
          <cell r="AA623" t="str">
            <v>8</v>
          </cell>
          <cell r="AB623" t="str">
            <v>203060</v>
          </cell>
          <cell r="AC623">
            <v>0.2475</v>
          </cell>
          <cell r="AD623" t="str">
            <v>Yes</v>
          </cell>
          <cell r="AE623" t="str">
            <v>Yes</v>
          </cell>
          <cell r="AF623" t="str">
            <v>Gssw/Blackstone/Insignia</v>
          </cell>
          <cell r="AG623" t="str">
            <v>Southwest Associates, L.P.</v>
          </cell>
          <cell r="AH623" t="str">
            <v>1970</v>
          </cell>
          <cell r="AI623" t="str">
            <v>South East</v>
          </cell>
          <cell r="AJ623" t="str">
            <v>Mobile</v>
          </cell>
          <cell r="AK623" t="str">
            <v>Jimmy Arnold</v>
          </cell>
          <cell r="AL623" t="str">
            <v>Sandra Bullard</v>
          </cell>
          <cell r="AM623" t="b">
            <v>0</v>
          </cell>
          <cell r="AN623" t="str">
            <v>RW:007181@3494</v>
          </cell>
          <cell r="AO623">
            <v>0</v>
          </cell>
          <cell r="AP623">
            <v>0</v>
          </cell>
          <cell r="AQ623">
            <v>2460.12</v>
          </cell>
          <cell r="AR623">
            <v>0</v>
          </cell>
          <cell r="AS623">
            <v>896.4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3356.52</v>
          </cell>
          <cell r="AY623">
            <v>830.73</v>
          </cell>
        </row>
        <row r="624">
          <cell r="A624" t="str">
            <v>008302</v>
          </cell>
          <cell r="B624" t="str">
            <v>Stone Hollow</v>
          </cell>
          <cell r="C624" t="str">
            <v>2400 Stone Hollow Drive</v>
          </cell>
          <cell r="D624">
            <v>0</v>
          </cell>
          <cell r="E624" t="str">
            <v>Brenham</v>
          </cell>
          <cell r="F624" t="str">
            <v>TX</v>
          </cell>
          <cell r="G624" t="str">
            <v>77833</v>
          </cell>
          <cell r="H624" t="str">
            <v>409-836-0676</v>
          </cell>
          <cell r="I624">
            <v>0</v>
          </cell>
          <cell r="J624">
            <v>112</v>
          </cell>
          <cell r="K624" t="str">
            <v>48477</v>
          </cell>
          <cell r="L624" t="str">
            <v>Washington</v>
          </cell>
          <cell r="M624" t="str">
            <v>048</v>
          </cell>
          <cell r="N624" t="str">
            <v>TX Other</v>
          </cell>
          <cell r="O624">
            <v>0</v>
          </cell>
          <cell r="P624">
            <v>0</v>
          </cell>
          <cell r="Q624">
            <v>0</v>
          </cell>
          <cell r="R624" t="str">
            <v>Garden</v>
          </cell>
          <cell r="S624" t="str">
            <v>Insignia</v>
          </cell>
          <cell r="T624">
            <v>0</v>
          </cell>
          <cell r="U624" t="str">
            <v>Conventional</v>
          </cell>
          <cell r="V624" t="str">
            <v>Conventional</v>
          </cell>
          <cell r="W624">
            <v>0</v>
          </cell>
          <cell r="X624" t="str">
            <v>Equity</v>
          </cell>
          <cell r="Y624" t="str">
            <v>12</v>
          </cell>
          <cell r="Z624" t="str">
            <v>10</v>
          </cell>
          <cell r="AA624" t="str">
            <v>6</v>
          </cell>
          <cell r="AB624" t="str">
            <v>82872</v>
          </cell>
          <cell r="AC624">
            <v>0.2475</v>
          </cell>
          <cell r="AD624" t="str">
            <v>Yes</v>
          </cell>
          <cell r="AE624" t="str">
            <v>Yes</v>
          </cell>
          <cell r="AF624" t="str">
            <v>Gssw/Blackstone/Insignia</v>
          </cell>
          <cell r="AG624" t="str">
            <v>Stone Hollow Associates, LTD</v>
          </cell>
          <cell r="AH624" t="str">
            <v>1982</v>
          </cell>
          <cell r="AI624" t="str">
            <v>West</v>
          </cell>
          <cell r="AJ624" t="str">
            <v>Houston II</v>
          </cell>
          <cell r="AK624" t="str">
            <v>Dave Hannan</v>
          </cell>
          <cell r="AL624" t="str">
            <v>Kim Burden</v>
          </cell>
          <cell r="AM624" t="b">
            <v>0</v>
          </cell>
          <cell r="AN624" t="str">
            <v>RW:021013@3494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</row>
        <row r="625">
          <cell r="A625" t="str">
            <v>008303</v>
          </cell>
          <cell r="B625" t="str">
            <v>Foxwood I &amp; II</v>
          </cell>
          <cell r="C625" t="str">
            <v>19920 Foxwood Forest Blvd</v>
          </cell>
          <cell r="D625">
            <v>0</v>
          </cell>
          <cell r="E625" t="str">
            <v>Houston</v>
          </cell>
          <cell r="F625" t="str">
            <v>TX</v>
          </cell>
          <cell r="G625" t="str">
            <v>77338</v>
          </cell>
          <cell r="H625" t="str">
            <v>281-446-3550</v>
          </cell>
          <cell r="I625">
            <v>0</v>
          </cell>
          <cell r="J625">
            <v>184</v>
          </cell>
          <cell r="K625" t="str">
            <v>48201</v>
          </cell>
          <cell r="L625" t="str">
            <v>Harris</v>
          </cell>
          <cell r="M625" t="str">
            <v>3360</v>
          </cell>
          <cell r="N625" t="str">
            <v>Houston</v>
          </cell>
          <cell r="O625" t="str">
            <v>42</v>
          </cell>
          <cell r="P625" t="str">
            <v>Houston - Galveston - Brazoria</v>
          </cell>
          <cell r="Q625">
            <v>0</v>
          </cell>
          <cell r="R625" t="str">
            <v>Garden</v>
          </cell>
          <cell r="S625" t="str">
            <v>Insignia</v>
          </cell>
          <cell r="T625">
            <v>0</v>
          </cell>
          <cell r="U625" t="str">
            <v>Conventional</v>
          </cell>
          <cell r="V625" t="str">
            <v>Conventional</v>
          </cell>
          <cell r="W625">
            <v>0</v>
          </cell>
          <cell r="X625" t="str">
            <v>Equity</v>
          </cell>
          <cell r="Y625" t="str">
            <v>12</v>
          </cell>
          <cell r="Z625" t="str">
            <v>10</v>
          </cell>
          <cell r="AA625" t="str">
            <v>6</v>
          </cell>
          <cell r="AB625" t="str">
            <v>134560</v>
          </cell>
          <cell r="AC625">
            <v>0.2475</v>
          </cell>
          <cell r="AD625" t="str">
            <v>Yes</v>
          </cell>
          <cell r="AE625" t="str">
            <v>Yes</v>
          </cell>
          <cell r="AF625" t="str">
            <v>Gssw/Blackstone/Insignia</v>
          </cell>
          <cell r="AG625" t="str">
            <v>Foxwood ll- REO, L.P.</v>
          </cell>
          <cell r="AH625" t="str">
            <v>1983</v>
          </cell>
          <cell r="AI625" t="str">
            <v>West</v>
          </cell>
          <cell r="AJ625" t="str">
            <v>Houston II</v>
          </cell>
          <cell r="AK625" t="str">
            <v>Dave Hannan</v>
          </cell>
          <cell r="AL625" t="str">
            <v>Kim Burden</v>
          </cell>
          <cell r="AM625" t="b">
            <v>0</v>
          </cell>
          <cell r="AN625" t="str">
            <v>RW:038798@3494</v>
          </cell>
          <cell r="AO625" t="str">
            <v>11843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</row>
        <row r="626">
          <cell r="A626" t="str">
            <v>008304</v>
          </cell>
          <cell r="B626" t="str">
            <v>Woods on the Fairway</v>
          </cell>
          <cell r="C626" t="str">
            <v>8311 F. M. 1960 East</v>
          </cell>
          <cell r="D626">
            <v>0</v>
          </cell>
          <cell r="E626" t="str">
            <v>Humble</v>
          </cell>
          <cell r="F626" t="str">
            <v>TX</v>
          </cell>
          <cell r="G626" t="str">
            <v>77346</v>
          </cell>
          <cell r="H626" t="str">
            <v>281-852-3870</v>
          </cell>
          <cell r="I626">
            <v>0</v>
          </cell>
          <cell r="J626">
            <v>165</v>
          </cell>
          <cell r="K626" t="str">
            <v>48201</v>
          </cell>
          <cell r="L626" t="str">
            <v>Harris</v>
          </cell>
          <cell r="M626" t="str">
            <v>3360</v>
          </cell>
          <cell r="N626" t="str">
            <v>Houston</v>
          </cell>
          <cell r="O626" t="str">
            <v>42</v>
          </cell>
          <cell r="P626" t="str">
            <v>Houston - Galveston - Brazoria</v>
          </cell>
          <cell r="Q626">
            <v>0</v>
          </cell>
          <cell r="R626" t="str">
            <v>Garden</v>
          </cell>
          <cell r="S626" t="str">
            <v>Insignia</v>
          </cell>
          <cell r="T626">
            <v>0</v>
          </cell>
          <cell r="U626" t="str">
            <v>Conventional</v>
          </cell>
          <cell r="V626" t="str">
            <v>Conventional</v>
          </cell>
          <cell r="W626">
            <v>0</v>
          </cell>
          <cell r="X626" t="str">
            <v>Equity</v>
          </cell>
          <cell r="Y626" t="str">
            <v>12</v>
          </cell>
          <cell r="Z626" t="str">
            <v>10</v>
          </cell>
          <cell r="AA626" t="str">
            <v>10</v>
          </cell>
          <cell r="AB626" t="str">
            <v>144889</v>
          </cell>
          <cell r="AC626">
            <v>0.2475</v>
          </cell>
          <cell r="AD626" t="str">
            <v>Yes</v>
          </cell>
          <cell r="AE626" t="str">
            <v>Yes</v>
          </cell>
          <cell r="AF626" t="str">
            <v>Gssw/Blackstone/Insignia</v>
          </cell>
          <cell r="AG626" t="str">
            <v>GSSW-Woods On The Fairway</v>
          </cell>
          <cell r="AH626" t="str">
            <v>1983</v>
          </cell>
          <cell r="AI626" t="str">
            <v>West</v>
          </cell>
          <cell r="AJ626" t="str">
            <v>Houston II</v>
          </cell>
          <cell r="AK626" t="str">
            <v>Dave Hannan</v>
          </cell>
          <cell r="AL626" t="str">
            <v>Kim Burden</v>
          </cell>
          <cell r="AM626" t="b">
            <v>0</v>
          </cell>
          <cell r="AN626" t="str">
            <v>RW:038678@3494</v>
          </cell>
          <cell r="AO626" t="str">
            <v>11052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</row>
        <row r="627">
          <cell r="A627" t="str">
            <v>008305</v>
          </cell>
          <cell r="B627" t="str">
            <v>The Colony</v>
          </cell>
          <cell r="C627" t="str">
            <v>300 Champions</v>
          </cell>
          <cell r="D627">
            <v>0</v>
          </cell>
          <cell r="E627" t="str">
            <v>Lufkin</v>
          </cell>
          <cell r="F627" t="str">
            <v>TX</v>
          </cell>
          <cell r="G627" t="str">
            <v>75901</v>
          </cell>
          <cell r="H627" t="str">
            <v>409-637-2063</v>
          </cell>
          <cell r="I627">
            <v>0</v>
          </cell>
          <cell r="J627">
            <v>128</v>
          </cell>
          <cell r="K627" t="str">
            <v>48005</v>
          </cell>
          <cell r="L627" t="str">
            <v>Angelina</v>
          </cell>
          <cell r="M627" t="str">
            <v>048</v>
          </cell>
          <cell r="N627" t="str">
            <v>TX Other</v>
          </cell>
          <cell r="O627">
            <v>0</v>
          </cell>
          <cell r="P627">
            <v>0</v>
          </cell>
          <cell r="Q627">
            <v>0</v>
          </cell>
          <cell r="R627" t="str">
            <v>Garden</v>
          </cell>
          <cell r="S627" t="str">
            <v>Insignia</v>
          </cell>
          <cell r="T627">
            <v>0</v>
          </cell>
          <cell r="U627" t="str">
            <v>Conventional</v>
          </cell>
          <cell r="V627" t="str">
            <v>Conventional</v>
          </cell>
          <cell r="W627">
            <v>0</v>
          </cell>
          <cell r="X627" t="str">
            <v>Equity</v>
          </cell>
          <cell r="Y627" t="str">
            <v>12</v>
          </cell>
          <cell r="Z627" t="str">
            <v>9</v>
          </cell>
          <cell r="AA627" t="str">
            <v>9</v>
          </cell>
          <cell r="AB627" t="str">
            <v>103896</v>
          </cell>
          <cell r="AC627">
            <v>0.2475</v>
          </cell>
          <cell r="AD627" t="str">
            <v>Yes</v>
          </cell>
          <cell r="AE627" t="str">
            <v>Yes</v>
          </cell>
          <cell r="AF627" t="str">
            <v>Gssw/Blackstone/Insignia</v>
          </cell>
          <cell r="AG627" t="str">
            <v>Colony, REO, L.P.</v>
          </cell>
          <cell r="AH627" t="str">
            <v>1983</v>
          </cell>
          <cell r="AI627" t="str">
            <v>West</v>
          </cell>
          <cell r="AJ627" t="str">
            <v>Houston II</v>
          </cell>
          <cell r="AK627" t="str">
            <v>Dave Hannan</v>
          </cell>
          <cell r="AL627" t="str">
            <v>Kim Burden</v>
          </cell>
          <cell r="AM627" t="b">
            <v>0</v>
          </cell>
          <cell r="AN627" t="str">
            <v>RW:038284@3494</v>
          </cell>
          <cell r="AO627" t="str">
            <v>08233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</row>
        <row r="628">
          <cell r="A628" t="str">
            <v>008306</v>
          </cell>
          <cell r="B628" t="str">
            <v>Porterwood</v>
          </cell>
          <cell r="C628" t="str">
            <v>24270 F. M. 1314</v>
          </cell>
          <cell r="D628">
            <v>0</v>
          </cell>
          <cell r="E628" t="str">
            <v>Porter</v>
          </cell>
          <cell r="F628" t="str">
            <v>TX</v>
          </cell>
          <cell r="G628" t="str">
            <v>77365</v>
          </cell>
          <cell r="H628" t="str">
            <v>281-354-1850</v>
          </cell>
          <cell r="I628">
            <v>0</v>
          </cell>
          <cell r="J628">
            <v>136</v>
          </cell>
          <cell r="K628" t="str">
            <v>48339</v>
          </cell>
          <cell r="L628" t="str">
            <v>Montgomery</v>
          </cell>
          <cell r="M628" t="str">
            <v>3360</v>
          </cell>
          <cell r="N628" t="str">
            <v>Houston</v>
          </cell>
          <cell r="O628" t="str">
            <v>42</v>
          </cell>
          <cell r="P628" t="str">
            <v>Houston - Galveston - Brazoria</v>
          </cell>
          <cell r="Q628">
            <v>0</v>
          </cell>
          <cell r="R628" t="str">
            <v>Garden</v>
          </cell>
          <cell r="S628" t="str">
            <v>Insignia</v>
          </cell>
          <cell r="T628">
            <v>0</v>
          </cell>
          <cell r="U628" t="str">
            <v>Conventional</v>
          </cell>
          <cell r="V628" t="str">
            <v>Conventional</v>
          </cell>
          <cell r="W628">
            <v>0</v>
          </cell>
          <cell r="X628" t="str">
            <v>Equity</v>
          </cell>
          <cell r="Y628" t="str">
            <v>12</v>
          </cell>
          <cell r="Z628" t="str">
            <v>10</v>
          </cell>
          <cell r="AA628" t="str">
            <v>10</v>
          </cell>
          <cell r="AB628" t="str">
            <v>98304</v>
          </cell>
          <cell r="AC628">
            <v>0.2475</v>
          </cell>
          <cell r="AD628" t="str">
            <v>Yes</v>
          </cell>
          <cell r="AE628" t="str">
            <v>Yes</v>
          </cell>
          <cell r="AF628" t="str">
            <v>Gssw/Blackstone/Insignia</v>
          </cell>
          <cell r="AG628" t="str">
            <v>Porterwood, REO, LP</v>
          </cell>
          <cell r="AH628" t="str">
            <v>1983</v>
          </cell>
          <cell r="AI628" t="str">
            <v>West</v>
          </cell>
          <cell r="AJ628" t="str">
            <v>Houston II</v>
          </cell>
          <cell r="AK628" t="str">
            <v>Dave Hannan</v>
          </cell>
          <cell r="AL628" t="str">
            <v>Kim Burden</v>
          </cell>
          <cell r="AM628" t="b">
            <v>0</v>
          </cell>
          <cell r="AN628" t="str">
            <v>RW:038432@3494</v>
          </cell>
          <cell r="AO628" t="str">
            <v>09343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</row>
        <row r="629">
          <cell r="A629" t="str">
            <v>008307</v>
          </cell>
          <cell r="B629" t="str">
            <v>Timberline</v>
          </cell>
          <cell r="C629" t="str">
            <v>3557 COLLINS FERRY RD.</v>
          </cell>
          <cell r="D629">
            <v>0</v>
          </cell>
          <cell r="E629" t="str">
            <v>Morgan Town</v>
          </cell>
          <cell r="F629" t="str">
            <v>WV</v>
          </cell>
          <cell r="G629" t="str">
            <v>26505</v>
          </cell>
          <cell r="H629" t="str">
            <v>(304) 599-1225</v>
          </cell>
          <cell r="I629">
            <v>0</v>
          </cell>
          <cell r="J629">
            <v>314</v>
          </cell>
          <cell r="K629" t="str">
            <v>54061</v>
          </cell>
          <cell r="L629" t="str">
            <v>Monongalia</v>
          </cell>
          <cell r="M629" t="str">
            <v>054</v>
          </cell>
          <cell r="N629" t="str">
            <v>WV Other</v>
          </cell>
          <cell r="O629">
            <v>0</v>
          </cell>
          <cell r="P629">
            <v>0</v>
          </cell>
          <cell r="Q629">
            <v>0</v>
          </cell>
          <cell r="R629" t="str">
            <v>garden</v>
          </cell>
          <cell r="S629" t="str">
            <v>Insignia</v>
          </cell>
          <cell r="T629">
            <v>0</v>
          </cell>
          <cell r="U629" t="str">
            <v>Conventional</v>
          </cell>
          <cell r="V629" t="str">
            <v>Conventional</v>
          </cell>
          <cell r="W629">
            <v>0</v>
          </cell>
          <cell r="X629" t="str">
            <v>Equity</v>
          </cell>
          <cell r="Y629" t="str">
            <v>12</v>
          </cell>
          <cell r="Z629" t="str">
            <v>9</v>
          </cell>
          <cell r="AA629" t="str">
            <v>5</v>
          </cell>
          <cell r="AB629">
            <v>0</v>
          </cell>
          <cell r="AC629">
            <v>0.2475</v>
          </cell>
          <cell r="AD629" t="str">
            <v>Yes</v>
          </cell>
          <cell r="AE629" t="str">
            <v>Yes</v>
          </cell>
          <cell r="AF629" t="str">
            <v>Gssw/Blackstone/Insignia</v>
          </cell>
          <cell r="AG629" t="str">
            <v>GSSW/Blackstone/Insignia</v>
          </cell>
          <cell r="AH629" t="str">
            <v>1972</v>
          </cell>
          <cell r="AI629" t="str">
            <v>East</v>
          </cell>
          <cell r="AJ629" t="str">
            <v>Allentown</v>
          </cell>
          <cell r="AK629" t="str">
            <v>Cooper Winston</v>
          </cell>
          <cell r="AL629" t="str">
            <v>Paul Ramsell</v>
          </cell>
          <cell r="AM629" t="b">
            <v>0</v>
          </cell>
          <cell r="AN629" t="str">
            <v>RW:038211@3494</v>
          </cell>
          <cell r="AO629" t="str">
            <v>08023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</row>
        <row r="630">
          <cell r="A630" t="str">
            <v>008308</v>
          </cell>
          <cell r="B630" t="str">
            <v>Confederate Ridge</v>
          </cell>
          <cell r="C630" t="str">
            <v>780 Hwy 61 N. By-Pass</v>
          </cell>
          <cell r="D630">
            <v>0</v>
          </cell>
          <cell r="E630" t="str">
            <v>Vicksburg</v>
          </cell>
          <cell r="F630" t="str">
            <v>MS</v>
          </cell>
          <cell r="G630" t="str">
            <v>39180</v>
          </cell>
          <cell r="H630" t="str">
            <v>601-638-0102</v>
          </cell>
          <cell r="I630">
            <v>0</v>
          </cell>
          <cell r="J630">
            <v>162</v>
          </cell>
          <cell r="K630" t="str">
            <v>28149</v>
          </cell>
          <cell r="L630" t="str">
            <v>Warren</v>
          </cell>
          <cell r="M630" t="str">
            <v>028</v>
          </cell>
          <cell r="N630" t="str">
            <v>MS Other</v>
          </cell>
          <cell r="O630">
            <v>0</v>
          </cell>
          <cell r="P630">
            <v>0</v>
          </cell>
          <cell r="Q630">
            <v>0</v>
          </cell>
          <cell r="R630" t="str">
            <v>Garden</v>
          </cell>
          <cell r="S630" t="str">
            <v>Insignia</v>
          </cell>
          <cell r="T630">
            <v>0</v>
          </cell>
          <cell r="U630" t="str">
            <v>Conventional</v>
          </cell>
          <cell r="V630" t="str">
            <v>Conventional</v>
          </cell>
          <cell r="W630">
            <v>0</v>
          </cell>
          <cell r="X630" t="str">
            <v>Equity</v>
          </cell>
          <cell r="Y630" t="str">
            <v>12</v>
          </cell>
          <cell r="Z630" t="str">
            <v>7</v>
          </cell>
          <cell r="AA630" t="str">
            <v>7</v>
          </cell>
          <cell r="AB630" t="str">
            <v>161400</v>
          </cell>
          <cell r="AC630">
            <v>0.2475</v>
          </cell>
          <cell r="AD630" t="str">
            <v>Yes</v>
          </cell>
          <cell r="AE630" t="str">
            <v>Yes</v>
          </cell>
          <cell r="AF630" t="str">
            <v>Gssw/Blackstone/Insignia</v>
          </cell>
          <cell r="AG630" t="str">
            <v>GSSW REO Confederate Ridge L.P.</v>
          </cell>
          <cell r="AH630" t="str">
            <v>1971</v>
          </cell>
          <cell r="AI630" t="str">
            <v>South East</v>
          </cell>
          <cell r="AJ630" t="str">
            <v>Mobile</v>
          </cell>
          <cell r="AK630" t="str">
            <v>Jimmy Arnold</v>
          </cell>
          <cell r="AL630" t="str">
            <v>Melanie French</v>
          </cell>
          <cell r="AM630" t="b">
            <v>0</v>
          </cell>
          <cell r="AN630" t="str">
            <v>RW:039057@3494</v>
          </cell>
          <cell r="AO630" t="str">
            <v>07933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</row>
        <row r="631">
          <cell r="A631" t="str">
            <v>008309</v>
          </cell>
          <cell r="B631" t="str">
            <v>Lauderdale Tower</v>
          </cell>
          <cell r="C631" t="str">
            <v>2900 NE 30th St</v>
          </cell>
          <cell r="D631">
            <v>0</v>
          </cell>
          <cell r="E631" t="str">
            <v>Ft Lauderdale</v>
          </cell>
          <cell r="F631" t="str">
            <v>FL</v>
          </cell>
          <cell r="G631" t="str">
            <v>33306</v>
          </cell>
          <cell r="H631">
            <v>0</v>
          </cell>
          <cell r="I631">
            <v>0</v>
          </cell>
          <cell r="J631">
            <v>123</v>
          </cell>
          <cell r="K631" t="str">
            <v>12011</v>
          </cell>
          <cell r="L631" t="str">
            <v>Broward</v>
          </cell>
          <cell r="M631" t="str">
            <v>2680</v>
          </cell>
          <cell r="N631" t="str">
            <v>FortLauderdale</v>
          </cell>
          <cell r="O631" t="str">
            <v>56</v>
          </cell>
          <cell r="P631" t="str">
            <v>Miami - Fort Lauderdale</v>
          </cell>
          <cell r="Q631">
            <v>0</v>
          </cell>
          <cell r="R631" t="str">
            <v>garden</v>
          </cell>
          <cell r="S631" t="str">
            <v>Insignia</v>
          </cell>
          <cell r="T631">
            <v>0</v>
          </cell>
          <cell r="U631" t="str">
            <v>Conventional</v>
          </cell>
          <cell r="V631">
            <v>0</v>
          </cell>
          <cell r="W631">
            <v>0</v>
          </cell>
          <cell r="X631" t="str">
            <v>Equity</v>
          </cell>
          <cell r="Y631" t="str">
            <v>12</v>
          </cell>
          <cell r="Z631" t="str">
            <v>9</v>
          </cell>
          <cell r="AA631" t="str">
            <v>7</v>
          </cell>
          <cell r="AB631">
            <v>0</v>
          </cell>
          <cell r="AC631">
            <v>0.2475</v>
          </cell>
          <cell r="AD631" t="str">
            <v>Yes</v>
          </cell>
          <cell r="AE631" t="str">
            <v>Yes</v>
          </cell>
          <cell r="AF631" t="str">
            <v>Gssw/Blackstone/Insignia</v>
          </cell>
          <cell r="AG631">
            <v>0</v>
          </cell>
          <cell r="AH631" t="str">
            <v>1962</v>
          </cell>
          <cell r="AI631" t="str">
            <v>South East</v>
          </cell>
          <cell r="AJ631" t="str">
            <v>Boca</v>
          </cell>
          <cell r="AK631" t="str">
            <v>Charlie Vanover</v>
          </cell>
          <cell r="AL631" t="str">
            <v>Glenn Evers</v>
          </cell>
          <cell r="AM631" t="b">
            <v>1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</row>
        <row r="632">
          <cell r="A632" t="str">
            <v>008313</v>
          </cell>
          <cell r="B632" t="str">
            <v>Hilltop Ridge</v>
          </cell>
          <cell r="C632" t="str">
            <v>42260 Brownsboro Road</v>
          </cell>
          <cell r="D632">
            <v>0</v>
          </cell>
          <cell r="E632" t="str">
            <v>Winston Salem</v>
          </cell>
          <cell r="F632" t="str">
            <v>NC</v>
          </cell>
          <cell r="G632" t="str">
            <v>27106</v>
          </cell>
          <cell r="H632" t="str">
            <v>910-759-7612</v>
          </cell>
          <cell r="I632">
            <v>0</v>
          </cell>
          <cell r="J632">
            <v>370</v>
          </cell>
          <cell r="K632" t="str">
            <v>37067</v>
          </cell>
          <cell r="L632" t="str">
            <v>Forsyth</v>
          </cell>
          <cell r="M632" t="str">
            <v>3120</v>
          </cell>
          <cell r="N632" t="str">
            <v>Greensboro--Winston-Salem--High Point</v>
          </cell>
          <cell r="O632">
            <v>0</v>
          </cell>
          <cell r="P632">
            <v>0</v>
          </cell>
          <cell r="Q632">
            <v>0</v>
          </cell>
          <cell r="R632" t="str">
            <v>Garden</v>
          </cell>
          <cell r="S632" t="str">
            <v>Insignia</v>
          </cell>
          <cell r="T632">
            <v>0</v>
          </cell>
          <cell r="U632" t="str">
            <v>Conventional</v>
          </cell>
          <cell r="V632" t="str">
            <v>Conventional</v>
          </cell>
          <cell r="W632">
            <v>0</v>
          </cell>
          <cell r="X632" t="str">
            <v>Equity</v>
          </cell>
          <cell r="Y632" t="str">
            <v>12</v>
          </cell>
          <cell r="Z632" t="str">
            <v>3</v>
          </cell>
          <cell r="AA632" t="str">
            <v>5</v>
          </cell>
          <cell r="AB632" t="str">
            <v>351800</v>
          </cell>
          <cell r="AC632">
            <v>0.2475</v>
          </cell>
          <cell r="AD632" t="str">
            <v>Yes</v>
          </cell>
          <cell r="AE632" t="str">
            <v>Yes</v>
          </cell>
          <cell r="AF632" t="str">
            <v>Gssw/Blackstone/Insignia</v>
          </cell>
          <cell r="AG632" t="str">
            <v>GSSW REO Brittany Oakes LP</v>
          </cell>
          <cell r="AH632" t="str">
            <v>1973</v>
          </cell>
          <cell r="AI632" t="str">
            <v>East</v>
          </cell>
          <cell r="AJ632" t="str">
            <v>Greenville</v>
          </cell>
          <cell r="AK632" t="str">
            <v>Frank Dupree</v>
          </cell>
          <cell r="AL632" t="str">
            <v>Rick Herron</v>
          </cell>
          <cell r="AM632" t="b">
            <v>0</v>
          </cell>
          <cell r="AN632" t="str">
            <v>RW:008669@3494</v>
          </cell>
          <cell r="AO632" t="str">
            <v>11347</v>
          </cell>
          <cell r="AP632">
            <v>0</v>
          </cell>
          <cell r="AQ632">
            <v>0</v>
          </cell>
          <cell r="AR632">
            <v>0</v>
          </cell>
          <cell r="AS632">
            <v>1332</v>
          </cell>
          <cell r="AT632">
            <v>0</v>
          </cell>
          <cell r="AU632">
            <v>0</v>
          </cell>
          <cell r="AV632">
            <v>0</v>
          </cell>
          <cell r="AW632">
            <v>0</v>
          </cell>
          <cell r="AX632">
            <v>1332</v>
          </cell>
          <cell r="AY632">
            <v>329.67</v>
          </cell>
        </row>
        <row r="633">
          <cell r="A633" t="str">
            <v>008315</v>
          </cell>
          <cell r="B633" t="str">
            <v>Towne Parc</v>
          </cell>
          <cell r="C633">
            <v>0</v>
          </cell>
          <cell r="D633">
            <v>0</v>
          </cell>
          <cell r="E633" t="str">
            <v>Gainesville</v>
          </cell>
          <cell r="F633" t="str">
            <v>FL</v>
          </cell>
          <cell r="G633" t="str">
            <v>32608</v>
          </cell>
          <cell r="H633">
            <v>0</v>
          </cell>
          <cell r="I633">
            <v>0</v>
          </cell>
          <cell r="J633">
            <v>280</v>
          </cell>
          <cell r="K633" t="str">
            <v>12001</v>
          </cell>
          <cell r="L633" t="str">
            <v>Alachua</v>
          </cell>
          <cell r="M633" t="str">
            <v>2900</v>
          </cell>
          <cell r="N633" t="str">
            <v>Gainesville</v>
          </cell>
          <cell r="O633">
            <v>0</v>
          </cell>
          <cell r="P633">
            <v>0</v>
          </cell>
          <cell r="Q633">
            <v>0</v>
          </cell>
          <cell r="R633" t="str">
            <v>highrise</v>
          </cell>
          <cell r="S633" t="str">
            <v>Insignia</v>
          </cell>
          <cell r="T633" t="str">
            <v>FH-NHP</v>
          </cell>
          <cell r="U633" t="str">
            <v>Affordable</v>
          </cell>
          <cell r="V633" t="str">
            <v>Conventional</v>
          </cell>
          <cell r="W633">
            <v>0</v>
          </cell>
          <cell r="X633" t="str">
            <v>Equity</v>
          </cell>
          <cell r="Y633" t="str">
            <v>12</v>
          </cell>
          <cell r="Z633" t="str">
            <v>7</v>
          </cell>
          <cell r="AA633" t="str">
            <v>6</v>
          </cell>
          <cell r="AB633">
            <v>0</v>
          </cell>
          <cell r="AC633">
            <v>0.2475</v>
          </cell>
          <cell r="AD633" t="str">
            <v>Yes</v>
          </cell>
          <cell r="AE633" t="str">
            <v>Yes</v>
          </cell>
          <cell r="AF633" t="str">
            <v>Gssw/Blackstone/Insignia</v>
          </cell>
          <cell r="AG633">
            <v>0</v>
          </cell>
          <cell r="AH633" t="str">
            <v>1972</v>
          </cell>
          <cell r="AI633" t="str">
            <v>South East</v>
          </cell>
          <cell r="AJ633" t="str">
            <v>Orlando</v>
          </cell>
          <cell r="AK633" t="str">
            <v>Chuck Turner</v>
          </cell>
          <cell r="AL633" t="str">
            <v>Henry Lobdell</v>
          </cell>
          <cell r="AM633" t="b">
            <v>1</v>
          </cell>
          <cell r="AN633">
            <v>0</v>
          </cell>
          <cell r="AO633">
            <v>0</v>
          </cell>
          <cell r="AP633">
            <v>0</v>
          </cell>
          <cell r="AQ633">
            <v>0</v>
          </cell>
          <cell r="AR633">
            <v>0</v>
          </cell>
          <cell r="AS633">
            <v>1008</v>
          </cell>
          <cell r="AT633">
            <v>0</v>
          </cell>
          <cell r="AU633">
            <v>0</v>
          </cell>
          <cell r="AV633">
            <v>0</v>
          </cell>
          <cell r="AW633">
            <v>0</v>
          </cell>
          <cell r="AX633">
            <v>1008</v>
          </cell>
          <cell r="AY633">
            <v>249.48</v>
          </cell>
        </row>
        <row r="634">
          <cell r="A634" t="str">
            <v>008346</v>
          </cell>
          <cell r="B634" t="str">
            <v>Southport</v>
          </cell>
          <cell r="C634" t="str">
            <v>6326 S. 107TH EAST AVE.</v>
          </cell>
          <cell r="D634">
            <v>0</v>
          </cell>
          <cell r="E634" t="str">
            <v>Tulsa</v>
          </cell>
          <cell r="F634" t="str">
            <v>OK</v>
          </cell>
          <cell r="G634" t="str">
            <v>74133</v>
          </cell>
          <cell r="H634" t="str">
            <v>9182541884</v>
          </cell>
          <cell r="I634">
            <v>0</v>
          </cell>
          <cell r="J634">
            <v>240</v>
          </cell>
          <cell r="K634" t="str">
            <v>40143</v>
          </cell>
          <cell r="L634" t="str">
            <v>Tulsa</v>
          </cell>
          <cell r="M634" t="str">
            <v>8560</v>
          </cell>
          <cell r="N634" t="str">
            <v>Tulsa</v>
          </cell>
          <cell r="O634">
            <v>0</v>
          </cell>
          <cell r="P634">
            <v>0</v>
          </cell>
          <cell r="Q634">
            <v>0</v>
          </cell>
          <cell r="R634" t="str">
            <v>Garden</v>
          </cell>
          <cell r="S634" t="str">
            <v>Insignia</v>
          </cell>
          <cell r="T634">
            <v>0</v>
          </cell>
          <cell r="U634" t="str">
            <v>Conventional</v>
          </cell>
          <cell r="V634" t="str">
            <v>Conventional</v>
          </cell>
          <cell r="W634">
            <v>0</v>
          </cell>
          <cell r="X634" t="str">
            <v>Equity</v>
          </cell>
          <cell r="Y634" t="str">
            <v>12</v>
          </cell>
          <cell r="Z634" t="str">
            <v>8</v>
          </cell>
          <cell r="AA634" t="str">
            <v>8</v>
          </cell>
          <cell r="AB634" t="str">
            <v>189280</v>
          </cell>
          <cell r="AC634">
            <v>0.49501968099999999</v>
          </cell>
          <cell r="AD634" t="str">
            <v>Yes</v>
          </cell>
          <cell r="AE634" t="str">
            <v>Yes</v>
          </cell>
          <cell r="AF634" t="str">
            <v>CONSOLIDATED CAPITAL (ConCap)</v>
          </cell>
          <cell r="AG634" t="str">
            <v>South Port Apt. L.P.</v>
          </cell>
          <cell r="AH634" t="str">
            <v>1984</v>
          </cell>
          <cell r="AI634" t="str">
            <v>Far West</v>
          </cell>
          <cell r="AJ634" t="str">
            <v>Kansas City</v>
          </cell>
          <cell r="AK634" t="str">
            <v>Rusty Fleming</v>
          </cell>
          <cell r="AL634" t="str">
            <v>Debbie Ferguson</v>
          </cell>
          <cell r="AM634" t="b">
            <v>0</v>
          </cell>
          <cell r="AN634" t="str">
            <v>RW:038390@3494</v>
          </cell>
          <cell r="AO634" t="str">
            <v>08333</v>
          </cell>
          <cell r="AP634">
            <v>2134.08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648</v>
          </cell>
          <cell r="AX634">
            <v>2782.08</v>
          </cell>
          <cell r="AY634">
            <v>1377.18</v>
          </cell>
        </row>
        <row r="635">
          <cell r="A635" t="str">
            <v>008404</v>
          </cell>
          <cell r="B635" t="str">
            <v>Elkton Manor</v>
          </cell>
          <cell r="C635" t="str">
            <v>537 BOOTH STREET</v>
          </cell>
          <cell r="D635">
            <v>0</v>
          </cell>
          <cell r="E635" t="str">
            <v>Elkton</v>
          </cell>
          <cell r="F635" t="str">
            <v>MD</v>
          </cell>
          <cell r="G635" t="str">
            <v>21921</v>
          </cell>
          <cell r="H635" t="str">
            <v>4103928931</v>
          </cell>
          <cell r="I635">
            <v>0</v>
          </cell>
          <cell r="J635">
            <v>66</v>
          </cell>
          <cell r="K635" t="str">
            <v>24015</v>
          </cell>
          <cell r="L635" t="str">
            <v>Cecil</v>
          </cell>
          <cell r="M635" t="str">
            <v>9160</v>
          </cell>
          <cell r="N635" t="str">
            <v>Wilmington-Newark</v>
          </cell>
          <cell r="O635" t="str">
            <v>77</v>
          </cell>
          <cell r="P635" t="str">
            <v>Philadelphia - Wilmington - Atlantic City</v>
          </cell>
          <cell r="Q635">
            <v>0</v>
          </cell>
          <cell r="R635" t="str">
            <v>Garden</v>
          </cell>
          <cell r="S635" t="str">
            <v>Insignia</v>
          </cell>
          <cell r="T635">
            <v>0</v>
          </cell>
          <cell r="U635" t="str">
            <v>Conventional</v>
          </cell>
          <cell r="V635" t="str">
            <v>Conventional</v>
          </cell>
          <cell r="W635">
            <v>0</v>
          </cell>
          <cell r="X635" t="str">
            <v>Fee</v>
          </cell>
          <cell r="Y635" t="str">
            <v>12</v>
          </cell>
          <cell r="Z635">
            <v>0</v>
          </cell>
          <cell r="AA635">
            <v>0</v>
          </cell>
          <cell r="AB635" t="str">
            <v>48720</v>
          </cell>
          <cell r="AC635">
            <v>0</v>
          </cell>
          <cell r="AD635" t="str">
            <v>No</v>
          </cell>
          <cell r="AE635" t="str">
            <v>Yes</v>
          </cell>
          <cell r="AF635" t="str">
            <v>PUGATCH, Green Hills Propertie</v>
          </cell>
          <cell r="AG635" t="str">
            <v>Elkton Manor Corporation</v>
          </cell>
          <cell r="AH635">
            <v>0</v>
          </cell>
          <cell r="AI635" t="str">
            <v>East</v>
          </cell>
          <cell r="AJ635" t="str">
            <v>Rockville</v>
          </cell>
          <cell r="AK635" t="str">
            <v>Bruce Terwilliger</v>
          </cell>
          <cell r="AL635" t="str">
            <v>Jeannie Rhodes</v>
          </cell>
          <cell r="AM635" t="b">
            <v>0</v>
          </cell>
          <cell r="AN635" t="str">
            <v>RW:007133@3494</v>
          </cell>
          <cell r="AO635">
            <v>0</v>
          </cell>
          <cell r="AP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  <cell r="AU635">
            <v>0</v>
          </cell>
          <cell r="AV635">
            <v>0</v>
          </cell>
          <cell r="AW635">
            <v>0</v>
          </cell>
          <cell r="AX635">
            <v>0</v>
          </cell>
          <cell r="AY635">
            <v>0</v>
          </cell>
        </row>
        <row r="636">
          <cell r="A636" t="str">
            <v>008406</v>
          </cell>
          <cell r="B636" t="str">
            <v>Harmony Court Senior Apts.</v>
          </cell>
          <cell r="C636" t="str">
            <v>4502-186th St</v>
          </cell>
          <cell r="D636">
            <v>0</v>
          </cell>
          <cell r="E636" t="str">
            <v>Redondo Beach</v>
          </cell>
          <cell r="F636" t="str">
            <v>CA</v>
          </cell>
          <cell r="G636" t="str">
            <v>90278</v>
          </cell>
          <cell r="H636" t="str">
            <v>310-214-1416</v>
          </cell>
          <cell r="I636">
            <v>0</v>
          </cell>
          <cell r="J636">
            <v>187</v>
          </cell>
          <cell r="K636" t="str">
            <v>06037</v>
          </cell>
          <cell r="L636" t="str">
            <v>Los Angeles</v>
          </cell>
          <cell r="M636" t="str">
            <v>4480</v>
          </cell>
          <cell r="N636" t="str">
            <v>Los Angeles-Long Beach</v>
          </cell>
          <cell r="O636" t="str">
            <v>49</v>
          </cell>
          <cell r="P636" t="str">
            <v>Los Angeles - Riverside - Orange County</v>
          </cell>
          <cell r="Q636">
            <v>0</v>
          </cell>
          <cell r="R636" t="str">
            <v>Garden</v>
          </cell>
          <cell r="S636" t="str">
            <v>Insignia</v>
          </cell>
          <cell r="T636">
            <v>0</v>
          </cell>
          <cell r="U636" t="str">
            <v>Conventional</v>
          </cell>
          <cell r="V636" t="str">
            <v>Conventional</v>
          </cell>
          <cell r="W636" t="str">
            <v>Tax Credit</v>
          </cell>
          <cell r="X636" t="str">
            <v>Fee</v>
          </cell>
          <cell r="Y636" t="str">
            <v>12</v>
          </cell>
          <cell r="Z636">
            <v>0</v>
          </cell>
          <cell r="AA636">
            <v>0</v>
          </cell>
          <cell r="AB636" t="str">
            <v>98864</v>
          </cell>
          <cell r="AC636">
            <v>0</v>
          </cell>
          <cell r="AD636" t="str">
            <v>No</v>
          </cell>
          <cell r="AE636" t="str">
            <v>Yes</v>
          </cell>
          <cell r="AF636" t="str">
            <v>Kaufman &amp; Broad</v>
          </cell>
          <cell r="AG636" t="str">
            <v>Torrance Housing Investors, LP</v>
          </cell>
          <cell r="AH636">
            <v>0</v>
          </cell>
          <cell r="AI636" t="str">
            <v>Far West</v>
          </cell>
          <cell r="AJ636" t="str">
            <v>California</v>
          </cell>
          <cell r="AK636" t="str">
            <v>Greg Garmon</v>
          </cell>
          <cell r="AL636" t="str">
            <v>Jeff Silverman</v>
          </cell>
          <cell r="AM636" t="b">
            <v>0</v>
          </cell>
          <cell r="AN636">
            <v>0</v>
          </cell>
          <cell r="AO636" t="str">
            <v>09076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705.34</v>
          </cell>
          <cell r="AV636">
            <v>0</v>
          </cell>
          <cell r="AW636">
            <v>0</v>
          </cell>
          <cell r="AX636">
            <v>705.34</v>
          </cell>
          <cell r="AY636">
            <v>0</v>
          </cell>
        </row>
        <row r="637">
          <cell r="A637" t="str">
            <v>008407</v>
          </cell>
          <cell r="B637" t="str">
            <v>Seasons II @ Lakewood</v>
          </cell>
          <cell r="C637" t="str">
            <v>21309 Bloomingfield</v>
          </cell>
          <cell r="D637">
            <v>0</v>
          </cell>
          <cell r="E637" t="str">
            <v>Lakewood</v>
          </cell>
          <cell r="F637" t="str">
            <v>CA</v>
          </cell>
          <cell r="G637" t="str">
            <v>90715</v>
          </cell>
          <cell r="H637" t="str">
            <v>310-809-3456</v>
          </cell>
          <cell r="I637">
            <v>0</v>
          </cell>
          <cell r="J637">
            <v>85</v>
          </cell>
          <cell r="K637" t="str">
            <v>06037</v>
          </cell>
          <cell r="L637" t="str">
            <v>Los Angeles</v>
          </cell>
          <cell r="M637" t="str">
            <v>4480</v>
          </cell>
          <cell r="N637" t="str">
            <v>Los Angeles-Long Beach</v>
          </cell>
          <cell r="O637" t="str">
            <v>49</v>
          </cell>
          <cell r="P637" t="str">
            <v>Los Angeles - Riverside - Orange County</v>
          </cell>
          <cell r="Q637">
            <v>0</v>
          </cell>
          <cell r="R637" t="str">
            <v>Garden</v>
          </cell>
          <cell r="S637" t="str">
            <v>Insignia</v>
          </cell>
          <cell r="T637">
            <v>0</v>
          </cell>
          <cell r="U637" t="str">
            <v>Conventional</v>
          </cell>
          <cell r="V637" t="str">
            <v>Conventional</v>
          </cell>
          <cell r="W637" t="str">
            <v>Tax Credit</v>
          </cell>
          <cell r="X637" t="str">
            <v>Fee</v>
          </cell>
          <cell r="Y637" t="str">
            <v>12</v>
          </cell>
          <cell r="Z637">
            <v>0</v>
          </cell>
          <cell r="AA637">
            <v>0</v>
          </cell>
          <cell r="AB637" t="str">
            <v>43166</v>
          </cell>
          <cell r="AC637">
            <v>0</v>
          </cell>
          <cell r="AD637" t="str">
            <v>No</v>
          </cell>
          <cell r="AE637" t="str">
            <v>Yes</v>
          </cell>
          <cell r="AF637" t="str">
            <v>Kaufman &amp; Broad</v>
          </cell>
          <cell r="AG637" t="str">
            <v>Lakewood Housing Investors, LP</v>
          </cell>
          <cell r="AH637">
            <v>0</v>
          </cell>
          <cell r="AI637" t="str">
            <v>Far West</v>
          </cell>
          <cell r="AJ637" t="str">
            <v>California</v>
          </cell>
          <cell r="AK637" t="str">
            <v>Greg Garmon</v>
          </cell>
          <cell r="AL637" t="str">
            <v>Dan Hardy</v>
          </cell>
          <cell r="AM637" t="b">
            <v>0</v>
          </cell>
          <cell r="AN637" t="str">
            <v>RW:038277@3494</v>
          </cell>
          <cell r="AO637" t="str">
            <v>08147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</row>
        <row r="638">
          <cell r="A638" t="str">
            <v>008419</v>
          </cell>
          <cell r="B638" t="str">
            <v>Heritage Park At Alta Loma-Conv From 826</v>
          </cell>
          <cell r="C638" t="str">
            <v>9601 Lomita Court</v>
          </cell>
          <cell r="D638">
            <v>0</v>
          </cell>
          <cell r="E638" t="str">
            <v>Alta Loma</v>
          </cell>
          <cell r="F638" t="str">
            <v>CA</v>
          </cell>
          <cell r="G638" t="str">
            <v>91701</v>
          </cell>
          <cell r="H638" t="str">
            <v>9099455055</v>
          </cell>
          <cell r="I638">
            <v>0</v>
          </cell>
          <cell r="J638">
            <v>232</v>
          </cell>
          <cell r="K638" t="str">
            <v>06071</v>
          </cell>
          <cell r="L638" t="str">
            <v>San Bernardino</v>
          </cell>
          <cell r="M638" t="str">
            <v>6780</v>
          </cell>
          <cell r="N638" t="str">
            <v>Riverside-San Bernardino</v>
          </cell>
          <cell r="O638" t="str">
            <v>49</v>
          </cell>
          <cell r="P638" t="str">
            <v>Los Angeles - Riverside - Orange County</v>
          </cell>
          <cell r="Q638">
            <v>0</v>
          </cell>
          <cell r="R638" t="str">
            <v>Garden</v>
          </cell>
          <cell r="S638" t="str">
            <v>Insignia</v>
          </cell>
          <cell r="T638">
            <v>0</v>
          </cell>
          <cell r="U638" t="str">
            <v>Conventional</v>
          </cell>
          <cell r="V638" t="str">
            <v>Conventional</v>
          </cell>
          <cell r="W638">
            <v>0</v>
          </cell>
          <cell r="X638" t="str">
            <v>Equity</v>
          </cell>
          <cell r="Y638" t="str">
            <v>12</v>
          </cell>
          <cell r="Z638" t="str">
            <v>6</v>
          </cell>
          <cell r="AA638" t="str">
            <v>6</v>
          </cell>
          <cell r="AB638" t="str">
            <v>119712</v>
          </cell>
          <cell r="AC638">
            <v>0.496160714</v>
          </cell>
          <cell r="AD638" t="str">
            <v>Yes</v>
          </cell>
          <cell r="AE638" t="str">
            <v>Yes</v>
          </cell>
          <cell r="AF638" t="str">
            <v>Calmark Portfolio - Affil</v>
          </cell>
          <cell r="AG638" t="str">
            <v>Consolidated Capital Equity Partners, LP</v>
          </cell>
          <cell r="AH638" t="str">
            <v>1985</v>
          </cell>
          <cell r="AI638" t="str">
            <v>Far West</v>
          </cell>
          <cell r="AJ638" t="str">
            <v>California</v>
          </cell>
          <cell r="AK638" t="str">
            <v>Greg Garmon</v>
          </cell>
          <cell r="AL638" t="str">
            <v>Robyn Wright</v>
          </cell>
          <cell r="AM638" t="b">
            <v>0</v>
          </cell>
          <cell r="AN638" t="str">
            <v>RW:000601@3494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</row>
        <row r="639">
          <cell r="A639" t="str">
            <v>008420</v>
          </cell>
          <cell r="B639" t="str">
            <v>Heritage Park Montclair-Conv From 827</v>
          </cell>
          <cell r="C639" t="str">
            <v>5205 San Bernardino St.</v>
          </cell>
          <cell r="D639">
            <v>0</v>
          </cell>
          <cell r="E639" t="str">
            <v>Montclair</v>
          </cell>
          <cell r="F639" t="str">
            <v>CA</v>
          </cell>
          <cell r="G639" t="str">
            <v>91763</v>
          </cell>
          <cell r="H639" t="str">
            <v>9096215866</v>
          </cell>
          <cell r="I639">
            <v>0</v>
          </cell>
          <cell r="J639">
            <v>144</v>
          </cell>
          <cell r="K639" t="str">
            <v>06071</v>
          </cell>
          <cell r="L639" t="str">
            <v>San Bernardino</v>
          </cell>
          <cell r="M639" t="str">
            <v>6780</v>
          </cell>
          <cell r="N639" t="str">
            <v>Riverside-San Bernardino</v>
          </cell>
          <cell r="O639" t="str">
            <v>49</v>
          </cell>
          <cell r="P639" t="str">
            <v>Los Angeles - Riverside - Orange County</v>
          </cell>
          <cell r="Q639">
            <v>0</v>
          </cell>
          <cell r="R639" t="str">
            <v>Garden</v>
          </cell>
          <cell r="S639" t="str">
            <v>Insignia</v>
          </cell>
          <cell r="T639">
            <v>0</v>
          </cell>
          <cell r="U639" t="str">
            <v>Conventional</v>
          </cell>
          <cell r="V639" t="str">
            <v>Conventional</v>
          </cell>
          <cell r="W639">
            <v>0</v>
          </cell>
          <cell r="X639" t="str">
            <v>Equity</v>
          </cell>
          <cell r="Y639" t="str">
            <v>12</v>
          </cell>
          <cell r="Z639" t="str">
            <v>5</v>
          </cell>
          <cell r="AA639" t="str">
            <v>6</v>
          </cell>
          <cell r="AB639" t="str">
            <v>73744</v>
          </cell>
          <cell r="AC639">
            <v>0.496160714</v>
          </cell>
          <cell r="AD639" t="str">
            <v>Yes</v>
          </cell>
          <cell r="AE639" t="str">
            <v>Yes</v>
          </cell>
          <cell r="AF639" t="str">
            <v>Calmark Portfolio - Affil</v>
          </cell>
          <cell r="AG639" t="str">
            <v>Shearson-Calmark Heritage Park LTD</v>
          </cell>
          <cell r="AH639" t="str">
            <v>1985</v>
          </cell>
          <cell r="AI639" t="str">
            <v>Far West</v>
          </cell>
          <cell r="AJ639" t="str">
            <v>California</v>
          </cell>
          <cell r="AK639" t="str">
            <v>Greg Garmon</v>
          </cell>
          <cell r="AL639" t="str">
            <v>Robyn Wright</v>
          </cell>
          <cell r="AM639" t="b">
            <v>0</v>
          </cell>
          <cell r="AN639" t="str">
            <v>RW:039583@3494</v>
          </cell>
          <cell r="AO639" t="str">
            <v>12134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U639">
            <v>0</v>
          </cell>
          <cell r="AV639">
            <v>0</v>
          </cell>
          <cell r="AW639">
            <v>0</v>
          </cell>
          <cell r="AX639">
            <v>0</v>
          </cell>
          <cell r="AY639">
            <v>0</v>
          </cell>
        </row>
        <row r="640">
          <cell r="A640" t="str">
            <v>008421</v>
          </cell>
          <cell r="B640" t="str">
            <v>Heritage Park Rialto-Conv From 828</v>
          </cell>
          <cell r="C640" t="str">
            <v>303 W Merrill Ave</v>
          </cell>
          <cell r="D640">
            <v>0</v>
          </cell>
          <cell r="E640" t="str">
            <v>Rialto</v>
          </cell>
          <cell r="F640" t="str">
            <v>CA</v>
          </cell>
          <cell r="G640" t="str">
            <v>92376</v>
          </cell>
          <cell r="H640" t="str">
            <v>909-874-5055</v>
          </cell>
          <cell r="I640">
            <v>0</v>
          </cell>
          <cell r="J640">
            <v>161</v>
          </cell>
          <cell r="K640" t="str">
            <v>06071</v>
          </cell>
          <cell r="L640" t="str">
            <v>San Bernardino</v>
          </cell>
          <cell r="M640" t="str">
            <v>6780</v>
          </cell>
          <cell r="N640" t="str">
            <v>Riverside-San Bernardino</v>
          </cell>
          <cell r="O640" t="str">
            <v>49</v>
          </cell>
          <cell r="P640" t="str">
            <v>Los Angeles - Riverside - Orange County</v>
          </cell>
          <cell r="Q640">
            <v>0</v>
          </cell>
          <cell r="R640" t="str">
            <v>Garden</v>
          </cell>
          <cell r="S640" t="str">
            <v>Insignia</v>
          </cell>
          <cell r="T640">
            <v>0</v>
          </cell>
          <cell r="U640" t="str">
            <v>Conventional</v>
          </cell>
          <cell r="V640" t="str">
            <v>Conventional</v>
          </cell>
          <cell r="W640">
            <v>0</v>
          </cell>
          <cell r="X640" t="str">
            <v>Equity</v>
          </cell>
          <cell r="Y640" t="str">
            <v>12</v>
          </cell>
          <cell r="Z640" t="str">
            <v>6</v>
          </cell>
          <cell r="AA640" t="str">
            <v>6</v>
          </cell>
          <cell r="AB640" t="str">
            <v>73744</v>
          </cell>
          <cell r="AC640">
            <v>0.496160714</v>
          </cell>
          <cell r="AD640" t="str">
            <v>Yes</v>
          </cell>
          <cell r="AE640" t="str">
            <v>Yes</v>
          </cell>
          <cell r="AF640" t="str">
            <v>Calmark Portfolio - Affil</v>
          </cell>
          <cell r="AG640" t="str">
            <v>Shearson-Calmark Heritage Park LTD</v>
          </cell>
          <cell r="AH640" t="str">
            <v>1985</v>
          </cell>
          <cell r="AI640" t="str">
            <v>Far West</v>
          </cell>
          <cell r="AJ640" t="str">
            <v>California</v>
          </cell>
          <cell r="AK640" t="str">
            <v>Greg Garmon</v>
          </cell>
          <cell r="AL640" t="str">
            <v>Robyn Wright</v>
          </cell>
          <cell r="AM640" t="b">
            <v>0</v>
          </cell>
          <cell r="AN640" t="str">
            <v>RW:038600@3494</v>
          </cell>
          <cell r="AO640" t="str">
            <v>11005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</row>
        <row r="641">
          <cell r="A641" t="str">
            <v>008425</v>
          </cell>
          <cell r="B641" t="str">
            <v>Huntley Glen</v>
          </cell>
          <cell r="C641" t="str">
            <v>233 N. Antlers Place</v>
          </cell>
          <cell r="D641">
            <v>0</v>
          </cell>
          <cell r="E641" t="str">
            <v>Bear</v>
          </cell>
          <cell r="F641" t="str">
            <v>DE</v>
          </cell>
          <cell r="G641" t="str">
            <v>19701</v>
          </cell>
          <cell r="H641" t="str">
            <v>302-834-2505</v>
          </cell>
          <cell r="I641">
            <v>0</v>
          </cell>
          <cell r="J641">
            <v>177</v>
          </cell>
          <cell r="K641" t="str">
            <v>10003</v>
          </cell>
          <cell r="L641" t="str">
            <v>New Castle</v>
          </cell>
          <cell r="M641" t="str">
            <v>9160</v>
          </cell>
          <cell r="N641" t="str">
            <v>Wilmington-Newark</v>
          </cell>
          <cell r="O641" t="str">
            <v>77</v>
          </cell>
          <cell r="P641" t="str">
            <v>Philadelphia - Wilmington - Atlantic City</v>
          </cell>
          <cell r="Q641">
            <v>0</v>
          </cell>
          <cell r="R641" t="str">
            <v>Garden</v>
          </cell>
          <cell r="S641" t="str">
            <v>Insignia</v>
          </cell>
          <cell r="T641">
            <v>0</v>
          </cell>
          <cell r="U641" t="str">
            <v>Conventional</v>
          </cell>
          <cell r="V641" t="str">
            <v>Conventional</v>
          </cell>
          <cell r="W641">
            <v>0</v>
          </cell>
          <cell r="X641" t="str">
            <v>Fee</v>
          </cell>
          <cell r="Y641" t="str">
            <v>12</v>
          </cell>
          <cell r="Z641">
            <v>0</v>
          </cell>
          <cell r="AA641">
            <v>0</v>
          </cell>
          <cell r="AB641" t="str">
            <v>203700</v>
          </cell>
          <cell r="AC641">
            <v>0</v>
          </cell>
          <cell r="AD641" t="str">
            <v>No</v>
          </cell>
          <cell r="AE641" t="str">
            <v>Yes</v>
          </cell>
          <cell r="AF641" t="str">
            <v>GE CAPITAL/CONDOR I/SMOOT Rece</v>
          </cell>
          <cell r="AG641" t="str">
            <v>GE Capital Corp</v>
          </cell>
          <cell r="AH641">
            <v>0</v>
          </cell>
          <cell r="AI641" t="str">
            <v>East</v>
          </cell>
          <cell r="AJ641" t="str">
            <v>Philadelphia I</v>
          </cell>
          <cell r="AK641" t="str">
            <v>Carl Ruff</v>
          </cell>
          <cell r="AL641" t="str">
            <v>Anne-Marie Niklaus</v>
          </cell>
          <cell r="AM641" t="b">
            <v>0</v>
          </cell>
          <cell r="AN641">
            <v>0</v>
          </cell>
          <cell r="AO641" t="str">
            <v>09123</v>
          </cell>
          <cell r="AP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  <cell r="AU641">
            <v>0</v>
          </cell>
          <cell r="AV641">
            <v>0</v>
          </cell>
          <cell r="AW641">
            <v>0</v>
          </cell>
          <cell r="AX641">
            <v>0</v>
          </cell>
          <cell r="AY641">
            <v>0</v>
          </cell>
        </row>
        <row r="642">
          <cell r="A642" t="str">
            <v>008429</v>
          </cell>
          <cell r="B642" t="str">
            <v>Summerhill Apts.</v>
          </cell>
          <cell r="C642" t="str">
            <v>6200 Victor St.</v>
          </cell>
          <cell r="D642">
            <v>0</v>
          </cell>
          <cell r="E642" t="str">
            <v>Bakersfield</v>
          </cell>
          <cell r="F642" t="str">
            <v>CA</v>
          </cell>
          <cell r="G642" t="str">
            <v>93308</v>
          </cell>
          <cell r="H642" t="str">
            <v>805-393-2335</v>
          </cell>
          <cell r="I642">
            <v>0</v>
          </cell>
          <cell r="J642">
            <v>128</v>
          </cell>
          <cell r="K642" t="str">
            <v>06029</v>
          </cell>
          <cell r="L642" t="str">
            <v>Kern</v>
          </cell>
          <cell r="M642" t="str">
            <v>0680</v>
          </cell>
          <cell r="N642" t="str">
            <v>Bakersfield</v>
          </cell>
          <cell r="O642">
            <v>0</v>
          </cell>
          <cell r="P642">
            <v>0</v>
          </cell>
          <cell r="Q642">
            <v>0</v>
          </cell>
          <cell r="R642" t="str">
            <v>Garden</v>
          </cell>
          <cell r="S642" t="str">
            <v>Insignia</v>
          </cell>
          <cell r="T642">
            <v>0</v>
          </cell>
          <cell r="U642" t="str">
            <v>Conventional</v>
          </cell>
          <cell r="V642" t="str">
            <v>Conventional</v>
          </cell>
          <cell r="W642" t="str">
            <v>Tax Credit</v>
          </cell>
          <cell r="X642" t="str">
            <v>Fee</v>
          </cell>
          <cell r="Y642" t="str">
            <v>12</v>
          </cell>
          <cell r="Z642">
            <v>0</v>
          </cell>
          <cell r="AA642">
            <v>0</v>
          </cell>
          <cell r="AB642" t="str">
            <v>132160</v>
          </cell>
          <cell r="AC642">
            <v>0</v>
          </cell>
          <cell r="AD642" t="str">
            <v>No</v>
          </cell>
          <cell r="AE642" t="str">
            <v>Yes</v>
          </cell>
          <cell r="AF642" t="str">
            <v>Kaufman &amp; Broad</v>
          </cell>
          <cell r="AG642" t="str">
            <v>Bakersfield Affordable Housing LP</v>
          </cell>
          <cell r="AH642">
            <v>0</v>
          </cell>
          <cell r="AI642" t="str">
            <v>Far West</v>
          </cell>
          <cell r="AJ642" t="str">
            <v>California</v>
          </cell>
          <cell r="AK642" t="str">
            <v>Greg Garmon</v>
          </cell>
          <cell r="AL642" t="str">
            <v>Lisa Moore</v>
          </cell>
          <cell r="AM642" t="b">
            <v>0</v>
          </cell>
          <cell r="AN642" t="str">
            <v>RW:038278@3494</v>
          </cell>
          <cell r="AO642" t="str">
            <v>08231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</row>
        <row r="643">
          <cell r="A643" t="str">
            <v>008437</v>
          </cell>
          <cell r="B643" t="str">
            <v>Regency Oaks-Consol 5706 &amp; 5707</v>
          </cell>
          <cell r="C643" t="str">
            <v>200 Maltese Circle</v>
          </cell>
          <cell r="D643">
            <v>0</v>
          </cell>
          <cell r="E643" t="str">
            <v>Fern Park</v>
          </cell>
          <cell r="F643" t="str">
            <v>FL</v>
          </cell>
          <cell r="G643" t="str">
            <v>32730</v>
          </cell>
          <cell r="H643" t="str">
            <v>407-831-3711</v>
          </cell>
          <cell r="I643">
            <v>0</v>
          </cell>
          <cell r="J643">
            <v>343</v>
          </cell>
          <cell r="K643" t="str">
            <v>12117</v>
          </cell>
          <cell r="L643" t="str">
            <v>Seminole</v>
          </cell>
          <cell r="M643" t="str">
            <v>5960</v>
          </cell>
          <cell r="N643" t="str">
            <v>Orlando</v>
          </cell>
          <cell r="O643">
            <v>0</v>
          </cell>
          <cell r="P643">
            <v>0</v>
          </cell>
          <cell r="Q643">
            <v>0</v>
          </cell>
          <cell r="R643" t="str">
            <v>Garden</v>
          </cell>
          <cell r="S643" t="str">
            <v>Insignia</v>
          </cell>
          <cell r="T643">
            <v>0</v>
          </cell>
          <cell r="U643" t="str">
            <v>Conventional</v>
          </cell>
          <cell r="V643" t="str">
            <v>Conventional</v>
          </cell>
          <cell r="W643">
            <v>0</v>
          </cell>
          <cell r="X643" t="str">
            <v>Consolidated</v>
          </cell>
          <cell r="Y643" t="str">
            <v>12</v>
          </cell>
          <cell r="Z643" t="str">
            <v>8</v>
          </cell>
          <cell r="AA643" t="str">
            <v>5</v>
          </cell>
          <cell r="AB643" t="str">
            <v>339191</v>
          </cell>
          <cell r="AC643">
            <v>0.59237287599999999</v>
          </cell>
          <cell r="AD643" t="str">
            <v>Yes</v>
          </cell>
          <cell r="AE643" t="str">
            <v>Yes</v>
          </cell>
          <cell r="AF643" t="str">
            <v>CONSOLIDATED CAPITAL (ConCap)</v>
          </cell>
          <cell r="AG643" t="str">
            <v>Consolidated Capital Equity Partners, LP</v>
          </cell>
          <cell r="AH643" t="str">
            <v>1965</v>
          </cell>
          <cell r="AI643" t="str">
            <v>South East</v>
          </cell>
          <cell r="AJ643" t="str">
            <v>Orlando</v>
          </cell>
          <cell r="AK643" t="str">
            <v>Chuck Turner</v>
          </cell>
          <cell r="AL643" t="str">
            <v>Mary J. Rose</v>
          </cell>
          <cell r="AM643" t="b">
            <v>0</v>
          </cell>
          <cell r="AN643" t="str">
            <v>RW:038613@3494</v>
          </cell>
          <cell r="AO643" t="str">
            <v>10757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</row>
        <row r="644">
          <cell r="A644" t="str">
            <v>008467</v>
          </cell>
          <cell r="B644" t="str">
            <v>Harmony Gardens</v>
          </cell>
          <cell r="C644" t="str">
            <v>3521 West 3100 South</v>
          </cell>
          <cell r="D644">
            <v>0</v>
          </cell>
          <cell r="E644" t="str">
            <v>West Valley City</v>
          </cell>
          <cell r="F644" t="str">
            <v>UT</v>
          </cell>
          <cell r="G644" t="str">
            <v>84119</v>
          </cell>
          <cell r="H644" t="str">
            <v>801-975-0824</v>
          </cell>
          <cell r="I644">
            <v>0</v>
          </cell>
          <cell r="J644">
            <v>96</v>
          </cell>
          <cell r="K644" t="str">
            <v>49035</v>
          </cell>
          <cell r="L644" t="str">
            <v>Salt Lake</v>
          </cell>
          <cell r="M644" t="str">
            <v>7160</v>
          </cell>
          <cell r="N644" t="str">
            <v>Salt Lake City-Ogden</v>
          </cell>
          <cell r="O644">
            <v>0</v>
          </cell>
          <cell r="P644">
            <v>0</v>
          </cell>
          <cell r="Q644">
            <v>0</v>
          </cell>
          <cell r="R644" t="str">
            <v>Garden</v>
          </cell>
          <cell r="S644" t="str">
            <v>Insignia</v>
          </cell>
          <cell r="T644">
            <v>0</v>
          </cell>
          <cell r="U644" t="str">
            <v>Conventional</v>
          </cell>
          <cell r="V644" t="str">
            <v>Conventional</v>
          </cell>
          <cell r="W644" t="str">
            <v>Tax Credit</v>
          </cell>
          <cell r="X644" t="str">
            <v>Fee</v>
          </cell>
          <cell r="Y644" t="str">
            <v>12</v>
          </cell>
          <cell r="Z644">
            <v>0</v>
          </cell>
          <cell r="AA644">
            <v>0</v>
          </cell>
          <cell r="AB644" t="str">
            <v>0</v>
          </cell>
          <cell r="AC644">
            <v>0</v>
          </cell>
          <cell r="AD644" t="str">
            <v>No</v>
          </cell>
          <cell r="AE644" t="str">
            <v>Yes</v>
          </cell>
          <cell r="AF644" t="str">
            <v>Kaufman &amp; Broad</v>
          </cell>
          <cell r="AG644" t="str">
            <v>West Valley Housing Investors, LP</v>
          </cell>
          <cell r="AH644">
            <v>0</v>
          </cell>
          <cell r="AI644" t="str">
            <v>Far West</v>
          </cell>
          <cell r="AJ644" t="str">
            <v>Denver</v>
          </cell>
          <cell r="AK644" t="str">
            <v>Steve Peters</v>
          </cell>
          <cell r="AL644" t="str">
            <v>Greg Wiseman</v>
          </cell>
          <cell r="AM644" t="b">
            <v>0</v>
          </cell>
          <cell r="AN644">
            <v>0</v>
          </cell>
          <cell r="AO644" t="str">
            <v>09058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</row>
        <row r="645">
          <cell r="A645" t="str">
            <v>008480</v>
          </cell>
          <cell r="B645" t="str">
            <v>Wood Trails</v>
          </cell>
          <cell r="C645" t="str">
            <v>3701 NORTH HIGHWAY 67</v>
          </cell>
          <cell r="D645">
            <v>0</v>
          </cell>
          <cell r="E645" t="str">
            <v>Mesquite</v>
          </cell>
          <cell r="F645" t="str">
            <v>TX</v>
          </cell>
          <cell r="G645" t="str">
            <v>75150</v>
          </cell>
          <cell r="H645" t="str">
            <v>9722790686</v>
          </cell>
          <cell r="I645">
            <v>0</v>
          </cell>
          <cell r="J645">
            <v>104</v>
          </cell>
          <cell r="K645" t="str">
            <v>48113</v>
          </cell>
          <cell r="L645" t="str">
            <v>Dallas</v>
          </cell>
          <cell r="M645" t="str">
            <v>1920</v>
          </cell>
          <cell r="N645" t="str">
            <v>Dallas</v>
          </cell>
          <cell r="O645" t="str">
            <v>31</v>
          </cell>
          <cell r="P645" t="str">
            <v>Dallas - Fort Worth</v>
          </cell>
          <cell r="Q645">
            <v>0</v>
          </cell>
          <cell r="R645" t="str">
            <v>Garden</v>
          </cell>
          <cell r="S645" t="str">
            <v>Insignia</v>
          </cell>
          <cell r="T645">
            <v>0</v>
          </cell>
          <cell r="U645" t="str">
            <v>Conventional</v>
          </cell>
          <cell r="V645" t="str">
            <v>Conventional</v>
          </cell>
          <cell r="W645">
            <v>0</v>
          </cell>
          <cell r="X645" t="str">
            <v>Fee</v>
          </cell>
          <cell r="Y645" t="str">
            <v>12</v>
          </cell>
          <cell r="Z645">
            <v>0</v>
          </cell>
          <cell r="AA645">
            <v>0</v>
          </cell>
          <cell r="AB645" t="str">
            <v>83200</v>
          </cell>
          <cell r="AC645">
            <v>0</v>
          </cell>
          <cell r="AD645" t="str">
            <v>No</v>
          </cell>
          <cell r="AE645" t="str">
            <v>Yes</v>
          </cell>
          <cell r="AF645" t="str">
            <v>Dstar Lasombra Partners</v>
          </cell>
          <cell r="AG645" t="str">
            <v>DStar Inc</v>
          </cell>
          <cell r="AH645">
            <v>0</v>
          </cell>
          <cell r="AI645" t="str">
            <v>West</v>
          </cell>
          <cell r="AJ645" t="str">
            <v>Dallas II</v>
          </cell>
          <cell r="AK645" t="str">
            <v>Larry Lennon</v>
          </cell>
          <cell r="AL645" t="str">
            <v>Cathie Hood</v>
          </cell>
          <cell r="AM645" t="b">
            <v>0</v>
          </cell>
          <cell r="AN645" t="str">
            <v>RW:038550@3494</v>
          </cell>
          <cell r="AO645" t="str">
            <v>08772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</row>
        <row r="646">
          <cell r="A646" t="str">
            <v>008486</v>
          </cell>
          <cell r="B646" t="str">
            <v>Oaks at Georgetown, The</v>
          </cell>
          <cell r="C646" t="str">
            <v>550 West 22nd st</v>
          </cell>
          <cell r="D646">
            <v>0</v>
          </cell>
          <cell r="E646" t="str">
            <v>Georgetown</v>
          </cell>
          <cell r="F646" t="str">
            <v>TX</v>
          </cell>
          <cell r="G646" t="str">
            <v>78626</v>
          </cell>
          <cell r="H646" t="str">
            <v>512-863-8548</v>
          </cell>
          <cell r="I646">
            <v>0</v>
          </cell>
          <cell r="J646">
            <v>192</v>
          </cell>
          <cell r="K646" t="str">
            <v>48491</v>
          </cell>
          <cell r="L646" t="str">
            <v>Williamson</v>
          </cell>
          <cell r="M646" t="str">
            <v>0640</v>
          </cell>
          <cell r="N646" t="str">
            <v>Austin-San Marcos</v>
          </cell>
          <cell r="O646">
            <v>0</v>
          </cell>
          <cell r="P646">
            <v>0</v>
          </cell>
          <cell r="Q646">
            <v>0</v>
          </cell>
          <cell r="R646" t="str">
            <v>Garden</v>
          </cell>
          <cell r="S646" t="str">
            <v>Insignia</v>
          </cell>
          <cell r="T646">
            <v>0</v>
          </cell>
          <cell r="U646" t="str">
            <v>Conventional</v>
          </cell>
          <cell r="V646" t="str">
            <v>Conventional</v>
          </cell>
          <cell r="W646">
            <v>0</v>
          </cell>
          <cell r="X646" t="str">
            <v>Fee</v>
          </cell>
          <cell r="Y646" t="str">
            <v>12</v>
          </cell>
          <cell r="Z646">
            <v>0</v>
          </cell>
          <cell r="AA646">
            <v>0</v>
          </cell>
          <cell r="AB646" t="str">
            <v>172032</v>
          </cell>
          <cell r="AC646">
            <v>0</v>
          </cell>
          <cell r="AD646" t="str">
            <v>No</v>
          </cell>
          <cell r="AE646" t="str">
            <v>Yes</v>
          </cell>
          <cell r="AF646" t="str">
            <v>Kaufman &amp; Broad</v>
          </cell>
          <cell r="AG646" t="str">
            <v>The Oaks at Georgetown LPD</v>
          </cell>
          <cell r="AH646">
            <v>0</v>
          </cell>
          <cell r="AI646" t="str">
            <v>West</v>
          </cell>
          <cell r="AJ646" t="str">
            <v>Austin</v>
          </cell>
          <cell r="AK646" t="str">
            <v>Frances Nolan</v>
          </cell>
          <cell r="AL646" t="str">
            <v>Frances Nolan</v>
          </cell>
          <cell r="AM646" t="b">
            <v>0</v>
          </cell>
          <cell r="AN646">
            <v>0</v>
          </cell>
          <cell r="AO646" t="str">
            <v>11711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</row>
        <row r="647">
          <cell r="A647" t="str">
            <v>008589</v>
          </cell>
          <cell r="B647" t="str">
            <v>Wellington Pointe</v>
          </cell>
          <cell r="C647" t="str">
            <v>4054 Beth Manor Drive</v>
          </cell>
          <cell r="D647">
            <v>0</v>
          </cell>
          <cell r="E647" t="str">
            <v>Montgomery</v>
          </cell>
          <cell r="F647" t="str">
            <v>AL</v>
          </cell>
          <cell r="G647" t="str">
            <v>36109</v>
          </cell>
          <cell r="H647" t="str">
            <v>334-277-5505</v>
          </cell>
          <cell r="I647">
            <v>0</v>
          </cell>
          <cell r="J647">
            <v>234</v>
          </cell>
          <cell r="K647" t="str">
            <v>01101</v>
          </cell>
          <cell r="L647" t="str">
            <v>Montgomery</v>
          </cell>
          <cell r="M647" t="str">
            <v>5240</v>
          </cell>
          <cell r="N647" t="str">
            <v>Montgomery</v>
          </cell>
          <cell r="O647">
            <v>0</v>
          </cell>
          <cell r="P647">
            <v>0</v>
          </cell>
          <cell r="Q647">
            <v>0</v>
          </cell>
          <cell r="R647" t="str">
            <v>Garden</v>
          </cell>
          <cell r="S647" t="str">
            <v>Insignia</v>
          </cell>
          <cell r="T647">
            <v>0</v>
          </cell>
          <cell r="U647" t="str">
            <v>Conventional</v>
          </cell>
          <cell r="V647" t="str">
            <v>Conventional</v>
          </cell>
          <cell r="W647">
            <v>0</v>
          </cell>
          <cell r="X647" t="str">
            <v>Equity</v>
          </cell>
          <cell r="Y647" t="str">
            <v>12</v>
          </cell>
          <cell r="Z647" t="str">
            <v>7</v>
          </cell>
          <cell r="AA647" t="str">
            <v>5</v>
          </cell>
          <cell r="AB647" t="str">
            <v>19140</v>
          </cell>
          <cell r="AC647">
            <v>0.389705882</v>
          </cell>
          <cell r="AD647" t="str">
            <v>Yes</v>
          </cell>
          <cell r="AE647" t="str">
            <v>Yes</v>
          </cell>
          <cell r="AF647" t="str">
            <v>ANGELES PORTFOLIO - AFFIL (Inc</v>
          </cell>
          <cell r="AG647" t="str">
            <v>Montgomery Partners, LTD.</v>
          </cell>
          <cell r="AH647">
            <v>0</v>
          </cell>
          <cell r="AI647" t="str">
            <v>South East</v>
          </cell>
          <cell r="AJ647" t="str">
            <v>Mobile</v>
          </cell>
          <cell r="AK647" t="str">
            <v>Jimmy Arnold</v>
          </cell>
          <cell r="AL647" t="str">
            <v>Kim McCall</v>
          </cell>
          <cell r="AM647" t="b">
            <v>0</v>
          </cell>
          <cell r="AN647" t="str">
            <v>RW:038650@3494</v>
          </cell>
          <cell r="AO647" t="str">
            <v>05758</v>
          </cell>
          <cell r="AP647">
            <v>2080.7199999999998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2080.7199999999998</v>
          </cell>
          <cell r="AY647">
            <v>810.86</v>
          </cell>
        </row>
        <row r="648">
          <cell r="A648" t="str">
            <v>008591</v>
          </cell>
          <cell r="B648" t="str">
            <v>Seasons at San Juan Capistrano</v>
          </cell>
          <cell r="C648" t="str">
            <v>31641 Rancho Viejo Rd</v>
          </cell>
          <cell r="D648">
            <v>0</v>
          </cell>
          <cell r="E648" t="str">
            <v>San Juan Capistrano</v>
          </cell>
          <cell r="F648" t="str">
            <v>CA</v>
          </cell>
          <cell r="G648" t="str">
            <v>92675</v>
          </cell>
          <cell r="H648" t="str">
            <v>714-487-0210</v>
          </cell>
          <cell r="I648">
            <v>0</v>
          </cell>
          <cell r="J648">
            <v>112</v>
          </cell>
          <cell r="K648" t="str">
            <v>06059</v>
          </cell>
          <cell r="L648" t="str">
            <v>Orange</v>
          </cell>
          <cell r="M648" t="str">
            <v>5945</v>
          </cell>
          <cell r="N648" t="str">
            <v>Orange County</v>
          </cell>
          <cell r="O648" t="str">
            <v>49</v>
          </cell>
          <cell r="P648" t="str">
            <v>Los Angeles - Riverside - Orange County</v>
          </cell>
          <cell r="Q648">
            <v>0</v>
          </cell>
          <cell r="R648" t="str">
            <v>Garden</v>
          </cell>
          <cell r="S648" t="str">
            <v>Insignia</v>
          </cell>
          <cell r="T648">
            <v>0</v>
          </cell>
          <cell r="U648" t="str">
            <v>Conventional</v>
          </cell>
          <cell r="V648" t="str">
            <v>Conventional</v>
          </cell>
          <cell r="W648" t="str">
            <v>Tax Credit</v>
          </cell>
          <cell r="X648" t="str">
            <v>Fee</v>
          </cell>
          <cell r="Y648" t="str">
            <v>12</v>
          </cell>
          <cell r="Z648">
            <v>0</v>
          </cell>
          <cell r="AA648">
            <v>0</v>
          </cell>
          <cell r="AB648" t="str">
            <v>58596</v>
          </cell>
          <cell r="AC648">
            <v>0</v>
          </cell>
          <cell r="AD648" t="str">
            <v>No</v>
          </cell>
          <cell r="AE648" t="str">
            <v>Yes</v>
          </cell>
          <cell r="AF648" t="str">
            <v>Kaufman &amp; Broad</v>
          </cell>
          <cell r="AG648" t="str">
            <v>San Juan Limited Partnership</v>
          </cell>
          <cell r="AH648">
            <v>0</v>
          </cell>
          <cell r="AI648" t="str">
            <v>Far West</v>
          </cell>
          <cell r="AJ648" t="str">
            <v>California</v>
          </cell>
          <cell r="AK648" t="str">
            <v>Greg Garmon</v>
          </cell>
          <cell r="AL648" t="str">
            <v>Jeff Silverman</v>
          </cell>
          <cell r="AM648" t="b">
            <v>0</v>
          </cell>
          <cell r="AN648" t="str">
            <v>RW:037888@3494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</row>
        <row r="649">
          <cell r="A649" t="str">
            <v>008594</v>
          </cell>
          <cell r="B649" t="str">
            <v>Fox Run</v>
          </cell>
          <cell r="C649" t="str">
            <v>60 Fox Run Drive</v>
          </cell>
          <cell r="D649">
            <v>0</v>
          </cell>
          <cell r="E649" t="str">
            <v>Plainsboro</v>
          </cell>
          <cell r="F649" t="str">
            <v>NJ</v>
          </cell>
          <cell r="G649" t="str">
            <v>08536</v>
          </cell>
          <cell r="H649" t="str">
            <v>6097992710</v>
          </cell>
          <cell r="I649">
            <v>0</v>
          </cell>
          <cell r="J649">
            <v>776</v>
          </cell>
          <cell r="K649" t="str">
            <v>34023</v>
          </cell>
          <cell r="L649" t="str">
            <v>Middlesex</v>
          </cell>
          <cell r="M649" t="str">
            <v>5015</v>
          </cell>
          <cell r="N649" t="str">
            <v>Middlesex-Somerset-Hunterdon</v>
          </cell>
          <cell r="O649" t="str">
            <v>70</v>
          </cell>
          <cell r="P649" t="str">
            <v>New York - Northern New Jersey - Long Island</v>
          </cell>
          <cell r="Q649">
            <v>0</v>
          </cell>
          <cell r="R649" t="str">
            <v>Garden</v>
          </cell>
          <cell r="S649" t="str">
            <v>Insignia</v>
          </cell>
          <cell r="T649">
            <v>0</v>
          </cell>
          <cell r="U649" t="str">
            <v>Conventional</v>
          </cell>
          <cell r="V649" t="str">
            <v>Conventional</v>
          </cell>
          <cell r="W649">
            <v>0</v>
          </cell>
          <cell r="X649" t="str">
            <v>Equity</v>
          </cell>
          <cell r="Y649" t="str">
            <v>12</v>
          </cell>
          <cell r="Z649" t="str">
            <v>9</v>
          </cell>
          <cell r="AA649" t="str">
            <v>8</v>
          </cell>
          <cell r="AB649" t="str">
            <v>551552</v>
          </cell>
          <cell r="AC649">
            <v>0.52439249399999999</v>
          </cell>
          <cell r="AD649" t="str">
            <v>Yes</v>
          </cell>
          <cell r="AE649" t="str">
            <v>Yes</v>
          </cell>
          <cell r="AF649" t="str">
            <v>ANGELES PORTFOLIO - AFFIL (Inc</v>
          </cell>
          <cell r="AG649" t="str">
            <v>Fox Run AP XI, LP</v>
          </cell>
          <cell r="AH649" t="str">
            <v>1972</v>
          </cell>
          <cell r="AI649" t="str">
            <v>East</v>
          </cell>
          <cell r="AJ649" t="str">
            <v>Philadelphia I</v>
          </cell>
          <cell r="AK649" t="str">
            <v>Carl Ruff</v>
          </cell>
          <cell r="AL649" t="str">
            <v>Sharon Reseter</v>
          </cell>
          <cell r="AM649" t="b">
            <v>1</v>
          </cell>
          <cell r="AN649">
            <v>0</v>
          </cell>
          <cell r="AO649">
            <v>0</v>
          </cell>
          <cell r="AP649">
            <v>0</v>
          </cell>
          <cell r="AQ649">
            <v>7666.88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7666.88</v>
          </cell>
          <cell r="AY649">
            <v>4020.45</v>
          </cell>
        </row>
        <row r="650">
          <cell r="A650" t="str">
            <v>008623</v>
          </cell>
          <cell r="B650" t="str">
            <v>Lakeside</v>
          </cell>
          <cell r="C650" t="str">
            <v>4800 LAKE TRAIL DRIVE</v>
          </cell>
          <cell r="D650">
            <v>0</v>
          </cell>
          <cell r="E650" t="str">
            <v>Lisle</v>
          </cell>
          <cell r="F650" t="str">
            <v>IL</v>
          </cell>
          <cell r="G650" t="str">
            <v>60532</v>
          </cell>
          <cell r="H650" t="str">
            <v>630-357-4700</v>
          </cell>
          <cell r="I650">
            <v>0</v>
          </cell>
          <cell r="J650">
            <v>568</v>
          </cell>
          <cell r="K650" t="str">
            <v>17043</v>
          </cell>
          <cell r="L650" t="str">
            <v>Du Page</v>
          </cell>
          <cell r="M650" t="str">
            <v>1600</v>
          </cell>
          <cell r="N650" t="str">
            <v>Chicago</v>
          </cell>
          <cell r="O650" t="str">
            <v>14</v>
          </cell>
          <cell r="P650" t="str">
            <v>Chicago - Gary - Kenosha</v>
          </cell>
          <cell r="Q650">
            <v>0</v>
          </cell>
          <cell r="R650" t="str">
            <v>Garden</v>
          </cell>
          <cell r="S650" t="str">
            <v>Insignia</v>
          </cell>
          <cell r="T650">
            <v>0</v>
          </cell>
          <cell r="U650" t="str">
            <v>Conventional</v>
          </cell>
          <cell r="V650" t="str">
            <v>Conventional</v>
          </cell>
          <cell r="W650">
            <v>0</v>
          </cell>
          <cell r="X650" t="str">
            <v>Consolidated</v>
          </cell>
          <cell r="Y650" t="str">
            <v>12</v>
          </cell>
          <cell r="Z650" t="str">
            <v>7</v>
          </cell>
          <cell r="AA650" t="str">
            <v>5</v>
          </cell>
          <cell r="AB650" t="str">
            <v>480184</v>
          </cell>
          <cell r="AC650">
            <v>0.70132489799999997</v>
          </cell>
          <cell r="AD650" t="str">
            <v>Yes</v>
          </cell>
          <cell r="AE650" t="str">
            <v>Yes</v>
          </cell>
          <cell r="AF650" t="str">
            <v>Npi</v>
          </cell>
          <cell r="AG650" t="str">
            <v>National Property Investors III</v>
          </cell>
          <cell r="AH650" t="str">
            <v>1972</v>
          </cell>
          <cell r="AI650" t="str">
            <v>Far West</v>
          </cell>
          <cell r="AJ650" t="str">
            <v>Chicago</v>
          </cell>
          <cell r="AK650" t="str">
            <v>Wade Roemke</v>
          </cell>
          <cell r="AL650" t="str">
            <v>Karen Lewis</v>
          </cell>
          <cell r="AM650" t="b">
            <v>0</v>
          </cell>
          <cell r="AN650" t="str">
            <v>RW:037488@3494</v>
          </cell>
          <cell r="AO650">
            <v>0</v>
          </cell>
          <cell r="AP650">
            <v>5050.6499999999996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3530.54</v>
          </cell>
          <cell r="AV650">
            <v>0</v>
          </cell>
          <cell r="AW650">
            <v>0</v>
          </cell>
          <cell r="AX650">
            <v>8581.19</v>
          </cell>
          <cell r="AY650">
            <v>6018.2</v>
          </cell>
        </row>
        <row r="651">
          <cell r="A651" t="str">
            <v>008624</v>
          </cell>
          <cell r="B651" t="str">
            <v>PineTree</v>
          </cell>
          <cell r="C651" t="str">
            <v>7600 ANTLERS LANE</v>
          </cell>
          <cell r="D651">
            <v>0</v>
          </cell>
          <cell r="E651" t="str">
            <v>Charlotte</v>
          </cell>
          <cell r="F651" t="str">
            <v>NC</v>
          </cell>
          <cell r="G651" t="str">
            <v>28210</v>
          </cell>
          <cell r="H651" t="str">
            <v>704-554-8165</v>
          </cell>
          <cell r="I651">
            <v>0</v>
          </cell>
          <cell r="J651">
            <v>220</v>
          </cell>
          <cell r="K651" t="str">
            <v>37119</v>
          </cell>
          <cell r="L651" t="str">
            <v>Mecklenburg</v>
          </cell>
          <cell r="M651" t="str">
            <v>1520</v>
          </cell>
          <cell r="N651" t="str">
            <v>Charlotte-Gastonia-Rock Hill</v>
          </cell>
          <cell r="O651">
            <v>0</v>
          </cell>
          <cell r="P651">
            <v>0</v>
          </cell>
          <cell r="Q651">
            <v>0</v>
          </cell>
          <cell r="R651" t="str">
            <v>Garden</v>
          </cell>
          <cell r="S651" t="str">
            <v>Insignia</v>
          </cell>
          <cell r="T651">
            <v>0</v>
          </cell>
          <cell r="U651" t="str">
            <v>Conventional</v>
          </cell>
          <cell r="V651" t="str">
            <v>Conventional</v>
          </cell>
          <cell r="W651">
            <v>0</v>
          </cell>
          <cell r="X651" t="str">
            <v>Consolidated</v>
          </cell>
          <cell r="Y651" t="str">
            <v>12</v>
          </cell>
          <cell r="Z651" t="str">
            <v>5</v>
          </cell>
          <cell r="AA651" t="str">
            <v>6</v>
          </cell>
          <cell r="AB651" t="str">
            <v>171140</v>
          </cell>
          <cell r="AC651">
            <v>0.70132489799999997</v>
          </cell>
          <cell r="AD651" t="str">
            <v>Yes</v>
          </cell>
          <cell r="AE651" t="str">
            <v>Yes</v>
          </cell>
          <cell r="AF651" t="str">
            <v>Npi</v>
          </cell>
          <cell r="AG651" t="str">
            <v>National Property Investors III</v>
          </cell>
          <cell r="AH651" t="str">
            <v>1972</v>
          </cell>
          <cell r="AI651" t="str">
            <v>East</v>
          </cell>
          <cell r="AJ651" t="str">
            <v>Greenville</v>
          </cell>
          <cell r="AK651" t="str">
            <v>Frank Dupree</v>
          </cell>
          <cell r="AL651" t="str">
            <v>Mary Ediger</v>
          </cell>
          <cell r="AM651" t="b">
            <v>0</v>
          </cell>
          <cell r="AN651" t="str">
            <v>RW:038408@3494</v>
          </cell>
          <cell r="AO651" t="str">
            <v>08305</v>
          </cell>
          <cell r="AP651">
            <v>0</v>
          </cell>
          <cell r="AQ651">
            <v>0</v>
          </cell>
          <cell r="AR651">
            <v>0</v>
          </cell>
          <cell r="AS651">
            <v>792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792</v>
          </cell>
          <cell r="AY651">
            <v>555.44000000000005</v>
          </cell>
        </row>
        <row r="652">
          <cell r="A652" t="str">
            <v>008625</v>
          </cell>
          <cell r="B652" t="str">
            <v>Summerwalk</v>
          </cell>
          <cell r="C652" t="str">
            <v>70000 University Blvd</v>
          </cell>
          <cell r="D652">
            <v>0</v>
          </cell>
          <cell r="E652" t="str">
            <v>Winter Park</v>
          </cell>
          <cell r="F652" t="str">
            <v>FL</v>
          </cell>
          <cell r="G652" t="str">
            <v>32792</v>
          </cell>
          <cell r="H652" t="str">
            <v>407-678-2662</v>
          </cell>
          <cell r="I652">
            <v>0</v>
          </cell>
          <cell r="J652">
            <v>306</v>
          </cell>
          <cell r="K652" t="str">
            <v>12117</v>
          </cell>
          <cell r="L652" t="str">
            <v>Seminole</v>
          </cell>
          <cell r="M652" t="str">
            <v>5960</v>
          </cell>
          <cell r="N652" t="str">
            <v>Orlando</v>
          </cell>
          <cell r="O652">
            <v>0</v>
          </cell>
          <cell r="P652">
            <v>0</v>
          </cell>
          <cell r="Q652">
            <v>0</v>
          </cell>
          <cell r="R652" t="str">
            <v>Garden</v>
          </cell>
          <cell r="S652" t="str">
            <v>Insignia</v>
          </cell>
          <cell r="T652">
            <v>0</v>
          </cell>
          <cell r="U652" t="str">
            <v>Conventional</v>
          </cell>
          <cell r="V652" t="str">
            <v>Conventional</v>
          </cell>
          <cell r="W652">
            <v>0</v>
          </cell>
          <cell r="X652" t="str">
            <v>Consolidated</v>
          </cell>
          <cell r="Y652" t="str">
            <v>12</v>
          </cell>
          <cell r="Z652" t="str">
            <v>8</v>
          </cell>
          <cell r="AA652" t="str">
            <v>7</v>
          </cell>
          <cell r="AB652" t="str">
            <v>253388</v>
          </cell>
          <cell r="AC652">
            <v>0.70132489799999997</v>
          </cell>
          <cell r="AD652" t="str">
            <v>Yes</v>
          </cell>
          <cell r="AE652" t="str">
            <v>Yes</v>
          </cell>
          <cell r="AF652" t="str">
            <v>Npi</v>
          </cell>
          <cell r="AG652" t="str">
            <v>National Property Investors III</v>
          </cell>
          <cell r="AH652" t="str">
            <v>1974</v>
          </cell>
          <cell r="AI652" t="str">
            <v>South East</v>
          </cell>
          <cell r="AJ652" t="str">
            <v>Orlando</v>
          </cell>
          <cell r="AK652" t="str">
            <v>Chuck Turner</v>
          </cell>
          <cell r="AL652" t="str">
            <v>Henry Lobdell</v>
          </cell>
          <cell r="AM652" t="b">
            <v>0</v>
          </cell>
          <cell r="AN652">
            <v>0</v>
          </cell>
          <cell r="AO652" t="str">
            <v>01868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</row>
        <row r="653">
          <cell r="A653" t="str">
            <v>008627</v>
          </cell>
          <cell r="B653" t="str">
            <v>Village of Pennbrook</v>
          </cell>
          <cell r="C653" t="str">
            <v>9071 MILLCREEK ROAD</v>
          </cell>
          <cell r="D653" t="str">
            <v>SUITE 1600</v>
          </cell>
          <cell r="E653" t="str">
            <v>Levitown</v>
          </cell>
          <cell r="F653" t="str">
            <v>PA</v>
          </cell>
          <cell r="G653" t="str">
            <v>19054</v>
          </cell>
          <cell r="H653" t="str">
            <v>215-943-3660</v>
          </cell>
          <cell r="I653">
            <v>0</v>
          </cell>
          <cell r="J653">
            <v>722</v>
          </cell>
          <cell r="K653" t="str">
            <v>42017</v>
          </cell>
          <cell r="L653" t="str">
            <v>Bucks</v>
          </cell>
          <cell r="M653" t="str">
            <v>6160</v>
          </cell>
          <cell r="N653" t="str">
            <v>Philadelphia</v>
          </cell>
          <cell r="O653" t="str">
            <v>77</v>
          </cell>
          <cell r="P653" t="str">
            <v>Philadelphia - Wilmington - Atlantic City</v>
          </cell>
          <cell r="Q653">
            <v>0</v>
          </cell>
          <cell r="R653" t="str">
            <v>Garden</v>
          </cell>
          <cell r="S653" t="str">
            <v>Insignia</v>
          </cell>
          <cell r="T653">
            <v>0</v>
          </cell>
          <cell r="U653" t="str">
            <v>Conventional</v>
          </cell>
          <cell r="V653" t="str">
            <v>Conventional</v>
          </cell>
          <cell r="W653">
            <v>0</v>
          </cell>
          <cell r="X653" t="str">
            <v>Consolidated</v>
          </cell>
          <cell r="Y653" t="str">
            <v>12</v>
          </cell>
          <cell r="Z653" t="str">
            <v>7</v>
          </cell>
          <cell r="AA653" t="str">
            <v>7</v>
          </cell>
          <cell r="AB653" t="str">
            <v>668175</v>
          </cell>
          <cell r="AC653">
            <v>0.72577635200000001</v>
          </cell>
          <cell r="AD653" t="str">
            <v>Yes</v>
          </cell>
          <cell r="AE653" t="str">
            <v>Yes</v>
          </cell>
          <cell r="AF653" t="str">
            <v>Npi</v>
          </cell>
          <cell r="AG653" t="str">
            <v>National Property Investors 4</v>
          </cell>
          <cell r="AH653" t="str">
            <v>1970</v>
          </cell>
          <cell r="AI653" t="str">
            <v>East</v>
          </cell>
          <cell r="AJ653" t="str">
            <v>Philadelphia I</v>
          </cell>
          <cell r="AK653" t="str">
            <v>Carl Ruff</v>
          </cell>
          <cell r="AL653" t="str">
            <v>Miki Wilson</v>
          </cell>
          <cell r="AM653" t="b">
            <v>0</v>
          </cell>
          <cell r="AN653">
            <v>0</v>
          </cell>
          <cell r="AO653" t="str">
            <v>09043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</row>
        <row r="654">
          <cell r="A654" t="str">
            <v>008629</v>
          </cell>
          <cell r="B654" t="str">
            <v>Willow Park on Lake Adelaide</v>
          </cell>
          <cell r="C654" t="str">
            <v>375 PALM SPRINGS DRIVE</v>
          </cell>
          <cell r="D654">
            <v>0</v>
          </cell>
          <cell r="E654" t="str">
            <v>Altamonte Springs</v>
          </cell>
          <cell r="F654" t="str">
            <v>FL</v>
          </cell>
          <cell r="G654" t="str">
            <v>32701</v>
          </cell>
          <cell r="H654" t="str">
            <v>407-834-2442</v>
          </cell>
          <cell r="I654">
            <v>0</v>
          </cell>
          <cell r="J654">
            <v>185</v>
          </cell>
          <cell r="K654" t="str">
            <v>12117</v>
          </cell>
          <cell r="L654" t="str">
            <v>Seminole</v>
          </cell>
          <cell r="M654" t="str">
            <v>5960</v>
          </cell>
          <cell r="N654" t="str">
            <v>Orlando</v>
          </cell>
          <cell r="O654">
            <v>0</v>
          </cell>
          <cell r="P654">
            <v>0</v>
          </cell>
          <cell r="Q654">
            <v>0</v>
          </cell>
          <cell r="R654" t="str">
            <v>Garden</v>
          </cell>
          <cell r="S654" t="str">
            <v>Insignia</v>
          </cell>
          <cell r="T654">
            <v>0</v>
          </cell>
          <cell r="U654" t="str">
            <v>Conventional</v>
          </cell>
          <cell r="V654" t="str">
            <v>Conventional</v>
          </cell>
          <cell r="W654">
            <v>0</v>
          </cell>
          <cell r="X654" t="str">
            <v>Consolidated</v>
          </cell>
          <cell r="Y654" t="str">
            <v>12</v>
          </cell>
          <cell r="Z654" t="str">
            <v>9</v>
          </cell>
          <cell r="AA654" t="str">
            <v>7</v>
          </cell>
          <cell r="AB654" t="str">
            <v>153995</v>
          </cell>
          <cell r="AC654">
            <v>0.59744876599999996</v>
          </cell>
          <cell r="AD654" t="str">
            <v>Yes</v>
          </cell>
          <cell r="AE654" t="str">
            <v>Yes</v>
          </cell>
          <cell r="AF654" t="str">
            <v>Npi</v>
          </cell>
          <cell r="AG654" t="str">
            <v>National Property Investors 5</v>
          </cell>
          <cell r="AH654" t="str">
            <v>1972</v>
          </cell>
          <cell r="AI654" t="str">
            <v>South East</v>
          </cell>
          <cell r="AJ654" t="str">
            <v>Orlando</v>
          </cell>
          <cell r="AK654" t="str">
            <v>Chuck Turner</v>
          </cell>
          <cell r="AL654" t="str">
            <v>Mary J. Rose</v>
          </cell>
          <cell r="AM654" t="b">
            <v>0</v>
          </cell>
          <cell r="AN654" t="str">
            <v>RW:038927@3494</v>
          </cell>
          <cell r="AO654" t="str">
            <v>10430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</row>
        <row r="655">
          <cell r="A655" t="str">
            <v>008630</v>
          </cell>
          <cell r="B655" t="str">
            <v>Oakwood Village on Lake Nan</v>
          </cell>
          <cell r="C655" t="str">
            <v>4755 N. Goldenrod Rd.</v>
          </cell>
          <cell r="D655">
            <v>0</v>
          </cell>
          <cell r="E655" t="str">
            <v>Winter Park</v>
          </cell>
          <cell r="F655" t="str">
            <v>FL</v>
          </cell>
          <cell r="G655" t="str">
            <v>32792</v>
          </cell>
          <cell r="H655" t="str">
            <v>407-678-2987</v>
          </cell>
          <cell r="I655">
            <v>0</v>
          </cell>
          <cell r="J655">
            <v>278</v>
          </cell>
          <cell r="K655" t="str">
            <v>12117</v>
          </cell>
          <cell r="L655" t="str">
            <v>Seminole</v>
          </cell>
          <cell r="M655" t="str">
            <v>5960</v>
          </cell>
          <cell r="N655" t="str">
            <v>Orlando</v>
          </cell>
          <cell r="O655">
            <v>0</v>
          </cell>
          <cell r="P655">
            <v>0</v>
          </cell>
          <cell r="Q655">
            <v>0</v>
          </cell>
          <cell r="R655" t="str">
            <v>Garden</v>
          </cell>
          <cell r="S655" t="str">
            <v>Insignia</v>
          </cell>
          <cell r="T655">
            <v>0</v>
          </cell>
          <cell r="U655" t="str">
            <v>Conventional</v>
          </cell>
          <cell r="V655" t="str">
            <v>Conventional</v>
          </cell>
          <cell r="W655">
            <v>0</v>
          </cell>
          <cell r="X655" t="str">
            <v>Consolidated</v>
          </cell>
          <cell r="Y655" t="str">
            <v>12</v>
          </cell>
          <cell r="Z655" t="str">
            <v>8</v>
          </cell>
          <cell r="AA655" t="str">
            <v>7</v>
          </cell>
          <cell r="AB655" t="str">
            <v>225223</v>
          </cell>
          <cell r="AC655">
            <v>0.59744876599999996</v>
          </cell>
          <cell r="AD655" t="str">
            <v>Yes</v>
          </cell>
          <cell r="AE655" t="str">
            <v>Yes</v>
          </cell>
          <cell r="AF655" t="str">
            <v>Npi</v>
          </cell>
          <cell r="AG655" t="str">
            <v>National Property Investors 5</v>
          </cell>
          <cell r="AH655" t="str">
            <v>1973</v>
          </cell>
          <cell r="AI655" t="str">
            <v>South East</v>
          </cell>
          <cell r="AJ655" t="str">
            <v>Orlando</v>
          </cell>
          <cell r="AK655" t="str">
            <v>Chuck Turner</v>
          </cell>
          <cell r="AL655" t="str">
            <v>Henry Lobdell</v>
          </cell>
          <cell r="AM655" t="b">
            <v>0</v>
          </cell>
          <cell r="AN655" t="str">
            <v>RW:038632@3494</v>
          </cell>
          <cell r="AO655" t="str">
            <v>11014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</row>
        <row r="656">
          <cell r="A656" t="str">
            <v>008631</v>
          </cell>
          <cell r="B656" t="str">
            <v>Palisades, The</v>
          </cell>
          <cell r="C656" t="str">
            <v>2230 Woodley Square West</v>
          </cell>
          <cell r="D656">
            <v>0</v>
          </cell>
          <cell r="E656" t="str">
            <v>Montgomery</v>
          </cell>
          <cell r="F656" t="str">
            <v>AL</v>
          </cell>
          <cell r="G656" t="str">
            <v>36116</v>
          </cell>
          <cell r="H656" t="str">
            <v>334-288-9400</v>
          </cell>
          <cell r="I656">
            <v>0</v>
          </cell>
          <cell r="J656">
            <v>432</v>
          </cell>
          <cell r="K656" t="str">
            <v>01101</v>
          </cell>
          <cell r="L656" t="str">
            <v>Montgomery</v>
          </cell>
          <cell r="M656" t="str">
            <v>5240</v>
          </cell>
          <cell r="N656" t="str">
            <v>Montgomery</v>
          </cell>
          <cell r="O656">
            <v>0</v>
          </cell>
          <cell r="P656">
            <v>0</v>
          </cell>
          <cell r="Q656">
            <v>0</v>
          </cell>
          <cell r="R656" t="str">
            <v>Garden</v>
          </cell>
          <cell r="S656" t="str">
            <v>Insignia</v>
          </cell>
          <cell r="T656">
            <v>0</v>
          </cell>
          <cell r="U656" t="str">
            <v>Conventional</v>
          </cell>
          <cell r="V656" t="str">
            <v>Conventional</v>
          </cell>
          <cell r="W656">
            <v>0</v>
          </cell>
          <cell r="X656" t="str">
            <v>Consolidated</v>
          </cell>
          <cell r="Y656" t="str">
            <v>12</v>
          </cell>
          <cell r="Z656" t="str">
            <v>2</v>
          </cell>
          <cell r="AA656" t="str">
            <v>2</v>
          </cell>
          <cell r="AB656" t="str">
            <v>378065</v>
          </cell>
          <cell r="AC656">
            <v>0.59744876599999996</v>
          </cell>
          <cell r="AD656" t="str">
            <v>Yes</v>
          </cell>
          <cell r="AE656" t="str">
            <v>Yes</v>
          </cell>
          <cell r="AF656" t="str">
            <v>Npi</v>
          </cell>
          <cell r="AG656" t="str">
            <v>National Property Investors 5</v>
          </cell>
          <cell r="AH656" t="str">
            <v>1968</v>
          </cell>
          <cell r="AI656" t="str">
            <v>South East</v>
          </cell>
          <cell r="AJ656" t="str">
            <v>Mobile</v>
          </cell>
          <cell r="AK656" t="str">
            <v>Jimmy Arnold</v>
          </cell>
          <cell r="AL656" t="str">
            <v>Sandra Bullard</v>
          </cell>
          <cell r="AM656" t="b">
            <v>0</v>
          </cell>
          <cell r="AN656" t="str">
            <v>RW:039141@3494</v>
          </cell>
          <cell r="AO656" t="str">
            <v>08046</v>
          </cell>
          <cell r="AP656">
            <v>3841.34</v>
          </cell>
          <cell r="AQ656">
            <v>0</v>
          </cell>
          <cell r="AR656">
            <v>0</v>
          </cell>
          <cell r="AS656">
            <v>1555.2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5396.54</v>
          </cell>
          <cell r="AY656">
            <v>3224.15</v>
          </cell>
        </row>
        <row r="657">
          <cell r="A657" t="str">
            <v>008633</v>
          </cell>
          <cell r="B657" t="str">
            <v>Ski Lodge</v>
          </cell>
          <cell r="C657" t="str">
            <v>5600 CARMICHAEL ROAD</v>
          </cell>
          <cell r="D657">
            <v>0</v>
          </cell>
          <cell r="E657" t="str">
            <v>Montgomery</v>
          </cell>
          <cell r="F657" t="str">
            <v>AL</v>
          </cell>
          <cell r="G657" t="str">
            <v>36117</v>
          </cell>
          <cell r="H657" t="str">
            <v>334-272-1995</v>
          </cell>
          <cell r="I657">
            <v>0</v>
          </cell>
          <cell r="J657">
            <v>522</v>
          </cell>
          <cell r="K657" t="str">
            <v>01101</v>
          </cell>
          <cell r="L657" t="str">
            <v>Montgomery</v>
          </cell>
          <cell r="M657" t="str">
            <v>5240</v>
          </cell>
          <cell r="N657" t="str">
            <v>Montgomery</v>
          </cell>
          <cell r="O657">
            <v>0</v>
          </cell>
          <cell r="P657">
            <v>0</v>
          </cell>
          <cell r="Q657">
            <v>0</v>
          </cell>
          <cell r="R657" t="str">
            <v>Garden</v>
          </cell>
          <cell r="S657" t="str">
            <v>Insignia</v>
          </cell>
          <cell r="T657">
            <v>0</v>
          </cell>
          <cell r="U657" t="str">
            <v>Conventional</v>
          </cell>
          <cell r="V657" t="str">
            <v>Conventional</v>
          </cell>
          <cell r="W657">
            <v>0</v>
          </cell>
          <cell r="X657" t="str">
            <v>Consolidated</v>
          </cell>
          <cell r="Y657" t="str">
            <v>12</v>
          </cell>
          <cell r="Z657" t="str">
            <v>8</v>
          </cell>
          <cell r="AA657" t="str">
            <v>6</v>
          </cell>
          <cell r="AB657" t="str">
            <v>413380</v>
          </cell>
          <cell r="AC657">
            <v>0.58518457999999995</v>
          </cell>
          <cell r="AD657" t="str">
            <v>Yes</v>
          </cell>
          <cell r="AE657" t="str">
            <v>Yes</v>
          </cell>
          <cell r="AF657" t="str">
            <v>Npi</v>
          </cell>
          <cell r="AG657" t="str">
            <v>National Property Investors 6</v>
          </cell>
          <cell r="AH657" t="str">
            <v>1978</v>
          </cell>
          <cell r="AI657" t="str">
            <v>South East</v>
          </cell>
          <cell r="AJ657" t="str">
            <v>Mobile</v>
          </cell>
          <cell r="AK657" t="str">
            <v>Jimmy Arnold</v>
          </cell>
          <cell r="AL657" t="str">
            <v>Sandra Bullard</v>
          </cell>
          <cell r="AM657" t="b">
            <v>0</v>
          </cell>
          <cell r="AN657" t="str">
            <v>RW:000064@3494</v>
          </cell>
          <cell r="AO657" t="str">
            <v>11475</v>
          </cell>
          <cell r="AP657">
            <v>4641.62</v>
          </cell>
          <cell r="AQ657">
            <v>0</v>
          </cell>
          <cell r="AR657">
            <v>0</v>
          </cell>
          <cell r="AS657">
            <v>1879.2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6520.82</v>
          </cell>
          <cell r="AY657">
            <v>3815.88</v>
          </cell>
        </row>
        <row r="658">
          <cell r="A658" t="str">
            <v>008634</v>
          </cell>
          <cell r="B658" t="str">
            <v>Rocky Ridge</v>
          </cell>
          <cell r="C658" t="str">
            <v>204 PANORAMA TERRACE</v>
          </cell>
          <cell r="D658">
            <v>0</v>
          </cell>
          <cell r="E658" t="str">
            <v>Birmingham</v>
          </cell>
          <cell r="F658" t="str">
            <v>AL</v>
          </cell>
          <cell r="G658" t="str">
            <v>35216</v>
          </cell>
          <cell r="H658" t="str">
            <v>205-979-7500</v>
          </cell>
          <cell r="I658">
            <v>0</v>
          </cell>
          <cell r="J658">
            <v>116</v>
          </cell>
          <cell r="K658" t="str">
            <v>01073</v>
          </cell>
          <cell r="L658" t="str">
            <v>Jefferson</v>
          </cell>
          <cell r="M658" t="str">
            <v>1000</v>
          </cell>
          <cell r="N658" t="str">
            <v>Birmingham</v>
          </cell>
          <cell r="O658">
            <v>0</v>
          </cell>
          <cell r="P658">
            <v>0</v>
          </cell>
          <cell r="Q658">
            <v>0</v>
          </cell>
          <cell r="R658" t="str">
            <v>Garden</v>
          </cell>
          <cell r="S658" t="str">
            <v>Insignia</v>
          </cell>
          <cell r="T658">
            <v>0</v>
          </cell>
          <cell r="U658" t="str">
            <v>Conventional</v>
          </cell>
          <cell r="V658" t="str">
            <v>Conventional</v>
          </cell>
          <cell r="W658">
            <v>0</v>
          </cell>
          <cell r="X658" t="str">
            <v>Consolidated</v>
          </cell>
          <cell r="Y658" t="str">
            <v>12</v>
          </cell>
          <cell r="Z658" t="str">
            <v>6</v>
          </cell>
          <cell r="AA658" t="str">
            <v>5</v>
          </cell>
          <cell r="AB658" t="str">
            <v>107790</v>
          </cell>
          <cell r="AC658">
            <v>0.58518457999999995</v>
          </cell>
          <cell r="AD658" t="str">
            <v>Yes</v>
          </cell>
          <cell r="AE658" t="str">
            <v>Yes</v>
          </cell>
          <cell r="AF658" t="str">
            <v>Npi</v>
          </cell>
          <cell r="AG658" t="str">
            <v>National Propery Investors  6</v>
          </cell>
          <cell r="AH658" t="str">
            <v>1973</v>
          </cell>
          <cell r="AI658" t="str">
            <v>South East</v>
          </cell>
          <cell r="AJ658" t="str">
            <v>Mobile</v>
          </cell>
          <cell r="AK658" t="str">
            <v>Jimmy Arnold</v>
          </cell>
          <cell r="AL658" t="str">
            <v>Ann Porter</v>
          </cell>
          <cell r="AM658" t="b">
            <v>0</v>
          </cell>
          <cell r="AN658" t="str">
            <v>RW:007008@3494</v>
          </cell>
          <cell r="AO658" t="str">
            <v>11642</v>
          </cell>
          <cell r="AP658">
            <v>0</v>
          </cell>
          <cell r="AQ658">
            <v>0</v>
          </cell>
          <cell r="AR658">
            <v>0</v>
          </cell>
          <cell r="AS658">
            <v>417.6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417.6</v>
          </cell>
          <cell r="AY658">
            <v>244.37</v>
          </cell>
        </row>
        <row r="659">
          <cell r="A659" t="str">
            <v>008635</v>
          </cell>
          <cell r="B659" t="str">
            <v>Place du Plantier</v>
          </cell>
          <cell r="C659" t="str">
            <v>550 LEE DRIVE</v>
          </cell>
          <cell r="D659">
            <v>0</v>
          </cell>
          <cell r="E659" t="str">
            <v>Baton Rouge</v>
          </cell>
          <cell r="F659" t="str">
            <v>LA</v>
          </cell>
          <cell r="G659" t="str">
            <v>70808</v>
          </cell>
          <cell r="H659" t="str">
            <v>504-766-7380</v>
          </cell>
          <cell r="I659">
            <v>0</v>
          </cell>
          <cell r="J659">
            <v>268</v>
          </cell>
          <cell r="K659" t="str">
            <v>22033</v>
          </cell>
          <cell r="L659" t="str">
            <v>East Baton Rouge</v>
          </cell>
          <cell r="M659" t="str">
            <v>0760</v>
          </cell>
          <cell r="N659" t="str">
            <v>Baton Rouge</v>
          </cell>
          <cell r="O659">
            <v>0</v>
          </cell>
          <cell r="P659">
            <v>0</v>
          </cell>
          <cell r="Q659">
            <v>0</v>
          </cell>
          <cell r="R659" t="str">
            <v>Garden</v>
          </cell>
          <cell r="S659" t="str">
            <v>Insignia</v>
          </cell>
          <cell r="T659">
            <v>0</v>
          </cell>
          <cell r="U659" t="str">
            <v>Conventional</v>
          </cell>
          <cell r="V659" t="str">
            <v>Conventional</v>
          </cell>
          <cell r="W659">
            <v>0</v>
          </cell>
          <cell r="X659" t="str">
            <v>Consolidated</v>
          </cell>
          <cell r="Y659" t="str">
            <v>12</v>
          </cell>
          <cell r="Z659" t="str">
            <v>9</v>
          </cell>
          <cell r="AA659" t="str">
            <v>7</v>
          </cell>
          <cell r="AB659" t="str">
            <v>205264</v>
          </cell>
          <cell r="AC659">
            <v>0.58518457999999995</v>
          </cell>
          <cell r="AD659" t="str">
            <v>Yes</v>
          </cell>
          <cell r="AE659" t="str">
            <v>Yes</v>
          </cell>
          <cell r="AF659" t="str">
            <v>Npi</v>
          </cell>
          <cell r="AG659" t="str">
            <v>National Propery Investors  6</v>
          </cell>
          <cell r="AH659" t="str">
            <v>1972</v>
          </cell>
          <cell r="AI659" t="str">
            <v>West</v>
          </cell>
          <cell r="AJ659" t="str">
            <v>Houston II</v>
          </cell>
          <cell r="AK659" t="str">
            <v>Dave Hannan</v>
          </cell>
          <cell r="AL659" t="str">
            <v>Richard Marshall</v>
          </cell>
          <cell r="AM659" t="b">
            <v>0</v>
          </cell>
          <cell r="AN659">
            <v>0</v>
          </cell>
          <cell r="AO659" t="str">
            <v>11672</v>
          </cell>
          <cell r="AP659">
            <v>2383.0500000000002</v>
          </cell>
          <cell r="AQ659">
            <v>0</v>
          </cell>
          <cell r="AR659">
            <v>0</v>
          </cell>
          <cell r="AS659">
            <v>964.8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3347.85</v>
          </cell>
          <cell r="AY659">
            <v>1959.11</v>
          </cell>
        </row>
        <row r="660">
          <cell r="A660" t="str">
            <v>008636</v>
          </cell>
          <cell r="B660" t="str">
            <v>Fairway View I</v>
          </cell>
          <cell r="C660" t="str">
            <v>2225 COLLEGE DRIVE</v>
          </cell>
          <cell r="D660">
            <v>0</v>
          </cell>
          <cell r="E660" t="str">
            <v>Baton Rouge</v>
          </cell>
          <cell r="F660" t="str">
            <v>LA</v>
          </cell>
          <cell r="G660" t="str">
            <v>70808</v>
          </cell>
          <cell r="H660" t="str">
            <v>5049269717</v>
          </cell>
          <cell r="I660">
            <v>0</v>
          </cell>
          <cell r="J660">
            <v>242</v>
          </cell>
          <cell r="K660" t="str">
            <v>22033</v>
          </cell>
          <cell r="L660" t="str">
            <v>East Baton Rouge</v>
          </cell>
          <cell r="M660" t="str">
            <v>0760</v>
          </cell>
          <cell r="N660" t="str">
            <v>Baton Rouge</v>
          </cell>
          <cell r="O660">
            <v>0</v>
          </cell>
          <cell r="P660">
            <v>0</v>
          </cell>
          <cell r="Q660">
            <v>0</v>
          </cell>
          <cell r="R660" t="str">
            <v>Garden</v>
          </cell>
          <cell r="S660" t="str">
            <v>Insignia</v>
          </cell>
          <cell r="T660">
            <v>0</v>
          </cell>
          <cell r="U660" t="str">
            <v>Conventional</v>
          </cell>
          <cell r="V660" t="str">
            <v>Conventional</v>
          </cell>
          <cell r="W660">
            <v>0</v>
          </cell>
          <cell r="X660" t="str">
            <v>Consolidated</v>
          </cell>
          <cell r="Y660" t="str">
            <v>12</v>
          </cell>
          <cell r="Z660" t="str">
            <v>9</v>
          </cell>
          <cell r="AA660" t="str">
            <v>7</v>
          </cell>
          <cell r="AB660" t="str">
            <v>204628</v>
          </cell>
          <cell r="AC660">
            <v>0.58518457999999995</v>
          </cell>
          <cell r="AD660" t="str">
            <v>Yes</v>
          </cell>
          <cell r="AE660" t="str">
            <v>Yes</v>
          </cell>
          <cell r="AF660" t="str">
            <v>Npi</v>
          </cell>
          <cell r="AG660" t="str">
            <v>National Property Investors 6</v>
          </cell>
          <cell r="AH660" t="str">
            <v>1972</v>
          </cell>
          <cell r="AI660" t="str">
            <v>West</v>
          </cell>
          <cell r="AJ660" t="str">
            <v>Houston II</v>
          </cell>
          <cell r="AK660" t="str">
            <v>Dave Hannan</v>
          </cell>
          <cell r="AL660" t="str">
            <v>Richard Marshall</v>
          </cell>
          <cell r="AM660" t="b">
            <v>0</v>
          </cell>
          <cell r="AN660" t="str">
            <v>RW:038677@3494</v>
          </cell>
          <cell r="AO660" t="str">
            <v>05715</v>
          </cell>
          <cell r="AP660">
            <v>2151.86</v>
          </cell>
          <cell r="AQ660">
            <v>0</v>
          </cell>
          <cell r="AR660">
            <v>0</v>
          </cell>
          <cell r="AS660">
            <v>871.2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3023.06</v>
          </cell>
          <cell r="AY660">
            <v>1769.04</v>
          </cell>
        </row>
        <row r="661">
          <cell r="A661" t="str">
            <v>008637</v>
          </cell>
          <cell r="B661" t="str">
            <v>Colony At Kenilworth</v>
          </cell>
          <cell r="C661" t="str">
            <v>ONE BONROCK COURT</v>
          </cell>
          <cell r="D661">
            <v>0</v>
          </cell>
          <cell r="E661" t="str">
            <v>Towson</v>
          </cell>
          <cell r="F661" t="str">
            <v>MD</v>
          </cell>
          <cell r="G661" t="str">
            <v>21204</v>
          </cell>
          <cell r="H661" t="str">
            <v>410-823-1992</v>
          </cell>
          <cell r="I661">
            <v>0</v>
          </cell>
          <cell r="J661">
            <v>383</v>
          </cell>
          <cell r="K661" t="str">
            <v>24005</v>
          </cell>
          <cell r="L661" t="str">
            <v>Baltimore</v>
          </cell>
          <cell r="M661" t="str">
            <v>0720</v>
          </cell>
          <cell r="N661" t="str">
            <v>Baltimore</v>
          </cell>
          <cell r="O661" t="str">
            <v>97</v>
          </cell>
          <cell r="P661" t="str">
            <v>Washington - Baltimore</v>
          </cell>
          <cell r="Q661">
            <v>0</v>
          </cell>
          <cell r="R661" t="str">
            <v>Garden</v>
          </cell>
          <cell r="S661" t="str">
            <v>Insignia</v>
          </cell>
          <cell r="T661">
            <v>0</v>
          </cell>
          <cell r="U661" t="str">
            <v>Conventional</v>
          </cell>
          <cell r="V661" t="str">
            <v>Conventional</v>
          </cell>
          <cell r="W661">
            <v>0</v>
          </cell>
          <cell r="X661" t="str">
            <v>Consolidated</v>
          </cell>
          <cell r="Y661" t="str">
            <v>12</v>
          </cell>
          <cell r="Z661" t="str">
            <v>6</v>
          </cell>
          <cell r="AA661" t="str">
            <v>5</v>
          </cell>
          <cell r="AB661" t="str">
            <v>342376</v>
          </cell>
          <cell r="AC661">
            <v>0.58518457999999995</v>
          </cell>
          <cell r="AD661" t="str">
            <v>Yes</v>
          </cell>
          <cell r="AE661" t="str">
            <v>Yes</v>
          </cell>
          <cell r="AF661" t="str">
            <v>Npi</v>
          </cell>
          <cell r="AG661" t="str">
            <v>National Property Investors 6</v>
          </cell>
          <cell r="AH661" t="str">
            <v>1966</v>
          </cell>
          <cell r="AI661" t="str">
            <v>East</v>
          </cell>
          <cell r="AJ661" t="str">
            <v>Rockville</v>
          </cell>
          <cell r="AK661" t="str">
            <v>Bruce Terwilliger</v>
          </cell>
          <cell r="AL661" t="str">
            <v>Anne Gallagher</v>
          </cell>
          <cell r="AM661" t="b">
            <v>0</v>
          </cell>
          <cell r="AN661" t="str">
            <v>RW:000383@3494</v>
          </cell>
          <cell r="AO661" t="str">
            <v>11382</v>
          </cell>
          <cell r="AP661">
            <v>0</v>
          </cell>
          <cell r="AQ661">
            <v>3784.04</v>
          </cell>
          <cell r="AR661">
            <v>0</v>
          </cell>
          <cell r="AS661">
            <v>0</v>
          </cell>
          <cell r="AT661">
            <v>0</v>
          </cell>
          <cell r="AU661">
            <v>2380.63</v>
          </cell>
          <cell r="AV661">
            <v>0</v>
          </cell>
          <cell r="AW661">
            <v>0</v>
          </cell>
          <cell r="AX661">
            <v>6164.67</v>
          </cell>
          <cell r="AY661">
            <v>3607.46</v>
          </cell>
        </row>
        <row r="662">
          <cell r="A662" t="str">
            <v>008638</v>
          </cell>
          <cell r="B662" t="str">
            <v>Alpine Village</v>
          </cell>
          <cell r="C662" t="str">
            <v>2071 Alpine Village</v>
          </cell>
          <cell r="D662">
            <v>0</v>
          </cell>
          <cell r="E662" t="str">
            <v>Birmingham</v>
          </cell>
          <cell r="F662" t="str">
            <v>AL</v>
          </cell>
          <cell r="G662" t="str">
            <v>35216</v>
          </cell>
          <cell r="H662" t="str">
            <v>205-987-0806</v>
          </cell>
          <cell r="I662">
            <v>0</v>
          </cell>
          <cell r="J662">
            <v>160</v>
          </cell>
          <cell r="K662" t="str">
            <v>01073</v>
          </cell>
          <cell r="L662" t="str">
            <v>Jefferson</v>
          </cell>
          <cell r="M662" t="str">
            <v>1000</v>
          </cell>
          <cell r="N662" t="str">
            <v>Birmingham</v>
          </cell>
          <cell r="O662">
            <v>0</v>
          </cell>
          <cell r="P662">
            <v>0</v>
          </cell>
          <cell r="Q662">
            <v>0</v>
          </cell>
          <cell r="R662" t="str">
            <v>Garden</v>
          </cell>
          <cell r="S662" t="str">
            <v>Insignia</v>
          </cell>
          <cell r="T662">
            <v>0</v>
          </cell>
          <cell r="U662" t="str">
            <v>Conventional</v>
          </cell>
          <cell r="V662" t="str">
            <v>Conventional</v>
          </cell>
          <cell r="W662">
            <v>0</v>
          </cell>
          <cell r="X662" t="str">
            <v>Consolidated</v>
          </cell>
          <cell r="Y662" t="str">
            <v>12</v>
          </cell>
          <cell r="Z662" t="str">
            <v>7</v>
          </cell>
          <cell r="AA662" t="str">
            <v>6</v>
          </cell>
          <cell r="AB662" t="str">
            <v>0</v>
          </cell>
          <cell r="AC662">
            <v>0.58518457999999995</v>
          </cell>
          <cell r="AD662" t="str">
            <v>Yes</v>
          </cell>
          <cell r="AE662" t="str">
            <v>Yes</v>
          </cell>
          <cell r="AF662" t="str">
            <v>Npi</v>
          </cell>
          <cell r="AG662" t="str">
            <v>National Propery Investors  6</v>
          </cell>
          <cell r="AH662" t="str">
            <v>1972</v>
          </cell>
          <cell r="AI662" t="str">
            <v>South East</v>
          </cell>
          <cell r="AJ662" t="str">
            <v>Mobile</v>
          </cell>
          <cell r="AK662" t="str">
            <v>Jimmy Arnold</v>
          </cell>
          <cell r="AL662" t="str">
            <v>Ann Porter</v>
          </cell>
          <cell r="AM662" t="b">
            <v>0</v>
          </cell>
          <cell r="AN662">
            <v>0</v>
          </cell>
          <cell r="AO662" t="str">
            <v>07167</v>
          </cell>
          <cell r="AP662">
            <v>0</v>
          </cell>
          <cell r="AQ662">
            <v>0</v>
          </cell>
          <cell r="AR662">
            <v>0</v>
          </cell>
          <cell r="AS662">
            <v>576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576</v>
          </cell>
          <cell r="AY662">
            <v>337.06</v>
          </cell>
        </row>
        <row r="663">
          <cell r="A663" t="str">
            <v>008642</v>
          </cell>
          <cell r="B663" t="str">
            <v>Northwoods Apartments</v>
          </cell>
          <cell r="C663" t="str">
            <v>4051 E. Olive road</v>
          </cell>
          <cell r="D663">
            <v>0</v>
          </cell>
          <cell r="E663" t="str">
            <v>Pensacola</v>
          </cell>
          <cell r="F663" t="str">
            <v>FL</v>
          </cell>
          <cell r="G663" t="str">
            <v>32514</v>
          </cell>
          <cell r="H663" t="str">
            <v>850-477-4533</v>
          </cell>
          <cell r="I663">
            <v>0</v>
          </cell>
          <cell r="J663">
            <v>320</v>
          </cell>
          <cell r="K663" t="str">
            <v>12033</v>
          </cell>
          <cell r="L663" t="str">
            <v>Escambia</v>
          </cell>
          <cell r="M663" t="str">
            <v>6080</v>
          </cell>
          <cell r="N663" t="str">
            <v>Pensacola</v>
          </cell>
          <cell r="O663">
            <v>0</v>
          </cell>
          <cell r="P663">
            <v>0</v>
          </cell>
          <cell r="Q663">
            <v>0</v>
          </cell>
          <cell r="R663" t="str">
            <v>Garden</v>
          </cell>
          <cell r="S663" t="str">
            <v>Insignia</v>
          </cell>
          <cell r="T663">
            <v>0</v>
          </cell>
          <cell r="U663" t="str">
            <v>Conventional</v>
          </cell>
          <cell r="V663" t="str">
            <v>Conventional</v>
          </cell>
          <cell r="W663">
            <v>0</v>
          </cell>
          <cell r="X663" t="str">
            <v>Consolidated</v>
          </cell>
          <cell r="Y663" t="str">
            <v>12</v>
          </cell>
          <cell r="Z663" t="str">
            <v>8</v>
          </cell>
          <cell r="AA663" t="str">
            <v>6</v>
          </cell>
          <cell r="AB663" t="str">
            <v>276080</v>
          </cell>
          <cell r="AC663">
            <v>0.64014716599999999</v>
          </cell>
          <cell r="AD663" t="str">
            <v>Yes</v>
          </cell>
          <cell r="AE663" t="str">
            <v>Yes</v>
          </cell>
          <cell r="AF663" t="str">
            <v>Npi</v>
          </cell>
          <cell r="AG663" t="str">
            <v>National Property Investors-7</v>
          </cell>
          <cell r="AH663" t="str">
            <v>1979</v>
          </cell>
          <cell r="AI663" t="str">
            <v>South East</v>
          </cell>
          <cell r="AJ663" t="str">
            <v>Mobile</v>
          </cell>
          <cell r="AK663" t="str">
            <v>Jimmy Arnold</v>
          </cell>
          <cell r="AL663" t="str">
            <v>Kim McCall</v>
          </cell>
          <cell r="AM663" t="b">
            <v>0</v>
          </cell>
          <cell r="AN663" t="str">
            <v>RW:000450@3494</v>
          </cell>
          <cell r="AO663" t="str">
            <v>11427</v>
          </cell>
          <cell r="AP663">
            <v>0</v>
          </cell>
          <cell r="AQ663">
            <v>0</v>
          </cell>
          <cell r="AR663">
            <v>0</v>
          </cell>
          <cell r="AS663">
            <v>1152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1152</v>
          </cell>
          <cell r="AY663">
            <v>737.44</v>
          </cell>
        </row>
        <row r="664">
          <cell r="A664" t="str">
            <v>008644</v>
          </cell>
          <cell r="B664" t="str">
            <v>Pines of Roanoke</v>
          </cell>
          <cell r="C664" t="str">
            <v>4630 ROXBURY LANE</v>
          </cell>
          <cell r="D664">
            <v>0</v>
          </cell>
          <cell r="E664" t="str">
            <v>Roanoke</v>
          </cell>
          <cell r="F664" t="str">
            <v>VA</v>
          </cell>
          <cell r="G664" t="str">
            <v>24018</v>
          </cell>
          <cell r="H664" t="str">
            <v>540-989-6666</v>
          </cell>
          <cell r="I664">
            <v>0</v>
          </cell>
          <cell r="J664">
            <v>216</v>
          </cell>
          <cell r="K664" t="str">
            <v>51161</v>
          </cell>
          <cell r="L664" t="str">
            <v>Roanoke</v>
          </cell>
          <cell r="M664" t="str">
            <v>6800</v>
          </cell>
          <cell r="N664" t="str">
            <v>Roanoke</v>
          </cell>
          <cell r="O664">
            <v>0</v>
          </cell>
          <cell r="P664">
            <v>0</v>
          </cell>
          <cell r="Q664">
            <v>0</v>
          </cell>
          <cell r="R664" t="str">
            <v>Garden</v>
          </cell>
          <cell r="S664" t="str">
            <v>Insignia</v>
          </cell>
          <cell r="T664">
            <v>0</v>
          </cell>
          <cell r="U664" t="str">
            <v>Conventional</v>
          </cell>
          <cell r="V664" t="str">
            <v>Conventional</v>
          </cell>
          <cell r="W664" t="str">
            <v>Assisted</v>
          </cell>
          <cell r="X664" t="str">
            <v>Consolidated</v>
          </cell>
          <cell r="Y664" t="str">
            <v>12</v>
          </cell>
          <cell r="Z664" t="str">
            <v>6</v>
          </cell>
          <cell r="AA664" t="str">
            <v>9</v>
          </cell>
          <cell r="AB664" t="str">
            <v>199290</v>
          </cell>
          <cell r="AC664">
            <v>0.64014716599999999</v>
          </cell>
          <cell r="AD664" t="str">
            <v>Yes</v>
          </cell>
          <cell r="AE664" t="str">
            <v>Yes</v>
          </cell>
          <cell r="AF664" t="str">
            <v>Npi</v>
          </cell>
          <cell r="AG664" t="str">
            <v>National Propery Investors  6</v>
          </cell>
          <cell r="AH664" t="str">
            <v>1978</v>
          </cell>
          <cell r="AI664" t="str">
            <v>East</v>
          </cell>
          <cell r="AJ664" t="str">
            <v>Greenville</v>
          </cell>
          <cell r="AK664" t="str">
            <v>Frank Dupree</v>
          </cell>
          <cell r="AL664" t="str">
            <v>Tim Shearer</v>
          </cell>
          <cell r="AM664" t="b">
            <v>0</v>
          </cell>
          <cell r="AN664" t="str">
            <v>RW:005757@3494</v>
          </cell>
          <cell r="AO664" t="str">
            <v>11482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</row>
        <row r="665">
          <cell r="A665" t="str">
            <v>008647</v>
          </cell>
          <cell r="B665" t="str">
            <v>Huntington Athletic Club</v>
          </cell>
          <cell r="C665" t="str">
            <v>2408 Duck Pond Circle</v>
          </cell>
          <cell r="D665">
            <v>0</v>
          </cell>
          <cell r="E665" t="str">
            <v>Morrisville</v>
          </cell>
          <cell r="F665" t="str">
            <v>NC</v>
          </cell>
          <cell r="G665" t="str">
            <v>27560</v>
          </cell>
          <cell r="H665" t="str">
            <v>919-481-2000</v>
          </cell>
          <cell r="I665">
            <v>0</v>
          </cell>
          <cell r="J665">
            <v>212</v>
          </cell>
          <cell r="K665" t="str">
            <v>37183</v>
          </cell>
          <cell r="L665" t="str">
            <v>Wake</v>
          </cell>
          <cell r="M665" t="str">
            <v>6640</v>
          </cell>
          <cell r="N665" t="str">
            <v>Raleigh-Durham-Chapel Hill</v>
          </cell>
          <cell r="O665">
            <v>0</v>
          </cell>
          <cell r="P665">
            <v>0</v>
          </cell>
          <cell r="Q665">
            <v>0</v>
          </cell>
          <cell r="R665" t="str">
            <v>Garden</v>
          </cell>
          <cell r="S665" t="str">
            <v>Insignia</v>
          </cell>
          <cell r="T665">
            <v>0</v>
          </cell>
          <cell r="U665" t="str">
            <v>Conventional</v>
          </cell>
          <cell r="V665" t="str">
            <v>Conventional</v>
          </cell>
          <cell r="W665">
            <v>0</v>
          </cell>
          <cell r="X665" t="str">
            <v>Consolidated</v>
          </cell>
          <cell r="Y665" t="str">
            <v>12</v>
          </cell>
          <cell r="Z665" t="str">
            <v>8</v>
          </cell>
          <cell r="AA665" t="str">
            <v>9</v>
          </cell>
          <cell r="AB665" t="str">
            <v>206208</v>
          </cell>
          <cell r="AC665">
            <v>0.56290183100000002</v>
          </cell>
          <cell r="AD665" t="str">
            <v>Yes</v>
          </cell>
          <cell r="AE665" t="str">
            <v>Yes</v>
          </cell>
          <cell r="AF665" t="str">
            <v>Npi</v>
          </cell>
          <cell r="AG665" t="str">
            <v>NPI 8</v>
          </cell>
          <cell r="AH665" t="str">
            <v>1986</v>
          </cell>
          <cell r="AI665" t="str">
            <v>East</v>
          </cell>
          <cell r="AJ665" t="str">
            <v>Columbia</v>
          </cell>
          <cell r="AK665" t="str">
            <v>Kim Barkwell</v>
          </cell>
          <cell r="AL665" t="str">
            <v>Randy Bryant</v>
          </cell>
          <cell r="AM665" t="b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763.2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763.2</v>
          </cell>
          <cell r="AY665">
            <v>429.6</v>
          </cell>
        </row>
        <row r="666">
          <cell r="A666" t="str">
            <v>008653</v>
          </cell>
          <cell r="B666" t="str">
            <v>Landings, The</v>
          </cell>
          <cell r="C666" t="str">
            <v>2803  W. Sligh Avenue</v>
          </cell>
          <cell r="D666">
            <v>0</v>
          </cell>
          <cell r="E666" t="str">
            <v>Tampa</v>
          </cell>
          <cell r="F666" t="str">
            <v>FL</v>
          </cell>
          <cell r="G666" t="str">
            <v>33614</v>
          </cell>
          <cell r="H666" t="str">
            <v>813-933-2449</v>
          </cell>
          <cell r="I666">
            <v>0</v>
          </cell>
          <cell r="J666">
            <v>200</v>
          </cell>
          <cell r="K666" t="str">
            <v>12057</v>
          </cell>
          <cell r="L666" t="str">
            <v>Hillsborough</v>
          </cell>
          <cell r="M666" t="str">
            <v>8280</v>
          </cell>
          <cell r="N666" t="str">
            <v>Tampa-St. Petersburg-Clearwater</v>
          </cell>
          <cell r="O666">
            <v>0</v>
          </cell>
          <cell r="P666">
            <v>0</v>
          </cell>
          <cell r="Q666">
            <v>0</v>
          </cell>
          <cell r="R666" t="str">
            <v>Garden</v>
          </cell>
          <cell r="S666" t="str">
            <v>Insignia</v>
          </cell>
          <cell r="T666">
            <v>0</v>
          </cell>
          <cell r="U666" t="str">
            <v>Conventional</v>
          </cell>
          <cell r="V666" t="str">
            <v>Conventional</v>
          </cell>
          <cell r="W666">
            <v>0</v>
          </cell>
          <cell r="X666" t="str">
            <v>Consolidated</v>
          </cell>
          <cell r="Y666" t="str">
            <v>12</v>
          </cell>
          <cell r="Z666" t="str">
            <v>7</v>
          </cell>
          <cell r="AA666" t="str">
            <v>8</v>
          </cell>
          <cell r="AB666" t="str">
            <v>121335</v>
          </cell>
          <cell r="AC666">
            <v>0.52006953300000003</v>
          </cell>
          <cell r="AD666" t="str">
            <v>Yes</v>
          </cell>
          <cell r="AE666" t="str">
            <v>Yes</v>
          </cell>
          <cell r="AF666" t="str">
            <v>Ashner,Michael/Quelar, Art</v>
          </cell>
          <cell r="AG666" t="str">
            <v>Century Properties Fund XVI</v>
          </cell>
          <cell r="AH666" t="str">
            <v>1978</v>
          </cell>
          <cell r="AI666" t="str">
            <v>South East</v>
          </cell>
          <cell r="AJ666" t="str">
            <v>Tampa</v>
          </cell>
          <cell r="AK666" t="str">
            <v>Dan Kistel</v>
          </cell>
          <cell r="AL666" t="str">
            <v>Jean Hunt</v>
          </cell>
          <cell r="AM666" t="b">
            <v>0</v>
          </cell>
          <cell r="AN666" t="str">
            <v>RW:038628@3494</v>
          </cell>
          <cell r="AO666" t="str">
            <v>11013</v>
          </cell>
          <cell r="AP666">
            <v>0</v>
          </cell>
          <cell r="AQ666">
            <v>0</v>
          </cell>
          <cell r="AR666">
            <v>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540</v>
          </cell>
          <cell r="AX666">
            <v>540</v>
          </cell>
          <cell r="AY666">
            <v>280.83</v>
          </cell>
        </row>
        <row r="667">
          <cell r="A667" t="str">
            <v>008654</v>
          </cell>
          <cell r="B667" t="str">
            <v>Woods Of Inverness</v>
          </cell>
          <cell r="C667" t="str">
            <v>21717 INVERNESS DRIVE</v>
          </cell>
          <cell r="D667">
            <v>0</v>
          </cell>
          <cell r="E667" t="str">
            <v>Houston</v>
          </cell>
          <cell r="F667" t="str">
            <v>TX</v>
          </cell>
          <cell r="G667" t="str">
            <v>77073</v>
          </cell>
          <cell r="H667" t="str">
            <v>281-443-2200</v>
          </cell>
          <cell r="I667">
            <v>0</v>
          </cell>
          <cell r="J667">
            <v>272</v>
          </cell>
          <cell r="K667" t="str">
            <v>48201</v>
          </cell>
          <cell r="L667" t="str">
            <v>Harris</v>
          </cell>
          <cell r="M667" t="str">
            <v>3360</v>
          </cell>
          <cell r="N667" t="str">
            <v>Houston</v>
          </cell>
          <cell r="O667" t="str">
            <v>42</v>
          </cell>
          <cell r="P667" t="str">
            <v>Houston - Galveston - Brazoria</v>
          </cell>
          <cell r="Q667">
            <v>0</v>
          </cell>
          <cell r="R667" t="str">
            <v>Garden</v>
          </cell>
          <cell r="S667" t="str">
            <v>Insignia</v>
          </cell>
          <cell r="T667">
            <v>0</v>
          </cell>
          <cell r="U667" t="str">
            <v>Conventional</v>
          </cell>
          <cell r="V667" t="str">
            <v>Conventional</v>
          </cell>
          <cell r="W667">
            <v>0</v>
          </cell>
          <cell r="X667" t="str">
            <v>Consolidated</v>
          </cell>
          <cell r="Y667" t="str">
            <v>12</v>
          </cell>
          <cell r="Z667" t="str">
            <v>8</v>
          </cell>
          <cell r="AA667" t="str">
            <v>8</v>
          </cell>
          <cell r="AB667" t="str">
            <v>266468</v>
          </cell>
          <cell r="AC667">
            <v>0.52006953300000003</v>
          </cell>
          <cell r="AD667" t="str">
            <v>Yes</v>
          </cell>
          <cell r="AE667" t="str">
            <v>Yes</v>
          </cell>
          <cell r="AF667" t="str">
            <v>Npi</v>
          </cell>
          <cell r="AG667" t="str">
            <v>CPFXVII</v>
          </cell>
          <cell r="AH667" t="str">
            <v>1983</v>
          </cell>
          <cell r="AI667" t="str">
            <v>West</v>
          </cell>
          <cell r="AJ667" t="str">
            <v>Houston II</v>
          </cell>
          <cell r="AK667" t="str">
            <v>Dave Hannan</v>
          </cell>
          <cell r="AL667" t="str">
            <v>Kim Burden</v>
          </cell>
          <cell r="AM667" t="b">
            <v>0</v>
          </cell>
          <cell r="AN667" t="str">
            <v>RW:007059@3494</v>
          </cell>
          <cell r="AO667" t="str">
            <v>11606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</row>
        <row r="668">
          <cell r="A668" t="str">
            <v>008656</v>
          </cell>
          <cell r="B668" t="str">
            <v>Cherry Creek Garden</v>
          </cell>
          <cell r="C668">
            <v>0</v>
          </cell>
          <cell r="D668">
            <v>0</v>
          </cell>
          <cell r="E668" t="str">
            <v>Englewood</v>
          </cell>
          <cell r="F668" t="str">
            <v>CO</v>
          </cell>
          <cell r="G668" t="str">
            <v>80111</v>
          </cell>
          <cell r="H668">
            <v>0</v>
          </cell>
          <cell r="I668">
            <v>0</v>
          </cell>
          <cell r="J668">
            <v>296</v>
          </cell>
          <cell r="K668" t="str">
            <v>08005</v>
          </cell>
          <cell r="L668" t="str">
            <v>Arapahoe</v>
          </cell>
          <cell r="M668" t="str">
            <v>2080</v>
          </cell>
          <cell r="N668" t="str">
            <v>Denver</v>
          </cell>
          <cell r="O668" t="str">
            <v>34</v>
          </cell>
          <cell r="P668" t="str">
            <v>Denver - Boulder - Greeley</v>
          </cell>
          <cell r="Q668">
            <v>0</v>
          </cell>
          <cell r="R668" t="str">
            <v>highrise</v>
          </cell>
          <cell r="S668" t="str">
            <v>Insignia</v>
          </cell>
          <cell r="T668">
            <v>0</v>
          </cell>
          <cell r="U668" t="str">
            <v>Conventional</v>
          </cell>
          <cell r="V668">
            <v>0</v>
          </cell>
          <cell r="W668">
            <v>0</v>
          </cell>
          <cell r="X668" t="str">
            <v>Equity</v>
          </cell>
          <cell r="Y668" t="str">
            <v>12</v>
          </cell>
          <cell r="Z668" t="str">
            <v>8</v>
          </cell>
          <cell r="AA668" t="str">
            <v>7</v>
          </cell>
          <cell r="AB668">
            <v>0</v>
          </cell>
          <cell r="AC668">
            <v>0.49036264000000002</v>
          </cell>
          <cell r="AD668" t="str">
            <v>Yes</v>
          </cell>
          <cell r="AE668" t="str">
            <v>Yes</v>
          </cell>
          <cell r="AF668" t="str">
            <v>Npi</v>
          </cell>
          <cell r="AG668">
            <v>0</v>
          </cell>
          <cell r="AH668" t="str">
            <v>1978</v>
          </cell>
          <cell r="AI668" t="str">
            <v>Far West</v>
          </cell>
          <cell r="AJ668" t="str">
            <v>Denver</v>
          </cell>
          <cell r="AK668" t="str">
            <v>Steve Peters</v>
          </cell>
          <cell r="AL668" t="str">
            <v>Brenda Barrett</v>
          </cell>
          <cell r="AM668" t="b">
            <v>0</v>
          </cell>
          <cell r="AN668" t="str">
            <v>RW:038267@3494</v>
          </cell>
          <cell r="AO668" t="str">
            <v>08129</v>
          </cell>
          <cell r="AP668">
            <v>2632.03</v>
          </cell>
          <cell r="AQ668">
            <v>0</v>
          </cell>
          <cell r="AR668">
            <v>0</v>
          </cell>
          <cell r="AS668">
            <v>0</v>
          </cell>
          <cell r="AT668">
            <v>0</v>
          </cell>
          <cell r="AU668">
            <v>1839.86</v>
          </cell>
          <cell r="AV668">
            <v>0</v>
          </cell>
          <cell r="AW668">
            <v>0</v>
          </cell>
          <cell r="AX668">
            <v>4471.8900000000003</v>
          </cell>
          <cell r="AY668">
            <v>2192.84</v>
          </cell>
        </row>
        <row r="669">
          <cell r="A669" t="str">
            <v>008657</v>
          </cell>
          <cell r="B669" t="str">
            <v>Cooper's Pond</v>
          </cell>
          <cell r="C669" t="str">
            <v>6221 N. DALE MABRY HWY.</v>
          </cell>
          <cell r="D669">
            <v>0</v>
          </cell>
          <cell r="E669" t="str">
            <v>Tampa</v>
          </cell>
          <cell r="F669" t="str">
            <v>FL</v>
          </cell>
          <cell r="G669" t="str">
            <v>33614</v>
          </cell>
          <cell r="H669" t="str">
            <v>813-872-4463</v>
          </cell>
          <cell r="I669">
            <v>0</v>
          </cell>
          <cell r="J669">
            <v>463</v>
          </cell>
          <cell r="K669" t="str">
            <v>12057</v>
          </cell>
          <cell r="L669" t="str">
            <v>Hillsborough</v>
          </cell>
          <cell r="M669" t="str">
            <v>8280</v>
          </cell>
          <cell r="N669" t="str">
            <v>Tampa-St. Petersburg-Clearwater</v>
          </cell>
          <cell r="O669">
            <v>0</v>
          </cell>
          <cell r="P669">
            <v>0</v>
          </cell>
          <cell r="Q669">
            <v>0</v>
          </cell>
          <cell r="R669" t="str">
            <v>Garden</v>
          </cell>
          <cell r="S669" t="str">
            <v>Insignia</v>
          </cell>
          <cell r="T669">
            <v>0</v>
          </cell>
          <cell r="U669" t="str">
            <v>Conventional</v>
          </cell>
          <cell r="V669" t="str">
            <v>Conventional</v>
          </cell>
          <cell r="W669">
            <v>0</v>
          </cell>
          <cell r="X669" t="str">
            <v>Equity</v>
          </cell>
          <cell r="Y669" t="str">
            <v>12</v>
          </cell>
          <cell r="Z669" t="str">
            <v>7</v>
          </cell>
          <cell r="AA669" t="str">
            <v>7</v>
          </cell>
          <cell r="AB669" t="str">
            <v>304342</v>
          </cell>
          <cell r="AC669">
            <v>0.49036264000000002</v>
          </cell>
          <cell r="AD669" t="str">
            <v>Yes</v>
          </cell>
          <cell r="AE669" t="str">
            <v>Yes</v>
          </cell>
          <cell r="AF669" t="str">
            <v>Npi</v>
          </cell>
          <cell r="AG669" t="str">
            <v>CPFXVII</v>
          </cell>
          <cell r="AH669" t="str">
            <v>1974</v>
          </cell>
          <cell r="AI669" t="str">
            <v>South East</v>
          </cell>
          <cell r="AJ669" t="str">
            <v>Tampa</v>
          </cell>
          <cell r="AK669" t="str">
            <v>Dan Kistel</v>
          </cell>
          <cell r="AL669" t="str">
            <v>Jean Hunt</v>
          </cell>
          <cell r="AM669" t="b">
            <v>0</v>
          </cell>
          <cell r="AN669" t="str">
            <v>RW:000308@3494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1250.0999999999999</v>
          </cell>
          <cell r="AX669">
            <v>1250.0999999999999</v>
          </cell>
          <cell r="AY669">
            <v>613</v>
          </cell>
        </row>
        <row r="670">
          <cell r="A670" t="str">
            <v>008658</v>
          </cell>
          <cell r="B670" t="str">
            <v>Creekside</v>
          </cell>
          <cell r="C670" t="str">
            <v>5250 Cherry Creek So Dr.</v>
          </cell>
          <cell r="D670">
            <v>0</v>
          </cell>
          <cell r="E670" t="str">
            <v>Denver</v>
          </cell>
          <cell r="F670" t="str">
            <v>CO</v>
          </cell>
          <cell r="G670" t="str">
            <v>80222</v>
          </cell>
          <cell r="H670" t="str">
            <v>303-758-1670</v>
          </cell>
          <cell r="I670">
            <v>0</v>
          </cell>
          <cell r="J670">
            <v>328</v>
          </cell>
          <cell r="K670" t="str">
            <v>08031</v>
          </cell>
          <cell r="L670" t="str">
            <v>Denver</v>
          </cell>
          <cell r="M670" t="str">
            <v>2080</v>
          </cell>
          <cell r="N670" t="str">
            <v>Denver</v>
          </cell>
          <cell r="O670" t="str">
            <v>34</v>
          </cell>
          <cell r="P670" t="str">
            <v>Denver - Boulder - Greeley</v>
          </cell>
          <cell r="Q670">
            <v>0</v>
          </cell>
          <cell r="R670" t="str">
            <v>Garden</v>
          </cell>
          <cell r="S670" t="str">
            <v>Insignia</v>
          </cell>
          <cell r="T670">
            <v>0</v>
          </cell>
          <cell r="U670" t="str">
            <v>Conventional</v>
          </cell>
          <cell r="V670" t="str">
            <v>Conventional</v>
          </cell>
          <cell r="W670">
            <v>0</v>
          </cell>
          <cell r="X670" t="str">
            <v>Equity</v>
          </cell>
          <cell r="Y670" t="str">
            <v>12</v>
          </cell>
          <cell r="Z670" t="str">
            <v>8</v>
          </cell>
          <cell r="AA670" t="str">
            <v>6</v>
          </cell>
          <cell r="AB670" t="str">
            <v>0</v>
          </cell>
          <cell r="AC670">
            <v>0.49036264000000002</v>
          </cell>
          <cell r="AD670" t="str">
            <v>Yes</v>
          </cell>
          <cell r="AE670" t="str">
            <v>Yes</v>
          </cell>
          <cell r="AF670" t="str">
            <v>Npi</v>
          </cell>
          <cell r="AG670" t="str">
            <v>CPFXVII</v>
          </cell>
          <cell r="AH670" t="str">
            <v>1973</v>
          </cell>
          <cell r="AI670" t="str">
            <v>Far West</v>
          </cell>
          <cell r="AJ670" t="str">
            <v>Denver</v>
          </cell>
          <cell r="AK670" t="str">
            <v>Steve Peters</v>
          </cell>
          <cell r="AL670" t="str">
            <v>Brenda Barrett</v>
          </cell>
          <cell r="AM670" t="b">
            <v>0</v>
          </cell>
          <cell r="AN670">
            <v>0</v>
          </cell>
          <cell r="AO670">
            <v>0</v>
          </cell>
          <cell r="AP670">
            <v>2916.57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2038.76</v>
          </cell>
          <cell r="AV670">
            <v>0</v>
          </cell>
          <cell r="AW670">
            <v>0</v>
          </cell>
          <cell r="AX670">
            <v>4955.33</v>
          </cell>
          <cell r="AY670">
            <v>2429.9</v>
          </cell>
        </row>
        <row r="671">
          <cell r="A671" t="str">
            <v>008659</v>
          </cell>
          <cell r="B671" t="str">
            <v>Lodge, The</v>
          </cell>
          <cell r="C671" t="str">
            <v>8405 East Hampden</v>
          </cell>
          <cell r="D671">
            <v>0</v>
          </cell>
          <cell r="E671" t="str">
            <v>Denver</v>
          </cell>
          <cell r="F671" t="str">
            <v>CO</v>
          </cell>
          <cell r="G671" t="str">
            <v>80231</v>
          </cell>
          <cell r="H671" t="str">
            <v>303-755-1872</v>
          </cell>
          <cell r="I671">
            <v>0</v>
          </cell>
          <cell r="J671">
            <v>376</v>
          </cell>
          <cell r="K671" t="str">
            <v>08031</v>
          </cell>
          <cell r="L671" t="str">
            <v>Denver</v>
          </cell>
          <cell r="M671" t="str">
            <v>2080</v>
          </cell>
          <cell r="N671" t="str">
            <v>Denver</v>
          </cell>
          <cell r="O671" t="str">
            <v>34</v>
          </cell>
          <cell r="P671" t="str">
            <v>Denver - Boulder - Greeley</v>
          </cell>
          <cell r="Q671">
            <v>0</v>
          </cell>
          <cell r="R671" t="str">
            <v>Garden</v>
          </cell>
          <cell r="S671" t="str">
            <v>Insignia</v>
          </cell>
          <cell r="T671">
            <v>0</v>
          </cell>
          <cell r="U671" t="str">
            <v>Conventional</v>
          </cell>
          <cell r="V671" t="str">
            <v>Conventional</v>
          </cell>
          <cell r="W671">
            <v>0</v>
          </cell>
          <cell r="X671" t="str">
            <v>Equity</v>
          </cell>
          <cell r="Y671" t="str">
            <v>12</v>
          </cell>
          <cell r="Z671" t="str">
            <v>9</v>
          </cell>
          <cell r="AA671" t="str">
            <v>6</v>
          </cell>
          <cell r="AB671" t="str">
            <v>0</v>
          </cell>
          <cell r="AC671">
            <v>0.49036264000000002</v>
          </cell>
          <cell r="AD671" t="str">
            <v>Yes</v>
          </cell>
          <cell r="AE671" t="str">
            <v>Yes</v>
          </cell>
          <cell r="AF671" t="str">
            <v>Npi</v>
          </cell>
          <cell r="AG671" t="str">
            <v>CPFXVII</v>
          </cell>
          <cell r="AH671" t="str">
            <v>1973</v>
          </cell>
          <cell r="AI671" t="str">
            <v>Far West</v>
          </cell>
          <cell r="AJ671" t="str">
            <v>Denver</v>
          </cell>
          <cell r="AK671" t="str">
            <v>Steve Peters</v>
          </cell>
          <cell r="AL671" t="str">
            <v>Brenda Barrett</v>
          </cell>
          <cell r="AM671" t="b">
            <v>0</v>
          </cell>
          <cell r="AN671" t="str">
            <v>RW:039545@3494</v>
          </cell>
          <cell r="AO671" t="str">
            <v>12139</v>
          </cell>
          <cell r="AP671">
            <v>3343.39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2337.12</v>
          </cell>
          <cell r="AV671">
            <v>0</v>
          </cell>
          <cell r="AW671">
            <v>0</v>
          </cell>
          <cell r="AX671">
            <v>5680.51</v>
          </cell>
          <cell r="AY671">
            <v>2785.5</v>
          </cell>
        </row>
        <row r="672">
          <cell r="A672" t="str">
            <v>008660</v>
          </cell>
          <cell r="B672" t="str">
            <v>Village In The Woods</v>
          </cell>
          <cell r="C672" t="str">
            <v>11800 Grant Road</v>
          </cell>
          <cell r="D672">
            <v>0</v>
          </cell>
          <cell r="E672" t="str">
            <v>Cypress Road</v>
          </cell>
          <cell r="F672" t="str">
            <v>TX</v>
          </cell>
          <cell r="G672" t="str">
            <v>77429</v>
          </cell>
          <cell r="H672" t="str">
            <v>281-370-9000</v>
          </cell>
          <cell r="I672">
            <v>0</v>
          </cell>
          <cell r="J672">
            <v>530</v>
          </cell>
          <cell r="K672" t="str">
            <v>48201</v>
          </cell>
          <cell r="L672" t="str">
            <v>Harris</v>
          </cell>
          <cell r="M672" t="str">
            <v>3360</v>
          </cell>
          <cell r="N672" t="str">
            <v>Houston</v>
          </cell>
          <cell r="O672" t="str">
            <v>42</v>
          </cell>
          <cell r="P672" t="str">
            <v>Houston - Galveston - Brazoria</v>
          </cell>
          <cell r="Q672">
            <v>0</v>
          </cell>
          <cell r="R672" t="str">
            <v>Garden</v>
          </cell>
          <cell r="S672" t="str">
            <v>Insignia</v>
          </cell>
          <cell r="T672">
            <v>0</v>
          </cell>
          <cell r="U672" t="str">
            <v>Conventional</v>
          </cell>
          <cell r="V672" t="str">
            <v>Conventional</v>
          </cell>
          <cell r="W672">
            <v>0</v>
          </cell>
          <cell r="X672" t="str">
            <v>Equity</v>
          </cell>
          <cell r="Y672" t="str">
            <v>12</v>
          </cell>
          <cell r="Z672" t="str">
            <v>5</v>
          </cell>
          <cell r="AA672" t="str">
            <v>5</v>
          </cell>
          <cell r="AB672" t="str">
            <v>523108</v>
          </cell>
          <cell r="AC672">
            <v>0.49036264000000002</v>
          </cell>
          <cell r="AD672" t="str">
            <v>Yes</v>
          </cell>
          <cell r="AE672" t="str">
            <v>Yes</v>
          </cell>
          <cell r="AF672" t="str">
            <v>Npi</v>
          </cell>
          <cell r="AG672" t="str">
            <v>CPFXVII</v>
          </cell>
          <cell r="AH672" t="str">
            <v>1983</v>
          </cell>
          <cell r="AI672" t="str">
            <v>West</v>
          </cell>
          <cell r="AJ672" t="str">
            <v>Houston II</v>
          </cell>
          <cell r="AK672" t="str">
            <v>Dave Hannan</v>
          </cell>
          <cell r="AL672" t="str">
            <v>Kim Burden</v>
          </cell>
          <cell r="AM672" t="b">
            <v>0</v>
          </cell>
          <cell r="AN672" t="str">
            <v>RW:006635@3494</v>
          </cell>
          <cell r="AO672" t="str">
            <v>12072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U672">
            <v>0</v>
          </cell>
          <cell r="AV672">
            <v>0</v>
          </cell>
          <cell r="AW672">
            <v>0</v>
          </cell>
          <cell r="AX672">
            <v>0</v>
          </cell>
          <cell r="AY672">
            <v>0</v>
          </cell>
        </row>
        <row r="673">
          <cell r="A673" t="str">
            <v>008663</v>
          </cell>
          <cell r="B673" t="str">
            <v>Oak Run</v>
          </cell>
          <cell r="C673" t="str">
            <v>5801 Preston Oaks</v>
          </cell>
          <cell r="D673">
            <v>0</v>
          </cell>
          <cell r="E673" t="str">
            <v>Dallas</v>
          </cell>
          <cell r="F673" t="str">
            <v>TX</v>
          </cell>
          <cell r="G673" t="str">
            <v>75240</v>
          </cell>
          <cell r="H673" t="str">
            <v>972-386-8844</v>
          </cell>
          <cell r="I673">
            <v>0</v>
          </cell>
          <cell r="J673">
            <v>420</v>
          </cell>
          <cell r="K673" t="str">
            <v>48113</v>
          </cell>
          <cell r="L673" t="str">
            <v>Dallas</v>
          </cell>
          <cell r="M673" t="str">
            <v>1920</v>
          </cell>
          <cell r="N673" t="str">
            <v>Dallas</v>
          </cell>
          <cell r="O673" t="str">
            <v>31</v>
          </cell>
          <cell r="P673" t="str">
            <v>Dallas - Fort Worth</v>
          </cell>
          <cell r="Q673">
            <v>0</v>
          </cell>
          <cell r="R673" t="str">
            <v>Garden</v>
          </cell>
          <cell r="S673" t="str">
            <v>Insignia</v>
          </cell>
          <cell r="T673">
            <v>0</v>
          </cell>
          <cell r="U673" t="str">
            <v>Conventional</v>
          </cell>
          <cell r="V673" t="str">
            <v>Conventional</v>
          </cell>
          <cell r="W673">
            <v>0</v>
          </cell>
          <cell r="X673" t="str">
            <v>Equity</v>
          </cell>
          <cell r="Y673" t="str">
            <v>12</v>
          </cell>
          <cell r="Z673" t="str">
            <v>7</v>
          </cell>
          <cell r="AA673" t="str">
            <v>6</v>
          </cell>
          <cell r="AB673" t="str">
            <v>307996</v>
          </cell>
          <cell r="AC673">
            <v>0.44933980000000001</v>
          </cell>
          <cell r="AD673" t="str">
            <v>Yes</v>
          </cell>
          <cell r="AE673" t="str">
            <v>Yes</v>
          </cell>
          <cell r="AF673" t="str">
            <v>Npi</v>
          </cell>
          <cell r="AG673" t="str">
            <v>Oak Run LLC</v>
          </cell>
          <cell r="AH673" t="str">
            <v>1974</v>
          </cell>
          <cell r="AI673" t="str">
            <v>West</v>
          </cell>
          <cell r="AJ673" t="str">
            <v>Dallas II</v>
          </cell>
          <cell r="AK673" t="str">
            <v>Larry Lennon</v>
          </cell>
          <cell r="AL673" t="str">
            <v>Donna Brown</v>
          </cell>
          <cell r="AM673" t="b">
            <v>0</v>
          </cell>
          <cell r="AN673" t="str">
            <v>RW:006608@3494</v>
          </cell>
          <cell r="AO673" t="str">
            <v>11728</v>
          </cell>
          <cell r="AP673">
            <v>3734.64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3734.64</v>
          </cell>
          <cell r="AY673">
            <v>1678.12</v>
          </cell>
        </row>
        <row r="674">
          <cell r="A674" t="str">
            <v>008664</v>
          </cell>
          <cell r="B674" t="str">
            <v>Overlook Point</v>
          </cell>
          <cell r="C674" t="str">
            <v>4612 South 2930 West</v>
          </cell>
          <cell r="D674">
            <v>0</v>
          </cell>
          <cell r="E674" t="str">
            <v>West Valley City</v>
          </cell>
          <cell r="F674" t="str">
            <v>UT</v>
          </cell>
          <cell r="G674" t="str">
            <v>84119</v>
          </cell>
          <cell r="H674" t="str">
            <v>801-966-0132</v>
          </cell>
          <cell r="I674">
            <v>0</v>
          </cell>
          <cell r="J674">
            <v>304</v>
          </cell>
          <cell r="K674" t="str">
            <v>49035</v>
          </cell>
          <cell r="L674" t="str">
            <v>Salt Lake</v>
          </cell>
          <cell r="M674" t="str">
            <v>7160</v>
          </cell>
          <cell r="N674" t="str">
            <v>Salt Lake City-Ogden</v>
          </cell>
          <cell r="O674">
            <v>0</v>
          </cell>
          <cell r="P674">
            <v>0</v>
          </cell>
          <cell r="Q674">
            <v>0</v>
          </cell>
          <cell r="R674" t="str">
            <v>Garden</v>
          </cell>
          <cell r="S674" t="str">
            <v>Insignia</v>
          </cell>
          <cell r="T674">
            <v>0</v>
          </cell>
          <cell r="U674" t="str">
            <v>Conventional</v>
          </cell>
          <cell r="V674" t="str">
            <v>Conventional</v>
          </cell>
          <cell r="W674">
            <v>0</v>
          </cell>
          <cell r="X674" t="str">
            <v>Equity</v>
          </cell>
          <cell r="Y674" t="str">
            <v>12</v>
          </cell>
          <cell r="Z674" t="str">
            <v>8</v>
          </cell>
          <cell r="AA674" t="str">
            <v>7</v>
          </cell>
          <cell r="AB674" t="str">
            <v>0</v>
          </cell>
          <cell r="AC674">
            <v>0.44933980000000001</v>
          </cell>
          <cell r="AD674" t="str">
            <v>Yes</v>
          </cell>
          <cell r="AE674" t="str">
            <v>Yes</v>
          </cell>
          <cell r="AF674" t="str">
            <v>Npi</v>
          </cell>
          <cell r="AG674" t="str">
            <v>NPI A.P.L.P.</v>
          </cell>
          <cell r="AH674" t="str">
            <v>1984</v>
          </cell>
          <cell r="AI674" t="str">
            <v>Far West</v>
          </cell>
          <cell r="AJ674" t="str">
            <v>Denver</v>
          </cell>
          <cell r="AK674" t="str">
            <v>Steve Peters</v>
          </cell>
          <cell r="AL674" t="str">
            <v>Greg Wiseman</v>
          </cell>
          <cell r="AM674" t="b">
            <v>0</v>
          </cell>
          <cell r="AN674" t="str">
            <v>RW:007502@3494</v>
          </cell>
          <cell r="AO674">
            <v>0</v>
          </cell>
          <cell r="AP674">
            <v>2703.16</v>
          </cell>
          <cell r="AQ674">
            <v>0</v>
          </cell>
          <cell r="AR674">
            <v>0</v>
          </cell>
          <cell r="AS674">
            <v>0</v>
          </cell>
          <cell r="AT674">
            <v>0</v>
          </cell>
          <cell r="AU674">
            <v>0</v>
          </cell>
          <cell r="AV674">
            <v>1117.2</v>
          </cell>
          <cell r="AW674">
            <v>0</v>
          </cell>
          <cell r="AX674">
            <v>3820.36</v>
          </cell>
          <cell r="AY674">
            <v>1716.63</v>
          </cell>
        </row>
        <row r="675">
          <cell r="A675" t="str">
            <v>008667</v>
          </cell>
          <cell r="B675" t="str">
            <v>Sunrunner</v>
          </cell>
          <cell r="C675" t="str">
            <v>11400 4th Street North</v>
          </cell>
          <cell r="D675">
            <v>0</v>
          </cell>
          <cell r="E675" t="str">
            <v>St. Petersburg</v>
          </cell>
          <cell r="F675" t="str">
            <v>FL</v>
          </cell>
          <cell r="G675" t="str">
            <v>33716</v>
          </cell>
          <cell r="H675" t="str">
            <v>813-577-1888</v>
          </cell>
          <cell r="I675">
            <v>0</v>
          </cell>
          <cell r="J675">
            <v>200</v>
          </cell>
          <cell r="K675" t="str">
            <v>12103</v>
          </cell>
          <cell r="L675" t="str">
            <v>Pinellas</v>
          </cell>
          <cell r="M675" t="str">
            <v>8280</v>
          </cell>
          <cell r="N675" t="str">
            <v>Tampa-St. Petersburg-Clearwater</v>
          </cell>
          <cell r="O675">
            <v>0</v>
          </cell>
          <cell r="P675">
            <v>0</v>
          </cell>
          <cell r="Q675">
            <v>0</v>
          </cell>
          <cell r="R675" t="str">
            <v>Garden</v>
          </cell>
          <cell r="S675" t="str">
            <v>Insignia</v>
          </cell>
          <cell r="T675">
            <v>0</v>
          </cell>
          <cell r="U675" t="str">
            <v>Conventional</v>
          </cell>
          <cell r="V675" t="str">
            <v>Conventional</v>
          </cell>
          <cell r="W675">
            <v>0</v>
          </cell>
          <cell r="X675" t="str">
            <v>Equity</v>
          </cell>
          <cell r="Y675" t="str">
            <v>12</v>
          </cell>
          <cell r="Z675" t="str">
            <v>8</v>
          </cell>
          <cell r="AA675" t="str">
            <v>7</v>
          </cell>
          <cell r="AB675" t="str">
            <v>148872</v>
          </cell>
          <cell r="AC675">
            <v>0.460002568</v>
          </cell>
          <cell r="AD675" t="str">
            <v>Yes</v>
          </cell>
          <cell r="AE675" t="str">
            <v>Yes</v>
          </cell>
          <cell r="AF675" t="str">
            <v>Npi</v>
          </cell>
          <cell r="AG675" t="str">
            <v>Century Properties Fund XIX</v>
          </cell>
          <cell r="AH675" t="str">
            <v>1981</v>
          </cell>
          <cell r="AI675" t="str">
            <v>South East</v>
          </cell>
          <cell r="AJ675" t="str">
            <v>Tampa</v>
          </cell>
          <cell r="AK675" t="str">
            <v>Dan Kistel</v>
          </cell>
          <cell r="AL675" t="str">
            <v>Rod Graber</v>
          </cell>
          <cell r="AM675" t="b">
            <v>0</v>
          </cell>
          <cell r="AN675" t="str">
            <v>RW:037631@3494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540</v>
          </cell>
          <cell r="AX675">
            <v>540</v>
          </cell>
          <cell r="AY675">
            <v>248.4</v>
          </cell>
        </row>
        <row r="676">
          <cell r="A676" t="str">
            <v>008669</v>
          </cell>
          <cell r="B676" t="str">
            <v>Misty Woods</v>
          </cell>
          <cell r="C676" t="str">
            <v>4630 CENTRAL AVENUE</v>
          </cell>
          <cell r="D676">
            <v>0</v>
          </cell>
          <cell r="E676" t="str">
            <v>Charlotte</v>
          </cell>
          <cell r="F676" t="str">
            <v>NC</v>
          </cell>
          <cell r="G676" t="str">
            <v>28205</v>
          </cell>
          <cell r="H676" t="str">
            <v>7045368571</v>
          </cell>
          <cell r="I676">
            <v>0</v>
          </cell>
          <cell r="J676">
            <v>228</v>
          </cell>
          <cell r="K676" t="str">
            <v>37119</v>
          </cell>
          <cell r="L676" t="str">
            <v>Mecklenburg</v>
          </cell>
          <cell r="M676" t="str">
            <v>1520</v>
          </cell>
          <cell r="N676" t="str">
            <v>Charlotte-Gastonia-Rock Hill</v>
          </cell>
          <cell r="O676">
            <v>0</v>
          </cell>
          <cell r="P676">
            <v>0</v>
          </cell>
          <cell r="Q676">
            <v>0</v>
          </cell>
          <cell r="R676" t="str">
            <v>Garden</v>
          </cell>
          <cell r="S676" t="str">
            <v>Insignia</v>
          </cell>
          <cell r="T676">
            <v>0</v>
          </cell>
          <cell r="U676" t="str">
            <v>Conventional</v>
          </cell>
          <cell r="V676" t="str">
            <v>Conventional</v>
          </cell>
          <cell r="W676">
            <v>0</v>
          </cell>
          <cell r="X676" t="str">
            <v>Equity</v>
          </cell>
          <cell r="Y676" t="str">
            <v>12</v>
          </cell>
          <cell r="Z676" t="str">
            <v>5</v>
          </cell>
          <cell r="AA676" t="str">
            <v>9</v>
          </cell>
          <cell r="AB676" t="str">
            <v>162623</v>
          </cell>
          <cell r="AC676">
            <v>0.460002568</v>
          </cell>
          <cell r="AD676" t="str">
            <v>Yes</v>
          </cell>
          <cell r="AE676" t="str">
            <v>Yes</v>
          </cell>
          <cell r="AF676" t="str">
            <v>Npi</v>
          </cell>
          <cell r="AG676" t="str">
            <v>Century Properties Fund XI</v>
          </cell>
          <cell r="AH676" t="str">
            <v>1987</v>
          </cell>
          <cell r="AI676" t="str">
            <v>East</v>
          </cell>
          <cell r="AJ676" t="str">
            <v>Greenville</v>
          </cell>
          <cell r="AK676" t="str">
            <v>Frank Dupree</v>
          </cell>
          <cell r="AL676" t="str">
            <v>Mary Ediger</v>
          </cell>
          <cell r="AM676" t="b">
            <v>0</v>
          </cell>
          <cell r="AN676" t="str">
            <v>RW:039016@3494</v>
          </cell>
          <cell r="AO676" t="str">
            <v>10413</v>
          </cell>
          <cell r="AP676">
            <v>0</v>
          </cell>
          <cell r="AQ676">
            <v>0</v>
          </cell>
          <cell r="AR676">
            <v>0</v>
          </cell>
          <cell r="AS676">
            <v>820.8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820.8</v>
          </cell>
          <cell r="AY676">
            <v>377.57</v>
          </cell>
        </row>
        <row r="677">
          <cell r="A677" t="str">
            <v>008670</v>
          </cell>
          <cell r="B677" t="str">
            <v>McMillian  Place</v>
          </cell>
          <cell r="C677">
            <v>0</v>
          </cell>
          <cell r="D677">
            <v>0</v>
          </cell>
          <cell r="E677" t="str">
            <v>Dallas</v>
          </cell>
          <cell r="F677" t="str">
            <v>TX</v>
          </cell>
          <cell r="G677" t="str">
            <v>75238</v>
          </cell>
          <cell r="H677">
            <v>0</v>
          </cell>
          <cell r="I677">
            <v>0</v>
          </cell>
          <cell r="J677">
            <v>402</v>
          </cell>
          <cell r="K677" t="str">
            <v>48113</v>
          </cell>
          <cell r="L677" t="str">
            <v>Dallas</v>
          </cell>
          <cell r="M677" t="str">
            <v>1920</v>
          </cell>
          <cell r="N677" t="str">
            <v>Dallas</v>
          </cell>
          <cell r="O677" t="str">
            <v>31</v>
          </cell>
          <cell r="P677" t="str">
            <v>Dallas - Fort Worth</v>
          </cell>
          <cell r="Q677">
            <v>0</v>
          </cell>
          <cell r="R677" t="str">
            <v>highrise</v>
          </cell>
          <cell r="S677" t="str">
            <v>Insignia</v>
          </cell>
          <cell r="T677">
            <v>0</v>
          </cell>
          <cell r="U677" t="str">
            <v>Conventional</v>
          </cell>
          <cell r="V677">
            <v>0</v>
          </cell>
          <cell r="W677" t="str">
            <v>Assisted</v>
          </cell>
          <cell r="X677" t="str">
            <v>Equity</v>
          </cell>
          <cell r="Y677" t="str">
            <v>12</v>
          </cell>
          <cell r="Z677" t="str">
            <v>8</v>
          </cell>
          <cell r="AA677" t="str">
            <v>7</v>
          </cell>
          <cell r="AB677">
            <v>0</v>
          </cell>
          <cell r="AC677">
            <v>0.460002568</v>
          </cell>
          <cell r="AD677" t="str">
            <v>Yes</v>
          </cell>
          <cell r="AE677" t="str">
            <v>Yes</v>
          </cell>
          <cell r="AF677" t="str">
            <v>Npi</v>
          </cell>
          <cell r="AG677">
            <v>0</v>
          </cell>
          <cell r="AH677" t="str">
            <v>1985</v>
          </cell>
          <cell r="AI677" t="str">
            <v>West</v>
          </cell>
          <cell r="AJ677" t="str">
            <v>Dallas I</v>
          </cell>
          <cell r="AK677" t="str">
            <v>Ron Shelton</v>
          </cell>
          <cell r="AL677" t="str">
            <v>Celia Huff</v>
          </cell>
          <cell r="AM677" t="b">
            <v>1</v>
          </cell>
          <cell r="AN677">
            <v>0</v>
          </cell>
          <cell r="AO677">
            <v>0</v>
          </cell>
          <cell r="AP677">
            <v>3574.58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3574.58</v>
          </cell>
          <cell r="AY677">
            <v>1644.31</v>
          </cell>
        </row>
        <row r="678">
          <cell r="A678" t="str">
            <v>008672</v>
          </cell>
          <cell r="B678" t="str">
            <v>Woodcreek</v>
          </cell>
          <cell r="C678" t="str">
            <v>1710 S Gilbert Rd</v>
          </cell>
          <cell r="D678">
            <v>0</v>
          </cell>
          <cell r="E678" t="str">
            <v>Mesa</v>
          </cell>
          <cell r="F678" t="str">
            <v>AZ</v>
          </cell>
          <cell r="G678" t="str">
            <v>85204</v>
          </cell>
          <cell r="H678" t="str">
            <v>602-497-2051</v>
          </cell>
          <cell r="I678">
            <v>0</v>
          </cell>
          <cell r="J678">
            <v>432</v>
          </cell>
          <cell r="K678" t="str">
            <v>04013</v>
          </cell>
          <cell r="L678" t="str">
            <v>Maricopa</v>
          </cell>
          <cell r="M678" t="str">
            <v>6200</v>
          </cell>
          <cell r="N678" t="str">
            <v>Phoenix-Mesa</v>
          </cell>
          <cell r="O678">
            <v>0</v>
          </cell>
          <cell r="P678">
            <v>0</v>
          </cell>
          <cell r="Q678">
            <v>0</v>
          </cell>
          <cell r="R678" t="str">
            <v>Garden</v>
          </cell>
          <cell r="S678" t="str">
            <v>Insignia</v>
          </cell>
          <cell r="T678">
            <v>0</v>
          </cell>
          <cell r="U678" t="str">
            <v>Conventional</v>
          </cell>
          <cell r="V678" t="str">
            <v>Conventional</v>
          </cell>
          <cell r="W678">
            <v>0</v>
          </cell>
          <cell r="X678" t="str">
            <v>Equity</v>
          </cell>
          <cell r="Y678" t="str">
            <v>12</v>
          </cell>
          <cell r="Z678" t="str">
            <v>9</v>
          </cell>
          <cell r="AA678" t="str">
            <v>6</v>
          </cell>
          <cell r="AB678" t="str">
            <v>189528</v>
          </cell>
          <cell r="AC678">
            <v>0.44011524499999999</v>
          </cell>
          <cell r="AD678" t="str">
            <v>Yes</v>
          </cell>
          <cell r="AE678" t="str">
            <v>Yes</v>
          </cell>
          <cell r="AF678" t="str">
            <v>Npi</v>
          </cell>
          <cell r="AG678" t="str">
            <v>Century Properties Growth Fund XXII</v>
          </cell>
          <cell r="AH678" t="str">
            <v>1985</v>
          </cell>
          <cell r="AI678" t="str">
            <v>Far West</v>
          </cell>
          <cell r="AJ678" t="str">
            <v>Phoenix</v>
          </cell>
          <cell r="AK678" t="str">
            <v>Kris Bloom</v>
          </cell>
          <cell r="AL678" t="str">
            <v>Mike Kienast</v>
          </cell>
          <cell r="AM678" t="b">
            <v>0</v>
          </cell>
          <cell r="AN678" t="str">
            <v>RW:039591@3494</v>
          </cell>
          <cell r="AO678" t="str">
            <v>07383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2026.84</v>
          </cell>
          <cell r="AV678">
            <v>0</v>
          </cell>
          <cell r="AW678">
            <v>0</v>
          </cell>
          <cell r="AX678">
            <v>2026.84</v>
          </cell>
          <cell r="AY678">
            <v>892.04</v>
          </cell>
        </row>
        <row r="679">
          <cell r="A679" t="str">
            <v>008673</v>
          </cell>
          <cell r="B679" t="str">
            <v>Plantation Creek</v>
          </cell>
          <cell r="C679" t="str">
            <v>6925 Roswell Road</v>
          </cell>
          <cell r="D679">
            <v>0</v>
          </cell>
          <cell r="E679" t="str">
            <v>Atlanta</v>
          </cell>
          <cell r="F679" t="str">
            <v>GA</v>
          </cell>
          <cell r="G679" t="str">
            <v>30328</v>
          </cell>
          <cell r="H679" t="str">
            <v>770-393-1672</v>
          </cell>
          <cell r="I679">
            <v>0</v>
          </cell>
          <cell r="J679">
            <v>484</v>
          </cell>
          <cell r="K679" t="str">
            <v>13121</v>
          </cell>
          <cell r="L679" t="str">
            <v>Fulton</v>
          </cell>
          <cell r="M679" t="str">
            <v>0520</v>
          </cell>
          <cell r="N679" t="str">
            <v>Atlanta</v>
          </cell>
          <cell r="O679">
            <v>0</v>
          </cell>
          <cell r="P679">
            <v>0</v>
          </cell>
          <cell r="Q679">
            <v>0</v>
          </cell>
          <cell r="R679" t="str">
            <v>Garden</v>
          </cell>
          <cell r="S679" t="str">
            <v>Insignia</v>
          </cell>
          <cell r="T679">
            <v>0</v>
          </cell>
          <cell r="U679" t="str">
            <v>Conventional</v>
          </cell>
          <cell r="V679" t="str">
            <v>Conventional</v>
          </cell>
          <cell r="W679">
            <v>0</v>
          </cell>
          <cell r="X679" t="str">
            <v>Equity</v>
          </cell>
          <cell r="Y679" t="str">
            <v>12</v>
          </cell>
          <cell r="Z679" t="str">
            <v>10</v>
          </cell>
          <cell r="AA679" t="str">
            <v>7</v>
          </cell>
          <cell r="AB679" t="str">
            <v>550360</v>
          </cell>
          <cell r="AC679">
            <v>0.44011524499999999</v>
          </cell>
          <cell r="AD679" t="str">
            <v>Yes</v>
          </cell>
          <cell r="AE679" t="str">
            <v>Yes</v>
          </cell>
          <cell r="AF679" t="str">
            <v>Npi</v>
          </cell>
          <cell r="AG679" t="str">
            <v>Century Properties Growth Fund XXII</v>
          </cell>
          <cell r="AH679" t="str">
            <v>1976</v>
          </cell>
          <cell r="AI679" t="str">
            <v>South East</v>
          </cell>
          <cell r="AJ679" t="str">
            <v>Atlanta</v>
          </cell>
          <cell r="AK679" t="str">
            <v>Ken Mills</v>
          </cell>
          <cell r="AL679" t="str">
            <v>Ken Mills</v>
          </cell>
          <cell r="AM679" t="b">
            <v>0</v>
          </cell>
          <cell r="AN679" t="str">
            <v>RW:039351@3494</v>
          </cell>
          <cell r="AO679" t="str">
            <v>11838</v>
          </cell>
          <cell r="AP679">
            <v>0</v>
          </cell>
          <cell r="AQ679">
            <v>0</v>
          </cell>
          <cell r="AR679">
            <v>0</v>
          </cell>
          <cell r="AS679">
            <v>1742.4</v>
          </cell>
          <cell r="AT679">
            <v>0</v>
          </cell>
          <cell r="AU679">
            <v>0</v>
          </cell>
          <cell r="AV679">
            <v>0</v>
          </cell>
          <cell r="AW679">
            <v>0</v>
          </cell>
          <cell r="AX679">
            <v>1742.4</v>
          </cell>
          <cell r="AY679">
            <v>766.85</v>
          </cell>
        </row>
        <row r="680">
          <cell r="A680" t="str">
            <v>008674</v>
          </cell>
          <cell r="B680" t="str">
            <v>Four Winds</v>
          </cell>
          <cell r="C680" t="str">
            <v>8000 Perry</v>
          </cell>
          <cell r="D680">
            <v>0</v>
          </cell>
          <cell r="E680" t="str">
            <v>Overland Park</v>
          </cell>
          <cell r="F680" t="str">
            <v>KS</v>
          </cell>
          <cell r="G680" t="str">
            <v>66204</v>
          </cell>
          <cell r="H680" t="str">
            <v>913-648-4339</v>
          </cell>
          <cell r="I680">
            <v>0</v>
          </cell>
          <cell r="J680">
            <v>350</v>
          </cell>
          <cell r="K680" t="str">
            <v>20091</v>
          </cell>
          <cell r="L680" t="str">
            <v>Johnson</v>
          </cell>
          <cell r="M680" t="str">
            <v>3760</v>
          </cell>
          <cell r="N680" t="str">
            <v>Kansas City</v>
          </cell>
          <cell r="O680">
            <v>0</v>
          </cell>
          <cell r="P680">
            <v>0</v>
          </cell>
          <cell r="Q680">
            <v>0</v>
          </cell>
          <cell r="R680" t="str">
            <v>Garden</v>
          </cell>
          <cell r="S680" t="str">
            <v>Insignia</v>
          </cell>
          <cell r="T680">
            <v>0</v>
          </cell>
          <cell r="U680" t="str">
            <v>Conventional</v>
          </cell>
          <cell r="V680" t="str">
            <v>Conventional</v>
          </cell>
          <cell r="W680">
            <v>0</v>
          </cell>
          <cell r="X680" t="str">
            <v>Equity</v>
          </cell>
          <cell r="Y680" t="str">
            <v>12</v>
          </cell>
          <cell r="Z680" t="str">
            <v>9</v>
          </cell>
          <cell r="AA680" t="str">
            <v>8</v>
          </cell>
          <cell r="AB680" t="str">
            <v>321064</v>
          </cell>
          <cell r="AC680">
            <v>0.44011524499999999</v>
          </cell>
          <cell r="AD680" t="str">
            <v>Yes</v>
          </cell>
          <cell r="AE680" t="str">
            <v>Yes</v>
          </cell>
          <cell r="AF680" t="str">
            <v>Npi</v>
          </cell>
          <cell r="AG680" t="str">
            <v>CPF XXII</v>
          </cell>
          <cell r="AH680" t="str">
            <v>1986</v>
          </cell>
          <cell r="AI680" t="str">
            <v>Far West</v>
          </cell>
          <cell r="AJ680" t="str">
            <v>Kansas City</v>
          </cell>
          <cell r="AK680" t="str">
            <v>Rusty Fleming</v>
          </cell>
          <cell r="AL680" t="str">
            <v>Dan Fletcher</v>
          </cell>
          <cell r="AM680" t="b">
            <v>0</v>
          </cell>
          <cell r="AN680">
            <v>0</v>
          </cell>
          <cell r="AO680">
            <v>0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AW680">
            <v>0</v>
          </cell>
          <cell r="AX680">
            <v>0</v>
          </cell>
          <cell r="AY680">
            <v>0</v>
          </cell>
        </row>
        <row r="681">
          <cell r="A681" t="str">
            <v>008675</v>
          </cell>
          <cell r="B681" t="str">
            <v>Copper Mill</v>
          </cell>
          <cell r="C681" t="str">
            <v>3400 Copper Mill Trace</v>
          </cell>
          <cell r="D681">
            <v>0</v>
          </cell>
          <cell r="E681" t="str">
            <v>Richmond</v>
          </cell>
          <cell r="F681" t="str">
            <v>VA</v>
          </cell>
          <cell r="G681" t="str">
            <v>23294</v>
          </cell>
          <cell r="H681" t="str">
            <v>804-747-7267</v>
          </cell>
          <cell r="I681">
            <v>0</v>
          </cell>
          <cell r="J681">
            <v>192</v>
          </cell>
          <cell r="K681" t="str">
            <v>51087</v>
          </cell>
          <cell r="L681" t="str">
            <v>Henrico</v>
          </cell>
          <cell r="M681" t="str">
            <v>6760</v>
          </cell>
          <cell r="N681" t="str">
            <v>Richmond-Petersburg</v>
          </cell>
          <cell r="O681">
            <v>0</v>
          </cell>
          <cell r="P681">
            <v>0</v>
          </cell>
          <cell r="Q681">
            <v>0</v>
          </cell>
          <cell r="R681" t="str">
            <v>Garden</v>
          </cell>
          <cell r="S681" t="str">
            <v>Insignia</v>
          </cell>
          <cell r="T681">
            <v>0</v>
          </cell>
          <cell r="U681" t="str">
            <v>Conventional</v>
          </cell>
          <cell r="V681" t="str">
            <v>Conventional</v>
          </cell>
          <cell r="W681">
            <v>0</v>
          </cell>
          <cell r="X681" t="str">
            <v>Equity</v>
          </cell>
          <cell r="Y681" t="str">
            <v>12</v>
          </cell>
          <cell r="Z681" t="str">
            <v>9</v>
          </cell>
          <cell r="AA681" t="str">
            <v>8</v>
          </cell>
          <cell r="AB681" t="str">
            <v>158568</v>
          </cell>
          <cell r="AC681">
            <v>0.44011524499999999</v>
          </cell>
          <cell r="AD681" t="str">
            <v>Yes</v>
          </cell>
          <cell r="AE681" t="str">
            <v>Yes</v>
          </cell>
          <cell r="AF681" t="str">
            <v>Npi</v>
          </cell>
          <cell r="AG681" t="str">
            <v>National Property Investors II</v>
          </cell>
          <cell r="AH681" t="str">
            <v>1987</v>
          </cell>
          <cell r="AI681" t="str">
            <v>East</v>
          </cell>
          <cell r="AJ681" t="str">
            <v>Greenville</v>
          </cell>
          <cell r="AK681" t="str">
            <v>Frank Dupree</v>
          </cell>
          <cell r="AL681" t="str">
            <v>Tim Shearer</v>
          </cell>
          <cell r="AM681" t="b">
            <v>0</v>
          </cell>
          <cell r="AN681" t="str">
            <v>RW:038725@3494</v>
          </cell>
          <cell r="AO681" t="str">
            <v>05717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1193.42</v>
          </cell>
          <cell r="AV681">
            <v>0</v>
          </cell>
          <cell r="AW681">
            <v>0</v>
          </cell>
          <cell r="AX681">
            <v>1193.42</v>
          </cell>
          <cell r="AY681">
            <v>525.24</v>
          </cell>
        </row>
        <row r="682">
          <cell r="A682" t="str">
            <v>008676</v>
          </cell>
          <cell r="B682" t="str">
            <v>Cooper's Pointe</v>
          </cell>
          <cell r="C682" t="str">
            <v>2225 Greenridge Rd.</v>
          </cell>
          <cell r="D682">
            <v>0</v>
          </cell>
          <cell r="E682" t="str">
            <v>N. Charleston</v>
          </cell>
          <cell r="F682" t="str">
            <v>SC</v>
          </cell>
          <cell r="G682" t="str">
            <v>29406</v>
          </cell>
          <cell r="H682" t="str">
            <v>803-572-1716</v>
          </cell>
          <cell r="I682">
            <v>0</v>
          </cell>
          <cell r="J682">
            <v>192</v>
          </cell>
          <cell r="K682" t="str">
            <v>45019</v>
          </cell>
          <cell r="L682" t="str">
            <v>Charleston</v>
          </cell>
          <cell r="M682" t="str">
            <v>1440</v>
          </cell>
          <cell r="N682" t="str">
            <v>Charleston-North Charleston</v>
          </cell>
          <cell r="O682">
            <v>0</v>
          </cell>
          <cell r="P682">
            <v>0</v>
          </cell>
          <cell r="Q682">
            <v>0</v>
          </cell>
          <cell r="R682" t="str">
            <v>Garden</v>
          </cell>
          <cell r="S682" t="str">
            <v>Insignia</v>
          </cell>
          <cell r="T682">
            <v>0</v>
          </cell>
          <cell r="U682" t="str">
            <v>Conventional</v>
          </cell>
          <cell r="V682" t="str">
            <v>Conventional</v>
          </cell>
          <cell r="W682">
            <v>0</v>
          </cell>
          <cell r="X682" t="str">
            <v>Equity</v>
          </cell>
          <cell r="Y682" t="str">
            <v>12</v>
          </cell>
          <cell r="Z682" t="str">
            <v>8</v>
          </cell>
          <cell r="AA682" t="str">
            <v>8</v>
          </cell>
          <cell r="AB682" t="str">
            <v>0</v>
          </cell>
          <cell r="AC682">
            <v>0.44011524499999999</v>
          </cell>
          <cell r="AD682" t="str">
            <v>Yes</v>
          </cell>
          <cell r="AE682" t="str">
            <v>Yes</v>
          </cell>
          <cell r="AF682" t="str">
            <v>Npi</v>
          </cell>
          <cell r="AG682" t="str">
            <v>Century Properties Growth Fund XXII</v>
          </cell>
          <cell r="AH682" t="str">
            <v>1986</v>
          </cell>
          <cell r="AI682" t="str">
            <v>East</v>
          </cell>
          <cell r="AJ682" t="str">
            <v>Columbia</v>
          </cell>
          <cell r="AK682" t="str">
            <v>Kim Barkwell</v>
          </cell>
          <cell r="AL682" t="str">
            <v>Hugh Hodge</v>
          </cell>
          <cell r="AM682" t="b">
            <v>0</v>
          </cell>
          <cell r="AN682" t="str">
            <v>RW:005708@3494</v>
          </cell>
          <cell r="AO682" t="str">
            <v>11288</v>
          </cell>
          <cell r="AP682">
            <v>0</v>
          </cell>
          <cell r="AQ682">
            <v>1896.96</v>
          </cell>
          <cell r="AR682">
            <v>0</v>
          </cell>
          <cell r="AS682">
            <v>691.2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2588.16</v>
          </cell>
          <cell r="AY682">
            <v>1139.08</v>
          </cell>
        </row>
        <row r="683">
          <cell r="A683" t="str">
            <v>008677</v>
          </cell>
          <cell r="B683" t="str">
            <v>Autumn Run (IL)</v>
          </cell>
          <cell r="C683" t="str">
            <v>1627 COUNTRY LAKES DRIVE</v>
          </cell>
          <cell r="D683">
            <v>0</v>
          </cell>
          <cell r="E683" t="str">
            <v>Naperville</v>
          </cell>
          <cell r="F683" t="str">
            <v>IL</v>
          </cell>
          <cell r="G683" t="str">
            <v>60563</v>
          </cell>
          <cell r="H683" t="str">
            <v>630-983-8411</v>
          </cell>
          <cell r="I683">
            <v>0</v>
          </cell>
          <cell r="J683">
            <v>320</v>
          </cell>
          <cell r="K683" t="str">
            <v>17043</v>
          </cell>
          <cell r="L683" t="str">
            <v>Du Page</v>
          </cell>
          <cell r="M683" t="str">
            <v>1600</v>
          </cell>
          <cell r="N683" t="str">
            <v>Chicago</v>
          </cell>
          <cell r="O683" t="str">
            <v>14</v>
          </cell>
          <cell r="P683" t="str">
            <v>Chicago - Gary - Kenosha</v>
          </cell>
          <cell r="Q683">
            <v>0</v>
          </cell>
          <cell r="R683" t="str">
            <v>Garden</v>
          </cell>
          <cell r="S683" t="str">
            <v>Insignia</v>
          </cell>
          <cell r="T683">
            <v>0</v>
          </cell>
          <cell r="U683" t="str">
            <v>Conventional</v>
          </cell>
          <cell r="V683" t="str">
            <v>Conventional</v>
          </cell>
          <cell r="W683">
            <v>0</v>
          </cell>
          <cell r="X683" t="str">
            <v>Equity</v>
          </cell>
          <cell r="Y683" t="str">
            <v>12</v>
          </cell>
          <cell r="Z683" t="str">
            <v>8</v>
          </cell>
          <cell r="AA683" t="str">
            <v>7</v>
          </cell>
          <cell r="AB683" t="str">
            <v>245708</v>
          </cell>
          <cell r="AC683">
            <v>0.44011524499999999</v>
          </cell>
          <cell r="AD683" t="str">
            <v>Yes</v>
          </cell>
          <cell r="AE683" t="str">
            <v>Yes</v>
          </cell>
          <cell r="AF683" t="str">
            <v>Npi</v>
          </cell>
          <cell r="AG683" t="str">
            <v>CPF XXII</v>
          </cell>
          <cell r="AH683" t="str">
            <v>1984</v>
          </cell>
          <cell r="AI683" t="str">
            <v>Far West</v>
          </cell>
          <cell r="AJ683" t="str">
            <v>Chicago</v>
          </cell>
          <cell r="AK683" t="str">
            <v>Wade Roemke</v>
          </cell>
          <cell r="AL683" t="str">
            <v>Jamie McDonald</v>
          </cell>
          <cell r="AM683" t="b">
            <v>0</v>
          </cell>
          <cell r="AN683" t="str">
            <v>RW:038440@3494</v>
          </cell>
          <cell r="AO683" t="str">
            <v>08056</v>
          </cell>
          <cell r="AP683">
            <v>2845.44</v>
          </cell>
          <cell r="AQ683">
            <v>0</v>
          </cell>
          <cell r="AR683">
            <v>0</v>
          </cell>
          <cell r="AS683">
            <v>0</v>
          </cell>
          <cell r="AT683">
            <v>525.61</v>
          </cell>
          <cell r="AU683">
            <v>1989.04</v>
          </cell>
          <cell r="AV683">
            <v>0</v>
          </cell>
          <cell r="AW683">
            <v>0</v>
          </cell>
          <cell r="AX683">
            <v>5360.09</v>
          </cell>
          <cell r="AY683">
            <v>2359.0500000000002</v>
          </cell>
        </row>
        <row r="684">
          <cell r="A684" t="str">
            <v>008680</v>
          </cell>
          <cell r="B684" t="str">
            <v>Vinings Peak</v>
          </cell>
          <cell r="C684" t="str">
            <v>100 Woodridge Drive</v>
          </cell>
          <cell r="D684">
            <v>0</v>
          </cell>
          <cell r="E684" t="str">
            <v>Atlanta</v>
          </cell>
          <cell r="F684" t="str">
            <v>GA</v>
          </cell>
          <cell r="G684" t="str">
            <v>30339</v>
          </cell>
          <cell r="H684" t="str">
            <v>770-436-6166</v>
          </cell>
          <cell r="I684">
            <v>0</v>
          </cell>
          <cell r="J684">
            <v>280</v>
          </cell>
          <cell r="K684" t="str">
            <v>13067</v>
          </cell>
          <cell r="L684" t="str">
            <v>Cobb</v>
          </cell>
          <cell r="M684" t="str">
            <v>0520</v>
          </cell>
          <cell r="N684" t="str">
            <v>Atlanta</v>
          </cell>
          <cell r="O684">
            <v>0</v>
          </cell>
          <cell r="P684">
            <v>0</v>
          </cell>
          <cell r="Q684">
            <v>0</v>
          </cell>
          <cell r="R684" t="str">
            <v>Garden</v>
          </cell>
          <cell r="S684" t="str">
            <v>Insignia</v>
          </cell>
          <cell r="T684">
            <v>0</v>
          </cell>
          <cell r="U684" t="str">
            <v>Conventional</v>
          </cell>
          <cell r="V684" t="str">
            <v>Conventional</v>
          </cell>
          <cell r="W684">
            <v>0</v>
          </cell>
          <cell r="X684" t="str">
            <v>Equity</v>
          </cell>
          <cell r="Y684" t="str">
            <v>12</v>
          </cell>
          <cell r="Z684" t="str">
            <v>8</v>
          </cell>
          <cell r="AA684" t="str">
            <v>8</v>
          </cell>
          <cell r="AB684" t="str">
            <v>271550</v>
          </cell>
          <cell r="AC684">
            <v>0.460002568</v>
          </cell>
          <cell r="AD684" t="str">
            <v>Yes</v>
          </cell>
          <cell r="AE684" t="str">
            <v>Yes</v>
          </cell>
          <cell r="AF684" t="str">
            <v>Npi</v>
          </cell>
          <cell r="AG684" t="str">
            <v>Century Properties Fund XIX</v>
          </cell>
          <cell r="AH684" t="str">
            <v>1980</v>
          </cell>
          <cell r="AI684" t="str">
            <v>South East</v>
          </cell>
          <cell r="AJ684" t="str">
            <v>Atlanta</v>
          </cell>
          <cell r="AK684" t="str">
            <v>Ken Mills</v>
          </cell>
          <cell r="AL684" t="str">
            <v>Sue Roland</v>
          </cell>
          <cell r="AM684" t="b">
            <v>0</v>
          </cell>
          <cell r="AN684" t="str">
            <v>RW:038273@3494</v>
          </cell>
          <cell r="AO684" t="str">
            <v>08144</v>
          </cell>
          <cell r="AP684">
            <v>0</v>
          </cell>
          <cell r="AQ684">
            <v>0</v>
          </cell>
          <cell r="AR684">
            <v>0</v>
          </cell>
          <cell r="AS684">
            <v>1008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1008</v>
          </cell>
          <cell r="AY684">
            <v>463.68</v>
          </cell>
        </row>
        <row r="685">
          <cell r="A685" t="str">
            <v>008681</v>
          </cell>
          <cell r="B685" t="str">
            <v>Plantation Crossing</v>
          </cell>
          <cell r="C685" t="str">
            <v>2703 Delk Rd.</v>
          </cell>
          <cell r="D685">
            <v>0</v>
          </cell>
          <cell r="E685" t="str">
            <v>Marietta</v>
          </cell>
          <cell r="F685" t="str">
            <v>GA</v>
          </cell>
          <cell r="G685" t="str">
            <v>30067</v>
          </cell>
          <cell r="H685" t="str">
            <v>770-952-5544</v>
          </cell>
          <cell r="I685">
            <v>0</v>
          </cell>
          <cell r="J685">
            <v>180</v>
          </cell>
          <cell r="K685" t="str">
            <v>13067</v>
          </cell>
          <cell r="L685" t="str">
            <v>Cobb</v>
          </cell>
          <cell r="M685" t="str">
            <v>0520</v>
          </cell>
          <cell r="N685" t="str">
            <v>Atlanta</v>
          </cell>
          <cell r="O685">
            <v>0</v>
          </cell>
          <cell r="P685">
            <v>0</v>
          </cell>
          <cell r="Q685">
            <v>0</v>
          </cell>
          <cell r="R685" t="str">
            <v>Garden</v>
          </cell>
          <cell r="S685" t="str">
            <v>Insignia</v>
          </cell>
          <cell r="T685">
            <v>0</v>
          </cell>
          <cell r="U685" t="str">
            <v>Conventional</v>
          </cell>
          <cell r="V685" t="str">
            <v>Conventional</v>
          </cell>
          <cell r="W685">
            <v>0</v>
          </cell>
          <cell r="X685" t="str">
            <v>Equity</v>
          </cell>
          <cell r="Y685" t="str">
            <v>12</v>
          </cell>
          <cell r="Z685" t="str">
            <v>9</v>
          </cell>
          <cell r="AA685" t="str">
            <v>5</v>
          </cell>
          <cell r="AB685" t="str">
            <v>190030</v>
          </cell>
          <cell r="AC685">
            <v>0.460002568</v>
          </cell>
          <cell r="AD685" t="str">
            <v>Yes</v>
          </cell>
          <cell r="AE685" t="str">
            <v>Yes</v>
          </cell>
          <cell r="AF685" t="str">
            <v>Npi</v>
          </cell>
          <cell r="AG685" t="str">
            <v>Century Properties Fund XIX</v>
          </cell>
          <cell r="AH685" t="str">
            <v>1979</v>
          </cell>
          <cell r="AI685" t="str">
            <v>South East</v>
          </cell>
          <cell r="AJ685" t="str">
            <v>Atlanta</v>
          </cell>
          <cell r="AK685" t="str">
            <v>Ken Mills</v>
          </cell>
          <cell r="AL685" t="str">
            <v>Dick Lisska</v>
          </cell>
          <cell r="AM685" t="b">
            <v>0</v>
          </cell>
          <cell r="AN685" t="str">
            <v>RW:000602@3494</v>
          </cell>
          <cell r="AO685" t="str">
            <v>11817</v>
          </cell>
          <cell r="AP685">
            <v>0</v>
          </cell>
          <cell r="AQ685">
            <v>0</v>
          </cell>
          <cell r="AR685">
            <v>0</v>
          </cell>
          <cell r="AS685">
            <v>648</v>
          </cell>
          <cell r="AT685">
            <v>0</v>
          </cell>
          <cell r="AU685">
            <v>0</v>
          </cell>
          <cell r="AV685">
            <v>0</v>
          </cell>
          <cell r="AW685">
            <v>0</v>
          </cell>
          <cell r="AX685">
            <v>648</v>
          </cell>
          <cell r="AY685">
            <v>298.08</v>
          </cell>
        </row>
        <row r="686">
          <cell r="A686" t="str">
            <v>008682</v>
          </cell>
          <cell r="B686" t="str">
            <v>Wood Lake</v>
          </cell>
          <cell r="C686" t="str">
            <v>100 Pin Hurst Drive</v>
          </cell>
          <cell r="D686">
            <v>0</v>
          </cell>
          <cell r="E686" t="str">
            <v>Atlanta</v>
          </cell>
          <cell r="F686" t="str">
            <v>GA</v>
          </cell>
          <cell r="G686" t="str">
            <v>30339</v>
          </cell>
          <cell r="H686" t="str">
            <v>770-436-6166</v>
          </cell>
          <cell r="I686">
            <v>0</v>
          </cell>
          <cell r="J686">
            <v>220</v>
          </cell>
          <cell r="K686" t="str">
            <v>13067</v>
          </cell>
          <cell r="L686" t="str">
            <v>Cobb</v>
          </cell>
          <cell r="M686" t="str">
            <v>0520</v>
          </cell>
          <cell r="N686" t="str">
            <v>Atlanta</v>
          </cell>
          <cell r="O686">
            <v>0</v>
          </cell>
          <cell r="P686">
            <v>0</v>
          </cell>
          <cell r="Q686">
            <v>0</v>
          </cell>
          <cell r="R686" t="str">
            <v>Garden</v>
          </cell>
          <cell r="S686" t="str">
            <v>Insignia</v>
          </cell>
          <cell r="T686">
            <v>0</v>
          </cell>
          <cell r="U686" t="str">
            <v>Conventional</v>
          </cell>
          <cell r="V686" t="str">
            <v>Conventional</v>
          </cell>
          <cell r="W686">
            <v>0</v>
          </cell>
          <cell r="X686" t="str">
            <v>Equity</v>
          </cell>
          <cell r="Y686" t="str">
            <v>12</v>
          </cell>
          <cell r="Z686" t="str">
            <v>8</v>
          </cell>
          <cell r="AA686" t="str">
            <v>8</v>
          </cell>
          <cell r="AB686" t="str">
            <v>212118</v>
          </cell>
          <cell r="AC686">
            <v>0.460002568</v>
          </cell>
          <cell r="AD686" t="str">
            <v>Yes</v>
          </cell>
          <cell r="AE686" t="str">
            <v>Yes</v>
          </cell>
          <cell r="AF686" t="str">
            <v>Npi</v>
          </cell>
          <cell r="AG686" t="str">
            <v>Century Properties Fund XIX</v>
          </cell>
          <cell r="AH686" t="str">
            <v>1983</v>
          </cell>
          <cell r="AI686" t="str">
            <v>South East</v>
          </cell>
          <cell r="AJ686" t="str">
            <v>Atlanta</v>
          </cell>
          <cell r="AK686" t="str">
            <v>Ken Mills</v>
          </cell>
          <cell r="AL686" t="str">
            <v>Sue Roland</v>
          </cell>
          <cell r="AM686" t="b">
            <v>1</v>
          </cell>
          <cell r="AN686">
            <v>0</v>
          </cell>
          <cell r="AO686">
            <v>0</v>
          </cell>
          <cell r="AP686">
            <v>0</v>
          </cell>
          <cell r="AQ686">
            <v>0</v>
          </cell>
          <cell r="AR686">
            <v>0</v>
          </cell>
          <cell r="AS686">
            <v>792</v>
          </cell>
          <cell r="AT686">
            <v>0</v>
          </cell>
          <cell r="AU686">
            <v>0</v>
          </cell>
          <cell r="AV686">
            <v>0</v>
          </cell>
          <cell r="AW686">
            <v>0</v>
          </cell>
          <cell r="AX686">
            <v>792</v>
          </cell>
          <cell r="AY686">
            <v>364.32</v>
          </cell>
        </row>
        <row r="687">
          <cell r="A687" t="str">
            <v>008684</v>
          </cell>
          <cell r="B687" t="str">
            <v>GreensPoint</v>
          </cell>
          <cell r="C687" t="str">
            <v>4202 East Cactus Road</v>
          </cell>
          <cell r="D687">
            <v>0</v>
          </cell>
          <cell r="E687" t="str">
            <v>Phoenix</v>
          </cell>
          <cell r="F687" t="str">
            <v>AZ</v>
          </cell>
          <cell r="G687" t="str">
            <v>85032</v>
          </cell>
          <cell r="H687" t="str">
            <v>602-494-0391</v>
          </cell>
          <cell r="I687">
            <v>0</v>
          </cell>
          <cell r="J687">
            <v>336</v>
          </cell>
          <cell r="K687" t="str">
            <v>04013</v>
          </cell>
          <cell r="L687" t="str">
            <v>Maricopa</v>
          </cell>
          <cell r="M687" t="str">
            <v>6200</v>
          </cell>
          <cell r="N687" t="str">
            <v>Phoenix-Mesa</v>
          </cell>
          <cell r="O687">
            <v>0</v>
          </cell>
          <cell r="P687">
            <v>0</v>
          </cell>
          <cell r="Q687">
            <v>0</v>
          </cell>
          <cell r="R687" t="str">
            <v>Garden</v>
          </cell>
          <cell r="S687" t="str">
            <v>Insignia</v>
          </cell>
          <cell r="T687">
            <v>0</v>
          </cell>
          <cell r="U687" t="str">
            <v>Conventional</v>
          </cell>
          <cell r="V687" t="str">
            <v>Conventional</v>
          </cell>
          <cell r="W687">
            <v>0</v>
          </cell>
          <cell r="X687" t="str">
            <v>Equity</v>
          </cell>
          <cell r="Y687" t="str">
            <v>12</v>
          </cell>
          <cell r="Z687" t="str">
            <v>8</v>
          </cell>
          <cell r="AA687" t="str">
            <v>6</v>
          </cell>
          <cell r="AB687" t="str">
            <v>278064</v>
          </cell>
          <cell r="AC687">
            <v>0.460002568</v>
          </cell>
          <cell r="AD687" t="str">
            <v>Yes</v>
          </cell>
          <cell r="AE687" t="str">
            <v>Yes</v>
          </cell>
          <cell r="AF687" t="str">
            <v>Npi</v>
          </cell>
          <cell r="AG687" t="str">
            <v>Century Properties Fund XIX</v>
          </cell>
          <cell r="AH687" t="str">
            <v>1985</v>
          </cell>
          <cell r="AI687" t="str">
            <v>Far West</v>
          </cell>
          <cell r="AJ687" t="str">
            <v>Phoenix</v>
          </cell>
          <cell r="AK687" t="str">
            <v>Kris Bloom</v>
          </cell>
          <cell r="AL687" t="str">
            <v>Jennifer Barker</v>
          </cell>
          <cell r="AM687" t="b">
            <v>0</v>
          </cell>
          <cell r="AN687" t="str">
            <v>RW:038574@3494</v>
          </cell>
          <cell r="AO687" t="str">
            <v>08405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2088.4899999999998</v>
          </cell>
          <cell r="AV687">
            <v>0</v>
          </cell>
          <cell r="AW687">
            <v>0</v>
          </cell>
          <cell r="AX687">
            <v>2088.4899999999998</v>
          </cell>
          <cell r="AY687">
            <v>960.71</v>
          </cell>
        </row>
        <row r="688">
          <cell r="A688" t="str">
            <v>008685</v>
          </cell>
          <cell r="B688" t="str">
            <v>Sands Point</v>
          </cell>
          <cell r="C688" t="str">
            <v>8330 N. 19th Ave.</v>
          </cell>
          <cell r="D688">
            <v>0</v>
          </cell>
          <cell r="E688" t="str">
            <v>Phoenix</v>
          </cell>
          <cell r="F688" t="str">
            <v>AZ</v>
          </cell>
          <cell r="G688" t="str">
            <v>85021</v>
          </cell>
          <cell r="H688" t="str">
            <v>602-864-3400</v>
          </cell>
          <cell r="I688">
            <v>0</v>
          </cell>
          <cell r="J688">
            <v>432</v>
          </cell>
          <cell r="K688" t="str">
            <v>04013</v>
          </cell>
          <cell r="L688" t="str">
            <v>Maricopa</v>
          </cell>
          <cell r="M688" t="str">
            <v>6200</v>
          </cell>
          <cell r="N688" t="str">
            <v>Phoenix-Mesa</v>
          </cell>
          <cell r="O688">
            <v>0</v>
          </cell>
          <cell r="P688">
            <v>0</v>
          </cell>
          <cell r="Q688">
            <v>0</v>
          </cell>
          <cell r="R688" t="str">
            <v>Garden</v>
          </cell>
          <cell r="S688" t="str">
            <v>Insignia</v>
          </cell>
          <cell r="T688">
            <v>0</v>
          </cell>
          <cell r="U688" t="str">
            <v>Conventional</v>
          </cell>
          <cell r="V688" t="str">
            <v>Conventional</v>
          </cell>
          <cell r="W688">
            <v>0</v>
          </cell>
          <cell r="X688" t="str">
            <v>Equity</v>
          </cell>
          <cell r="Y688" t="str">
            <v>12</v>
          </cell>
          <cell r="Z688" t="str">
            <v>7</v>
          </cell>
          <cell r="AA688" t="str">
            <v>7</v>
          </cell>
          <cell r="AB688" t="str">
            <v>339852</v>
          </cell>
          <cell r="AC688">
            <v>0.460002568</v>
          </cell>
          <cell r="AD688" t="str">
            <v>Yes</v>
          </cell>
          <cell r="AE688" t="str">
            <v>Yes</v>
          </cell>
          <cell r="AF688" t="str">
            <v>Npi</v>
          </cell>
          <cell r="AG688" t="str">
            <v>Century Properties Growth Fund XXII</v>
          </cell>
          <cell r="AH688" t="str">
            <v>1985</v>
          </cell>
          <cell r="AI688" t="str">
            <v>Far West</v>
          </cell>
          <cell r="AJ688" t="str">
            <v>Phoenix</v>
          </cell>
          <cell r="AK688" t="str">
            <v>Kris Bloom</v>
          </cell>
          <cell r="AL688" t="str">
            <v>Bill Root</v>
          </cell>
          <cell r="AM688" t="b">
            <v>0</v>
          </cell>
          <cell r="AN688">
            <v>0</v>
          </cell>
          <cell r="AO688" t="str">
            <v>08225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0</v>
          </cell>
          <cell r="AU688">
            <v>2685.2</v>
          </cell>
          <cell r="AV688">
            <v>0</v>
          </cell>
          <cell r="AW688">
            <v>0</v>
          </cell>
          <cell r="AX688">
            <v>2685.2</v>
          </cell>
          <cell r="AY688">
            <v>1235.19</v>
          </cell>
        </row>
        <row r="689">
          <cell r="A689" t="str">
            <v>008687</v>
          </cell>
          <cell r="B689" t="str">
            <v>Stoney Creek</v>
          </cell>
          <cell r="C689" t="str">
            <v>11333 AMANDA LANE</v>
          </cell>
          <cell r="D689">
            <v>0</v>
          </cell>
          <cell r="E689" t="str">
            <v>Dallas</v>
          </cell>
          <cell r="F689" t="str">
            <v>TX</v>
          </cell>
          <cell r="G689" t="str">
            <v>75238</v>
          </cell>
          <cell r="H689" t="str">
            <v>214-343-7202</v>
          </cell>
          <cell r="I689">
            <v>0</v>
          </cell>
          <cell r="J689">
            <v>364</v>
          </cell>
          <cell r="K689" t="str">
            <v>48113</v>
          </cell>
          <cell r="L689" t="str">
            <v>Dallas</v>
          </cell>
          <cell r="M689" t="str">
            <v>1920</v>
          </cell>
          <cell r="N689" t="str">
            <v>Dallas</v>
          </cell>
          <cell r="O689" t="str">
            <v>31</v>
          </cell>
          <cell r="P689" t="str">
            <v>Dallas - Fort Worth</v>
          </cell>
          <cell r="Q689">
            <v>0</v>
          </cell>
          <cell r="R689" t="str">
            <v>Garden</v>
          </cell>
          <cell r="S689" t="str">
            <v>Insignia</v>
          </cell>
          <cell r="T689">
            <v>0</v>
          </cell>
          <cell r="U689" t="str">
            <v>Conventional</v>
          </cell>
          <cell r="V689" t="str">
            <v>Conventional</v>
          </cell>
          <cell r="W689">
            <v>0</v>
          </cell>
          <cell r="X689" t="str">
            <v>Equity</v>
          </cell>
          <cell r="Y689" t="str">
            <v>12</v>
          </cell>
          <cell r="Z689" t="str">
            <v>7</v>
          </cell>
          <cell r="AA689" t="str">
            <v>9</v>
          </cell>
          <cell r="AB689" t="str">
            <v>276296</v>
          </cell>
          <cell r="AC689">
            <v>0.44011524499999999</v>
          </cell>
          <cell r="AD689" t="str">
            <v>Yes</v>
          </cell>
          <cell r="AE689" t="str">
            <v>Yes</v>
          </cell>
          <cell r="AF689" t="str">
            <v>Npi</v>
          </cell>
          <cell r="AG689" t="str">
            <v>Stoney Creek CPGF 22, LP</v>
          </cell>
          <cell r="AH689" t="str">
            <v>1984</v>
          </cell>
          <cell r="AI689" t="str">
            <v>West</v>
          </cell>
          <cell r="AJ689" t="str">
            <v>Dallas I</v>
          </cell>
          <cell r="AK689" t="str">
            <v>Ron Shelton</v>
          </cell>
          <cell r="AL689" t="str">
            <v>Celia Huff</v>
          </cell>
          <cell r="AM689" t="b">
            <v>0</v>
          </cell>
          <cell r="AN689" t="str">
            <v>RW:006803@3494</v>
          </cell>
          <cell r="AO689" t="str">
            <v>11253</v>
          </cell>
          <cell r="AP689">
            <v>3236.68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3236.68</v>
          </cell>
          <cell r="AY689">
            <v>1424.51</v>
          </cell>
        </row>
        <row r="690">
          <cell r="A690" t="str">
            <v>008688</v>
          </cell>
          <cell r="B690" t="str">
            <v>Promontory Point</v>
          </cell>
          <cell r="C690" t="str">
            <v>2250 Ridgepoint Drive</v>
          </cell>
          <cell r="D690">
            <v>0</v>
          </cell>
          <cell r="E690" t="str">
            <v>Austin</v>
          </cell>
          <cell r="F690" t="str">
            <v>TX</v>
          </cell>
          <cell r="G690" t="str">
            <v>78754</v>
          </cell>
          <cell r="H690" t="str">
            <v>512-929-3320</v>
          </cell>
          <cell r="I690">
            <v>0</v>
          </cell>
          <cell r="J690">
            <v>252</v>
          </cell>
          <cell r="K690" t="str">
            <v>48453</v>
          </cell>
          <cell r="L690" t="str">
            <v>Travis</v>
          </cell>
          <cell r="M690" t="str">
            <v>0640</v>
          </cell>
          <cell r="N690" t="str">
            <v>Austin-San Marcos</v>
          </cell>
          <cell r="O690">
            <v>0</v>
          </cell>
          <cell r="P690">
            <v>0</v>
          </cell>
          <cell r="Q690">
            <v>0</v>
          </cell>
          <cell r="R690" t="str">
            <v>Garden</v>
          </cell>
          <cell r="S690" t="str">
            <v>Insignia</v>
          </cell>
          <cell r="T690">
            <v>0</v>
          </cell>
          <cell r="U690" t="str">
            <v>Conventional</v>
          </cell>
          <cell r="V690" t="str">
            <v>Conventional</v>
          </cell>
          <cell r="W690">
            <v>0</v>
          </cell>
          <cell r="X690" t="str">
            <v>Equity</v>
          </cell>
          <cell r="Y690" t="str">
            <v>12</v>
          </cell>
          <cell r="Z690" t="str">
            <v>8</v>
          </cell>
          <cell r="AA690" t="str">
            <v>7</v>
          </cell>
          <cell r="AB690" t="str">
            <v>183600</v>
          </cell>
          <cell r="AC690">
            <v>0.44011524499999999</v>
          </cell>
          <cell r="AD690" t="str">
            <v>Yes</v>
          </cell>
          <cell r="AE690" t="str">
            <v>Yes</v>
          </cell>
          <cell r="AF690" t="str">
            <v>Npi</v>
          </cell>
          <cell r="AG690" t="str">
            <v>Century Stoney Greens LP</v>
          </cell>
          <cell r="AH690" t="str">
            <v>1984</v>
          </cell>
          <cell r="AI690" t="str">
            <v>West</v>
          </cell>
          <cell r="AJ690" t="str">
            <v>Austin</v>
          </cell>
          <cell r="AK690" t="str">
            <v>Frances Nolan</v>
          </cell>
          <cell r="AL690" t="str">
            <v>Frances Nolan</v>
          </cell>
          <cell r="AM690" t="b">
            <v>0</v>
          </cell>
          <cell r="AN690" t="str">
            <v>RW:000688@3494</v>
          </cell>
          <cell r="AO690" t="str">
            <v>11257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</row>
        <row r="691">
          <cell r="A691" t="str">
            <v>008689</v>
          </cell>
          <cell r="B691" t="str">
            <v>Hampton Greens</v>
          </cell>
          <cell r="C691" t="str">
            <v>10911 WOODMEADOW PKWY.</v>
          </cell>
          <cell r="D691">
            <v>0</v>
          </cell>
          <cell r="E691" t="str">
            <v>Dallas</v>
          </cell>
          <cell r="F691" t="str">
            <v>TX</v>
          </cell>
          <cell r="G691" t="str">
            <v>75228</v>
          </cell>
          <cell r="H691" t="str">
            <v>9726869171</v>
          </cell>
          <cell r="I691">
            <v>0</v>
          </cell>
          <cell r="J691">
            <v>309</v>
          </cell>
          <cell r="K691" t="str">
            <v>48113</v>
          </cell>
          <cell r="L691" t="str">
            <v>Dallas</v>
          </cell>
          <cell r="M691" t="str">
            <v>1920</v>
          </cell>
          <cell r="N691" t="str">
            <v>Dallas</v>
          </cell>
          <cell r="O691" t="str">
            <v>31</v>
          </cell>
          <cell r="P691" t="str">
            <v>Dallas - Fort Worth</v>
          </cell>
          <cell r="Q691">
            <v>0</v>
          </cell>
          <cell r="R691" t="str">
            <v>Garden</v>
          </cell>
          <cell r="S691" t="str">
            <v>Insignia</v>
          </cell>
          <cell r="T691">
            <v>0</v>
          </cell>
          <cell r="U691" t="str">
            <v>Conventional</v>
          </cell>
          <cell r="V691" t="str">
            <v>Conventional</v>
          </cell>
          <cell r="W691">
            <v>0</v>
          </cell>
          <cell r="X691" t="str">
            <v>Equity</v>
          </cell>
          <cell r="Y691" t="str">
            <v>12</v>
          </cell>
          <cell r="Z691" t="str">
            <v>7</v>
          </cell>
          <cell r="AA691" t="str">
            <v>9</v>
          </cell>
          <cell r="AB691" t="str">
            <v>216492</v>
          </cell>
          <cell r="AC691">
            <v>0.44011524499999999</v>
          </cell>
          <cell r="AD691" t="str">
            <v>Yes</v>
          </cell>
          <cell r="AE691" t="str">
            <v>Yes</v>
          </cell>
          <cell r="AF691" t="str">
            <v>Npi</v>
          </cell>
          <cell r="AG691" t="str">
            <v>Hampton Greens CPGF 22, L.P.</v>
          </cell>
          <cell r="AH691" t="str">
            <v>1986</v>
          </cell>
          <cell r="AI691" t="str">
            <v>West</v>
          </cell>
          <cell r="AJ691" t="str">
            <v>Dallas I</v>
          </cell>
          <cell r="AK691" t="str">
            <v>Ron Shelton</v>
          </cell>
          <cell r="AL691" t="str">
            <v>Celia Huff</v>
          </cell>
          <cell r="AM691" t="b">
            <v>0</v>
          </cell>
          <cell r="AN691" t="str">
            <v>RW:038720@3494</v>
          </cell>
          <cell r="AO691">
            <v>0</v>
          </cell>
          <cell r="AP691">
            <v>2747.62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2747.62</v>
          </cell>
          <cell r="AY691">
            <v>1209.26</v>
          </cell>
        </row>
        <row r="692">
          <cell r="A692" t="str">
            <v>008691</v>
          </cell>
          <cell r="B692" t="str">
            <v>Barrington Place</v>
          </cell>
          <cell r="C692" t="str">
            <v>28600 DETROIT RD.</v>
          </cell>
          <cell r="D692">
            <v>0</v>
          </cell>
          <cell r="E692" t="str">
            <v>Westlake</v>
          </cell>
          <cell r="F692" t="str">
            <v>OH</v>
          </cell>
          <cell r="G692" t="str">
            <v>44145</v>
          </cell>
          <cell r="H692" t="str">
            <v>440-892-4747</v>
          </cell>
          <cell r="I692">
            <v>0</v>
          </cell>
          <cell r="J692">
            <v>164</v>
          </cell>
          <cell r="K692" t="str">
            <v>39035</v>
          </cell>
          <cell r="L692" t="str">
            <v>Cuyahoga</v>
          </cell>
          <cell r="M692" t="str">
            <v>1680</v>
          </cell>
          <cell r="N692" t="str">
            <v>Cleveland-Lorain-Elyria</v>
          </cell>
          <cell r="O692" t="str">
            <v>28</v>
          </cell>
          <cell r="P692" t="str">
            <v>Cleveland - Akron</v>
          </cell>
          <cell r="Q692">
            <v>0</v>
          </cell>
          <cell r="R692" t="str">
            <v>Garden</v>
          </cell>
          <cell r="S692" t="str">
            <v>Insignia</v>
          </cell>
          <cell r="T692">
            <v>0</v>
          </cell>
          <cell r="U692" t="str">
            <v>Conventional</v>
          </cell>
          <cell r="V692" t="str">
            <v>Conventional</v>
          </cell>
          <cell r="W692">
            <v>0</v>
          </cell>
          <cell r="X692" t="str">
            <v>Equity</v>
          </cell>
          <cell r="Y692" t="str">
            <v>12</v>
          </cell>
          <cell r="Z692" t="str">
            <v>8</v>
          </cell>
          <cell r="AA692" t="str">
            <v>7</v>
          </cell>
          <cell r="AB692" t="str">
            <v>148012</v>
          </cell>
          <cell r="AC692">
            <v>0.280779059</v>
          </cell>
          <cell r="AD692" t="str">
            <v>Yes</v>
          </cell>
          <cell r="AE692" t="str">
            <v>Yes</v>
          </cell>
          <cell r="AF692" t="str">
            <v>Npi</v>
          </cell>
          <cell r="AG692" t="str">
            <v>Westlake East Assoc.</v>
          </cell>
          <cell r="AH692" t="str">
            <v>1989</v>
          </cell>
          <cell r="AI692" t="str">
            <v>West</v>
          </cell>
          <cell r="AJ692" t="str">
            <v>Columbus</v>
          </cell>
          <cell r="AK692" t="str">
            <v>Rowe Shockley</v>
          </cell>
          <cell r="AL692" t="str">
            <v>Bonnie Hersh</v>
          </cell>
          <cell r="AM692" t="b">
            <v>0</v>
          </cell>
          <cell r="AN692" t="str">
            <v>RW:000539@3494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539.45000000000005</v>
          </cell>
          <cell r="AU692">
            <v>0</v>
          </cell>
          <cell r="AV692">
            <v>0</v>
          </cell>
          <cell r="AW692">
            <v>0</v>
          </cell>
          <cell r="AX692">
            <v>539.45000000000005</v>
          </cell>
          <cell r="AY692">
            <v>151.46</v>
          </cell>
        </row>
        <row r="693">
          <cell r="A693" t="str">
            <v>008692</v>
          </cell>
          <cell r="B693" t="str">
            <v>Wood View</v>
          </cell>
          <cell r="C693" t="str">
            <v>100 Pine Hurst Dr</v>
          </cell>
          <cell r="D693">
            <v>0</v>
          </cell>
          <cell r="E693" t="str">
            <v>Atlanta</v>
          </cell>
          <cell r="F693" t="str">
            <v>GA</v>
          </cell>
          <cell r="G693" t="str">
            <v>30339</v>
          </cell>
          <cell r="H693" t="str">
            <v>770-436-6166</v>
          </cell>
          <cell r="I693">
            <v>0</v>
          </cell>
          <cell r="J693">
            <v>180</v>
          </cell>
          <cell r="K693" t="str">
            <v>13067</v>
          </cell>
          <cell r="L693" t="str">
            <v>Cobb</v>
          </cell>
          <cell r="M693" t="str">
            <v>0520</v>
          </cell>
          <cell r="N693" t="str">
            <v>Atlanta</v>
          </cell>
          <cell r="O693">
            <v>0</v>
          </cell>
          <cell r="P693">
            <v>0</v>
          </cell>
          <cell r="Q693">
            <v>0</v>
          </cell>
          <cell r="R693" t="str">
            <v>Garden</v>
          </cell>
          <cell r="S693" t="str">
            <v>Insignia</v>
          </cell>
          <cell r="T693">
            <v>0</v>
          </cell>
          <cell r="U693" t="str">
            <v>Conventional</v>
          </cell>
          <cell r="V693" t="str">
            <v>Conventional</v>
          </cell>
          <cell r="W693">
            <v>0</v>
          </cell>
          <cell r="X693" t="str">
            <v>Equity</v>
          </cell>
          <cell r="Y693" t="str">
            <v>12</v>
          </cell>
          <cell r="Z693" t="str">
            <v>8</v>
          </cell>
          <cell r="AA693" t="str">
            <v>8</v>
          </cell>
          <cell r="AB693" t="str">
            <v>177810</v>
          </cell>
          <cell r="AC693">
            <v>0.280779059</v>
          </cell>
          <cell r="AD693" t="str">
            <v>Yes</v>
          </cell>
          <cell r="AE693" t="str">
            <v>Yes</v>
          </cell>
          <cell r="AF693" t="str">
            <v>Npi</v>
          </cell>
          <cell r="AG693" t="str">
            <v>Fox Strategic Housing Income Partners</v>
          </cell>
          <cell r="AH693" t="str">
            <v>1983</v>
          </cell>
          <cell r="AI693" t="str">
            <v>South East</v>
          </cell>
          <cell r="AJ693" t="str">
            <v>Atlanta</v>
          </cell>
          <cell r="AK693" t="str">
            <v>Ken Mills</v>
          </cell>
          <cell r="AL693" t="str">
            <v>Sue Roland</v>
          </cell>
          <cell r="AM693" t="b">
            <v>0</v>
          </cell>
          <cell r="AN693">
            <v>0</v>
          </cell>
          <cell r="AO693" t="str">
            <v>09122</v>
          </cell>
          <cell r="AP693">
            <v>0</v>
          </cell>
          <cell r="AQ693">
            <v>0</v>
          </cell>
          <cell r="AR693">
            <v>0</v>
          </cell>
          <cell r="AS693">
            <v>648</v>
          </cell>
          <cell r="AT693">
            <v>0</v>
          </cell>
          <cell r="AU693">
            <v>0</v>
          </cell>
          <cell r="AV693">
            <v>0</v>
          </cell>
          <cell r="AW693">
            <v>0</v>
          </cell>
          <cell r="AX693">
            <v>648</v>
          </cell>
          <cell r="AY693">
            <v>181.94</v>
          </cell>
        </row>
        <row r="694">
          <cell r="A694" t="str">
            <v>008730</v>
          </cell>
          <cell r="B694" t="str">
            <v>Brampton Moors</v>
          </cell>
          <cell r="C694" t="str">
            <v>101 Brampton Lane</v>
          </cell>
          <cell r="D694">
            <v>0</v>
          </cell>
          <cell r="E694" t="str">
            <v>Cary</v>
          </cell>
          <cell r="F694" t="str">
            <v>NC</v>
          </cell>
          <cell r="G694" t="str">
            <v>27513</v>
          </cell>
          <cell r="H694" t="str">
            <v>919-491-3100</v>
          </cell>
          <cell r="I694">
            <v>0</v>
          </cell>
          <cell r="J694">
            <v>224</v>
          </cell>
          <cell r="K694" t="str">
            <v>37183</v>
          </cell>
          <cell r="L694" t="str">
            <v>Wake</v>
          </cell>
          <cell r="M694" t="str">
            <v>6640</v>
          </cell>
          <cell r="N694" t="str">
            <v>Raleigh-Durham-Chapel Hill</v>
          </cell>
          <cell r="O694">
            <v>0</v>
          </cell>
          <cell r="P694">
            <v>0</v>
          </cell>
          <cell r="Q694">
            <v>0</v>
          </cell>
          <cell r="R694" t="str">
            <v>Garden</v>
          </cell>
          <cell r="S694" t="str">
            <v>Insignia</v>
          </cell>
          <cell r="T694">
            <v>0</v>
          </cell>
          <cell r="U694" t="str">
            <v>Conventional</v>
          </cell>
          <cell r="V694" t="str">
            <v>Conventional</v>
          </cell>
          <cell r="W694">
            <v>0</v>
          </cell>
          <cell r="X694" t="str">
            <v>Equity</v>
          </cell>
          <cell r="Y694" t="str">
            <v>12</v>
          </cell>
          <cell r="Z694" t="str">
            <v>8</v>
          </cell>
          <cell r="AA694" t="str">
            <v>7</v>
          </cell>
          <cell r="AB694" t="str">
            <v>187600</v>
          </cell>
          <cell r="AC694">
            <v>1.0394E-2</v>
          </cell>
          <cell r="AD694" t="str">
            <v>Yes</v>
          </cell>
          <cell r="AE694" t="str">
            <v>Yes</v>
          </cell>
          <cell r="AF694" t="str">
            <v>Npi</v>
          </cell>
          <cell r="AG694" t="str">
            <v>Brampton Associates LP</v>
          </cell>
          <cell r="AH694" t="str">
            <v>1986</v>
          </cell>
          <cell r="AI694" t="str">
            <v>East</v>
          </cell>
          <cell r="AJ694" t="str">
            <v>Columbia</v>
          </cell>
          <cell r="AK694" t="str">
            <v>Kim Barkwell</v>
          </cell>
          <cell r="AL694" t="str">
            <v>Randy Bryant</v>
          </cell>
          <cell r="AM694" t="b">
            <v>1</v>
          </cell>
          <cell r="AN694">
            <v>0</v>
          </cell>
          <cell r="AO694">
            <v>0</v>
          </cell>
          <cell r="AP694">
            <v>0</v>
          </cell>
          <cell r="AQ694">
            <v>0</v>
          </cell>
          <cell r="AR694">
            <v>0</v>
          </cell>
          <cell r="AS694">
            <v>806.4</v>
          </cell>
          <cell r="AT694">
            <v>0</v>
          </cell>
          <cell r="AU694">
            <v>0</v>
          </cell>
          <cell r="AV694">
            <v>0</v>
          </cell>
          <cell r="AW694">
            <v>0</v>
          </cell>
          <cell r="AX694">
            <v>806.4</v>
          </cell>
          <cell r="AY694">
            <v>8.3800000000000008</v>
          </cell>
        </row>
        <row r="695">
          <cell r="A695" t="str">
            <v>008742</v>
          </cell>
          <cell r="B695" t="str">
            <v>St. Charleston Village</v>
          </cell>
          <cell r="C695" t="str">
            <v>6501 W. Charleston Blvd</v>
          </cell>
          <cell r="D695">
            <v>0</v>
          </cell>
          <cell r="E695" t="str">
            <v>Las Vegas</v>
          </cell>
          <cell r="F695" t="str">
            <v>NV</v>
          </cell>
          <cell r="G695" t="str">
            <v>89102</v>
          </cell>
          <cell r="H695" t="str">
            <v>702-878-6039</v>
          </cell>
          <cell r="I695">
            <v>0</v>
          </cell>
          <cell r="J695">
            <v>312</v>
          </cell>
          <cell r="K695" t="str">
            <v>32003</v>
          </cell>
          <cell r="L695" t="str">
            <v>Clark</v>
          </cell>
          <cell r="M695" t="str">
            <v>4120</v>
          </cell>
          <cell r="N695" t="str">
            <v>Las Vegas</v>
          </cell>
          <cell r="O695">
            <v>0</v>
          </cell>
          <cell r="P695">
            <v>0</v>
          </cell>
          <cell r="Q695">
            <v>0</v>
          </cell>
          <cell r="R695" t="str">
            <v>Garden</v>
          </cell>
          <cell r="S695" t="str">
            <v>Insignia</v>
          </cell>
          <cell r="T695">
            <v>0</v>
          </cell>
          <cell r="U695" t="str">
            <v>Conventional</v>
          </cell>
          <cell r="V695" t="str">
            <v>Conventional</v>
          </cell>
          <cell r="W695">
            <v>0</v>
          </cell>
          <cell r="X695" t="str">
            <v>Consolidated</v>
          </cell>
          <cell r="Y695" t="str">
            <v>12</v>
          </cell>
          <cell r="Z695" t="str">
            <v>8</v>
          </cell>
          <cell r="AA695" t="str">
            <v>7</v>
          </cell>
          <cell r="AB695" t="str">
            <v>0</v>
          </cell>
          <cell r="AC695">
            <v>0.61110859900000003</v>
          </cell>
          <cell r="AD695" t="str">
            <v>Yes</v>
          </cell>
          <cell r="AE695" t="str">
            <v>Yes</v>
          </cell>
          <cell r="AF695" t="str">
            <v>Npi</v>
          </cell>
          <cell r="AG695" t="str">
            <v>Century Properties Fund</v>
          </cell>
          <cell r="AH695" t="str">
            <v>1980</v>
          </cell>
          <cell r="AI695" t="str">
            <v>Far West</v>
          </cell>
          <cell r="AJ695" t="str">
            <v>Denver</v>
          </cell>
          <cell r="AK695" t="str">
            <v>Steve Peters</v>
          </cell>
          <cell r="AL695" t="str">
            <v>Dana Murrah</v>
          </cell>
          <cell r="AM695" t="b">
            <v>0</v>
          </cell>
          <cell r="AN695" t="str">
            <v>RW:040512@3494</v>
          </cell>
          <cell r="AO695" t="str">
            <v>13120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</row>
        <row r="696">
          <cell r="A696" t="str">
            <v>008743</v>
          </cell>
          <cell r="B696" t="str">
            <v>Sun River Village</v>
          </cell>
          <cell r="C696" t="str">
            <v>505 W. BASELINE</v>
          </cell>
          <cell r="D696">
            <v>0</v>
          </cell>
          <cell r="E696" t="str">
            <v>Tempe</v>
          </cell>
          <cell r="F696" t="str">
            <v>AZ</v>
          </cell>
          <cell r="G696" t="str">
            <v>85283</v>
          </cell>
          <cell r="H696" t="str">
            <v>6028399192</v>
          </cell>
          <cell r="I696">
            <v>0</v>
          </cell>
          <cell r="J696">
            <v>334</v>
          </cell>
          <cell r="K696" t="str">
            <v>04013</v>
          </cell>
          <cell r="L696" t="str">
            <v>Maricopa</v>
          </cell>
          <cell r="M696" t="str">
            <v>6200</v>
          </cell>
          <cell r="N696" t="str">
            <v>Phoenix-Mesa</v>
          </cell>
          <cell r="O696">
            <v>0</v>
          </cell>
          <cell r="P696">
            <v>0</v>
          </cell>
          <cell r="Q696">
            <v>0</v>
          </cell>
          <cell r="R696" t="str">
            <v>Garden</v>
          </cell>
          <cell r="S696" t="str">
            <v>Insignia</v>
          </cell>
          <cell r="T696">
            <v>0</v>
          </cell>
          <cell r="U696" t="str">
            <v>Conventional</v>
          </cell>
          <cell r="V696" t="str">
            <v>Conventional</v>
          </cell>
          <cell r="W696">
            <v>0</v>
          </cell>
          <cell r="X696" t="str">
            <v>Consolidated</v>
          </cell>
          <cell r="Y696" t="str">
            <v>12</v>
          </cell>
          <cell r="Z696" t="str">
            <v>8</v>
          </cell>
          <cell r="AA696" t="str">
            <v>5</v>
          </cell>
          <cell r="AB696" t="str">
            <v>286168</v>
          </cell>
          <cell r="AC696">
            <v>0.61110859900000003</v>
          </cell>
          <cell r="AD696" t="str">
            <v>Yes</v>
          </cell>
          <cell r="AE696" t="str">
            <v>Yes</v>
          </cell>
          <cell r="AF696" t="str">
            <v>Npi</v>
          </cell>
          <cell r="AG696" t="str">
            <v>Century Properties Fund</v>
          </cell>
          <cell r="AH696" t="str">
            <v>1981</v>
          </cell>
          <cell r="AI696" t="str">
            <v>Far West</v>
          </cell>
          <cell r="AJ696" t="str">
            <v>Phoenix</v>
          </cell>
          <cell r="AK696" t="str">
            <v>Kris Bloom</v>
          </cell>
          <cell r="AL696" t="str">
            <v>Mike Kienast</v>
          </cell>
          <cell r="AM696" t="b">
            <v>0</v>
          </cell>
          <cell r="AN696">
            <v>0</v>
          </cell>
          <cell r="AO696" t="str">
            <v>09071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2076.06</v>
          </cell>
          <cell r="AV696">
            <v>0</v>
          </cell>
          <cell r="AW696">
            <v>0</v>
          </cell>
          <cell r="AX696">
            <v>2076.06</v>
          </cell>
          <cell r="AY696">
            <v>1268.69</v>
          </cell>
        </row>
        <row r="697">
          <cell r="A697" t="str">
            <v>008744</v>
          </cell>
          <cell r="B697" t="str">
            <v>Torrey Pines Village</v>
          </cell>
          <cell r="C697" t="str">
            <v>1200 S. Torrey Pines</v>
          </cell>
          <cell r="D697">
            <v>0</v>
          </cell>
          <cell r="E697" t="str">
            <v>Las Vegas</v>
          </cell>
          <cell r="F697" t="str">
            <v>NV</v>
          </cell>
          <cell r="G697" t="str">
            <v>89102</v>
          </cell>
          <cell r="H697" t="str">
            <v>702-878-6039</v>
          </cell>
          <cell r="I697">
            <v>0</v>
          </cell>
          <cell r="J697">
            <v>204</v>
          </cell>
          <cell r="K697" t="str">
            <v>32003</v>
          </cell>
          <cell r="L697" t="str">
            <v>Clark</v>
          </cell>
          <cell r="M697" t="str">
            <v>4120</v>
          </cell>
          <cell r="N697" t="str">
            <v>Las Vegas</v>
          </cell>
          <cell r="O697">
            <v>0</v>
          </cell>
          <cell r="P697">
            <v>0</v>
          </cell>
          <cell r="Q697">
            <v>0</v>
          </cell>
          <cell r="R697" t="str">
            <v>Garden</v>
          </cell>
          <cell r="S697" t="str">
            <v>Insignia</v>
          </cell>
          <cell r="T697">
            <v>0</v>
          </cell>
          <cell r="U697" t="str">
            <v>Conventional</v>
          </cell>
          <cell r="V697" t="str">
            <v>Conventional</v>
          </cell>
          <cell r="W697">
            <v>0</v>
          </cell>
          <cell r="X697" t="str">
            <v>Consolidated</v>
          </cell>
          <cell r="Y697" t="str">
            <v>12</v>
          </cell>
          <cell r="Z697" t="str">
            <v>8</v>
          </cell>
          <cell r="AA697" t="str">
            <v>7</v>
          </cell>
          <cell r="AB697" t="str">
            <v>0</v>
          </cell>
          <cell r="AC697">
            <v>0.61110859900000003</v>
          </cell>
          <cell r="AD697" t="str">
            <v>Yes</v>
          </cell>
          <cell r="AE697" t="str">
            <v>Yes</v>
          </cell>
          <cell r="AF697" t="str">
            <v>Npi</v>
          </cell>
          <cell r="AG697" t="str">
            <v>Century Properties Fund</v>
          </cell>
          <cell r="AH697" t="str">
            <v>1980</v>
          </cell>
          <cell r="AI697" t="str">
            <v>Far West</v>
          </cell>
          <cell r="AJ697" t="str">
            <v>Denver</v>
          </cell>
          <cell r="AK697" t="str">
            <v>Steve Peters</v>
          </cell>
          <cell r="AL697" t="str">
            <v>Dana Murrah</v>
          </cell>
          <cell r="AM697" t="b">
            <v>0</v>
          </cell>
          <cell r="AN697" t="str">
            <v>RW:038834@3494</v>
          </cell>
          <cell r="AO697" t="str">
            <v>10571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</row>
        <row r="698">
          <cell r="A698" t="str">
            <v>008750</v>
          </cell>
          <cell r="B698" t="str">
            <v>Lakeside Place</v>
          </cell>
          <cell r="C698" t="str">
            <v>201 WILCREST</v>
          </cell>
          <cell r="D698">
            <v>0</v>
          </cell>
          <cell r="E698" t="str">
            <v>Houston</v>
          </cell>
          <cell r="F698" t="str">
            <v>TX</v>
          </cell>
          <cell r="G698" t="str">
            <v>77042</v>
          </cell>
          <cell r="H698" t="str">
            <v>713 780-7040</v>
          </cell>
          <cell r="I698">
            <v>0</v>
          </cell>
          <cell r="J698">
            <v>734</v>
          </cell>
          <cell r="K698" t="str">
            <v>48201</v>
          </cell>
          <cell r="L698" t="str">
            <v>Harris</v>
          </cell>
          <cell r="M698" t="str">
            <v>3360</v>
          </cell>
          <cell r="N698" t="str">
            <v>Houston</v>
          </cell>
          <cell r="O698" t="str">
            <v>42</v>
          </cell>
          <cell r="P698" t="str">
            <v>Houston - Galveston - Brazoria</v>
          </cell>
          <cell r="Q698">
            <v>0</v>
          </cell>
          <cell r="R698" t="str">
            <v>Garden</v>
          </cell>
          <cell r="S698" t="str">
            <v>Insignia</v>
          </cell>
          <cell r="T698">
            <v>0</v>
          </cell>
          <cell r="U698" t="str">
            <v>Conventional</v>
          </cell>
          <cell r="V698" t="str">
            <v>Conventional</v>
          </cell>
          <cell r="W698">
            <v>0</v>
          </cell>
          <cell r="X698" t="str">
            <v>Consolidated</v>
          </cell>
          <cell r="Y698" t="str">
            <v>12</v>
          </cell>
          <cell r="Z698" t="str">
            <v>10</v>
          </cell>
          <cell r="AA698" t="str">
            <v>7</v>
          </cell>
          <cell r="AB698" t="str">
            <v>780229</v>
          </cell>
          <cell r="AC698">
            <v>0.60496522799999997</v>
          </cell>
          <cell r="AD698" t="str">
            <v>Yes</v>
          </cell>
          <cell r="AE698" t="str">
            <v>Yes</v>
          </cell>
          <cell r="AF698" t="str">
            <v>Npi</v>
          </cell>
          <cell r="AG698" t="str">
            <v>Century Property Fund XV</v>
          </cell>
          <cell r="AH698" t="str">
            <v>1976</v>
          </cell>
          <cell r="AI698" t="str">
            <v>West</v>
          </cell>
          <cell r="AJ698" t="str">
            <v>Houston II</v>
          </cell>
          <cell r="AK698" t="str">
            <v>Dave Hannan</v>
          </cell>
          <cell r="AL698" t="str">
            <v>Debbie Wheatley</v>
          </cell>
          <cell r="AM698" t="b">
            <v>0</v>
          </cell>
          <cell r="AN698" t="str">
            <v>RW:038314@3494</v>
          </cell>
          <cell r="AO698" t="str">
            <v>08195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</row>
        <row r="699">
          <cell r="A699" t="str">
            <v>008753</v>
          </cell>
          <cell r="B699" t="str">
            <v>Preston Creek</v>
          </cell>
          <cell r="C699" t="str">
            <v>5902 Preston Oaks</v>
          </cell>
          <cell r="D699">
            <v>0</v>
          </cell>
          <cell r="E699" t="str">
            <v>Dallas</v>
          </cell>
          <cell r="F699" t="str">
            <v>TX</v>
          </cell>
          <cell r="G699" t="str">
            <v>75240</v>
          </cell>
          <cell r="H699" t="str">
            <v>972-386-0407</v>
          </cell>
          <cell r="I699">
            <v>0</v>
          </cell>
          <cell r="J699">
            <v>228</v>
          </cell>
          <cell r="K699" t="str">
            <v>48113</v>
          </cell>
          <cell r="L699" t="str">
            <v>Dallas</v>
          </cell>
          <cell r="M699" t="str">
            <v>1920</v>
          </cell>
          <cell r="N699" t="str">
            <v>Dallas</v>
          </cell>
          <cell r="O699" t="str">
            <v>31</v>
          </cell>
          <cell r="P699" t="str">
            <v>Dallas - Fort Worth</v>
          </cell>
          <cell r="Q699">
            <v>0</v>
          </cell>
          <cell r="R699" t="str">
            <v>Garden</v>
          </cell>
          <cell r="S699" t="str">
            <v>Insignia</v>
          </cell>
          <cell r="T699">
            <v>0</v>
          </cell>
          <cell r="U699" t="str">
            <v>Conventional</v>
          </cell>
          <cell r="V699" t="str">
            <v>Conventional</v>
          </cell>
          <cell r="W699">
            <v>0</v>
          </cell>
          <cell r="X699" t="str">
            <v>Consolidated</v>
          </cell>
          <cell r="Y699" t="str">
            <v>12</v>
          </cell>
          <cell r="Z699" t="str">
            <v>9</v>
          </cell>
          <cell r="AA699">
            <v>0</v>
          </cell>
          <cell r="AB699" t="str">
            <v>216600</v>
          </cell>
          <cell r="AC699">
            <v>0.60496522799999997</v>
          </cell>
          <cell r="AD699" t="str">
            <v>Yes</v>
          </cell>
          <cell r="AE699" t="str">
            <v>Yes</v>
          </cell>
          <cell r="AF699" t="str">
            <v>Npi</v>
          </cell>
          <cell r="AG699" t="str">
            <v>Century Property Fund XV</v>
          </cell>
          <cell r="AH699" t="str">
            <v>1979</v>
          </cell>
          <cell r="AI699" t="str">
            <v>West</v>
          </cell>
          <cell r="AJ699" t="str">
            <v>Dallas II</v>
          </cell>
          <cell r="AK699" t="str">
            <v>Larry Lennon</v>
          </cell>
          <cell r="AL699" t="str">
            <v>Donna Brown</v>
          </cell>
          <cell r="AM699" t="b">
            <v>1</v>
          </cell>
          <cell r="AN699">
            <v>0</v>
          </cell>
          <cell r="AO699">
            <v>0</v>
          </cell>
          <cell r="AP699">
            <v>2027.37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2027.37</v>
          </cell>
          <cell r="AY699">
            <v>1226.48</v>
          </cell>
        </row>
        <row r="700">
          <cell r="A700" t="str">
            <v>008758</v>
          </cell>
          <cell r="B700" t="str">
            <v>Harbor Club Downs</v>
          </cell>
          <cell r="C700" t="str">
            <v>455 Alternate 19 S.</v>
          </cell>
          <cell r="D700">
            <v>0</v>
          </cell>
          <cell r="E700" t="str">
            <v>Palm Harbor</v>
          </cell>
          <cell r="F700" t="str">
            <v>FL</v>
          </cell>
          <cell r="G700" t="str">
            <v>34683</v>
          </cell>
          <cell r="H700" t="str">
            <v>813-786-6776</v>
          </cell>
          <cell r="I700">
            <v>0</v>
          </cell>
          <cell r="J700">
            <v>272</v>
          </cell>
          <cell r="K700" t="str">
            <v>12103</v>
          </cell>
          <cell r="L700" t="str">
            <v>Pinellas</v>
          </cell>
          <cell r="M700" t="str">
            <v>8280</v>
          </cell>
          <cell r="N700" t="str">
            <v>Tampa-St. Petersburg-Clearwater</v>
          </cell>
          <cell r="O700">
            <v>0</v>
          </cell>
          <cell r="P700">
            <v>0</v>
          </cell>
          <cell r="Q700">
            <v>0</v>
          </cell>
          <cell r="R700" t="str">
            <v>Garden</v>
          </cell>
          <cell r="S700" t="str">
            <v>Insignia</v>
          </cell>
          <cell r="T700">
            <v>0</v>
          </cell>
          <cell r="U700" t="str">
            <v>Conventional</v>
          </cell>
          <cell r="V700" t="str">
            <v>Conventional</v>
          </cell>
          <cell r="W700">
            <v>0</v>
          </cell>
          <cell r="X700" t="str">
            <v>Equity</v>
          </cell>
          <cell r="Y700" t="str">
            <v>12</v>
          </cell>
          <cell r="Z700" t="str">
            <v>7</v>
          </cell>
          <cell r="AA700" t="str">
            <v>8</v>
          </cell>
          <cell r="AB700" t="str">
            <v>244800</v>
          </cell>
          <cell r="AC700">
            <v>5.9509865000000002E-2</v>
          </cell>
          <cell r="AD700" t="str">
            <v>Yes</v>
          </cell>
          <cell r="AE700" t="str">
            <v>Yes</v>
          </cell>
          <cell r="AF700" t="str">
            <v>Npi</v>
          </cell>
          <cell r="AG700" t="str">
            <v>Century Properties Fund XX</v>
          </cell>
          <cell r="AH700" t="str">
            <v>1985</v>
          </cell>
          <cell r="AI700" t="str">
            <v>South East</v>
          </cell>
          <cell r="AJ700" t="str">
            <v>Tampa</v>
          </cell>
          <cell r="AK700" t="str">
            <v>Dan Kistel</v>
          </cell>
          <cell r="AL700" t="str">
            <v>Brenda DeVore</v>
          </cell>
          <cell r="AM700" t="b">
            <v>0</v>
          </cell>
          <cell r="AN700" t="str">
            <v>RW:038520@3494</v>
          </cell>
          <cell r="AO700" t="str">
            <v>01940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734.4</v>
          </cell>
          <cell r="AX700">
            <v>734.4</v>
          </cell>
          <cell r="AY700">
            <v>43.7</v>
          </cell>
        </row>
        <row r="701">
          <cell r="A701" t="str">
            <v>008762</v>
          </cell>
          <cell r="B701" t="str">
            <v>Corners, The</v>
          </cell>
          <cell r="C701" t="str">
            <v>151 Fernwood Dr.</v>
          </cell>
          <cell r="D701">
            <v>0</v>
          </cell>
          <cell r="E701" t="str">
            <v>Spartanburg</v>
          </cell>
          <cell r="F701" t="str">
            <v>SC</v>
          </cell>
          <cell r="G701" t="str">
            <v>29307</v>
          </cell>
          <cell r="H701" t="str">
            <v>864-583-5478</v>
          </cell>
          <cell r="I701">
            <v>0</v>
          </cell>
          <cell r="J701">
            <v>176</v>
          </cell>
          <cell r="K701" t="str">
            <v>45083</v>
          </cell>
          <cell r="L701" t="str">
            <v>Spartanburg</v>
          </cell>
          <cell r="M701" t="str">
            <v>3160</v>
          </cell>
          <cell r="N701" t="str">
            <v>Greenville-Spartanburg-Anderson</v>
          </cell>
          <cell r="O701">
            <v>0</v>
          </cell>
          <cell r="P701">
            <v>0</v>
          </cell>
          <cell r="Q701">
            <v>0</v>
          </cell>
          <cell r="R701" t="str">
            <v>Garden</v>
          </cell>
          <cell r="S701" t="str">
            <v>Insignia</v>
          </cell>
          <cell r="T701">
            <v>0</v>
          </cell>
          <cell r="U701" t="str">
            <v>Conventional</v>
          </cell>
          <cell r="V701" t="str">
            <v>Conventional</v>
          </cell>
          <cell r="W701">
            <v>0</v>
          </cell>
          <cell r="X701" t="str">
            <v>Equity</v>
          </cell>
          <cell r="Y701" t="str">
            <v>12</v>
          </cell>
          <cell r="Z701">
            <v>0</v>
          </cell>
          <cell r="AA701">
            <v>0</v>
          </cell>
          <cell r="AB701" t="str">
            <v>0</v>
          </cell>
          <cell r="AC701">
            <v>5.9509865000000002E-2</v>
          </cell>
          <cell r="AD701" t="str">
            <v>Yes</v>
          </cell>
          <cell r="AE701" t="str">
            <v>Yes</v>
          </cell>
          <cell r="AF701" t="str">
            <v>Npi</v>
          </cell>
          <cell r="AG701" t="str">
            <v>Century Properties Fund XX</v>
          </cell>
          <cell r="AH701" t="str">
            <v>1973</v>
          </cell>
          <cell r="AI701" t="str">
            <v>East</v>
          </cell>
          <cell r="AJ701" t="str">
            <v>Greenville</v>
          </cell>
          <cell r="AK701" t="str">
            <v>Frank Dupree</v>
          </cell>
          <cell r="AL701" t="str">
            <v>Wayne Redding</v>
          </cell>
          <cell r="AM701" t="b">
            <v>0</v>
          </cell>
          <cell r="AN701">
            <v>0</v>
          </cell>
          <cell r="AO701" t="str">
            <v>09155</v>
          </cell>
          <cell r="AP701">
            <v>0</v>
          </cell>
          <cell r="AQ701">
            <v>0</v>
          </cell>
          <cell r="AR701">
            <v>0</v>
          </cell>
          <cell r="AS701">
            <v>633.6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633.6</v>
          </cell>
          <cell r="AY701">
            <v>37.700000000000003</v>
          </cell>
        </row>
        <row r="702">
          <cell r="A702" t="str">
            <v>008770</v>
          </cell>
          <cell r="B702" t="str">
            <v>Enclaves, The</v>
          </cell>
          <cell r="C702" t="str">
            <v>7100 Roswell Road</v>
          </cell>
          <cell r="D702">
            <v>0</v>
          </cell>
          <cell r="E702" t="str">
            <v>Atlanta</v>
          </cell>
          <cell r="F702" t="str">
            <v>GA</v>
          </cell>
          <cell r="G702" t="str">
            <v>30328</v>
          </cell>
          <cell r="H702" t="str">
            <v>770-393-9999</v>
          </cell>
          <cell r="I702">
            <v>0</v>
          </cell>
          <cell r="J702">
            <v>268</v>
          </cell>
          <cell r="K702" t="str">
            <v>13121</v>
          </cell>
          <cell r="L702" t="str">
            <v>Fulton</v>
          </cell>
          <cell r="M702" t="str">
            <v>0520</v>
          </cell>
          <cell r="N702" t="str">
            <v>Atlanta</v>
          </cell>
          <cell r="O702">
            <v>0</v>
          </cell>
          <cell r="P702">
            <v>0</v>
          </cell>
          <cell r="Q702">
            <v>0</v>
          </cell>
          <cell r="R702" t="str">
            <v>Garden</v>
          </cell>
          <cell r="S702" t="str">
            <v>Insignia</v>
          </cell>
          <cell r="T702">
            <v>0</v>
          </cell>
          <cell r="U702" t="str">
            <v>Conventional</v>
          </cell>
          <cell r="V702" t="str">
            <v>Conventional</v>
          </cell>
          <cell r="W702">
            <v>0</v>
          </cell>
          <cell r="X702" t="str">
            <v>Equity</v>
          </cell>
          <cell r="Y702" t="str">
            <v>12</v>
          </cell>
          <cell r="Z702" t="str">
            <v>7</v>
          </cell>
          <cell r="AA702" t="str">
            <v>7</v>
          </cell>
          <cell r="AB702" t="str">
            <v>0</v>
          </cell>
          <cell r="AC702">
            <v>9.2235830000000005E-3</v>
          </cell>
          <cell r="AD702" t="str">
            <v>Yes</v>
          </cell>
          <cell r="AE702" t="str">
            <v>Yes</v>
          </cell>
          <cell r="AF702" t="str">
            <v>Npi</v>
          </cell>
          <cell r="AG702" t="str">
            <v>CPIF 23</v>
          </cell>
          <cell r="AH702" t="str">
            <v>1979</v>
          </cell>
          <cell r="AI702" t="str">
            <v>South East</v>
          </cell>
          <cell r="AJ702" t="str">
            <v>Atlanta</v>
          </cell>
          <cell r="AK702" t="str">
            <v>Ken Mills</v>
          </cell>
          <cell r="AL702" t="str">
            <v>Sue Roland</v>
          </cell>
          <cell r="AM702" t="b">
            <v>0</v>
          </cell>
          <cell r="AN702" t="str">
            <v>RW:038346@3494</v>
          </cell>
          <cell r="AO702" t="str">
            <v>08267</v>
          </cell>
          <cell r="AP702">
            <v>0</v>
          </cell>
          <cell r="AQ702">
            <v>0</v>
          </cell>
          <cell r="AR702">
            <v>0</v>
          </cell>
          <cell r="AS702">
            <v>964.8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964.8</v>
          </cell>
          <cell r="AY702">
            <v>8.89</v>
          </cell>
        </row>
        <row r="703">
          <cell r="A703" t="str">
            <v>021013</v>
          </cell>
          <cell r="B703" t="str">
            <v>Villa Canon Apartments</v>
          </cell>
          <cell r="C703" t="str">
            <v>2400 EAST MAIN STREET</v>
          </cell>
          <cell r="D703">
            <v>0</v>
          </cell>
          <cell r="E703" t="str">
            <v>Canon City</v>
          </cell>
          <cell r="F703" t="str">
            <v>CO</v>
          </cell>
          <cell r="G703" t="str">
            <v>81212</v>
          </cell>
          <cell r="H703" t="str">
            <v>719-275-6410</v>
          </cell>
          <cell r="I703">
            <v>0</v>
          </cell>
          <cell r="J703">
            <v>56</v>
          </cell>
          <cell r="K703" t="str">
            <v>08043</v>
          </cell>
          <cell r="L703" t="str">
            <v>Fremont</v>
          </cell>
          <cell r="M703" t="str">
            <v>008</v>
          </cell>
          <cell r="N703" t="str">
            <v>CO Other</v>
          </cell>
          <cell r="O703">
            <v>0</v>
          </cell>
          <cell r="P703">
            <v>0</v>
          </cell>
          <cell r="Q703">
            <v>0</v>
          </cell>
          <cell r="R703" t="str">
            <v>Garden</v>
          </cell>
          <cell r="S703" t="str">
            <v>Insignia</v>
          </cell>
          <cell r="T703">
            <v>0</v>
          </cell>
          <cell r="U703" t="str">
            <v>Affordable</v>
          </cell>
          <cell r="V703" t="str">
            <v>Affordable</v>
          </cell>
          <cell r="W703" t="str">
            <v>Assisted</v>
          </cell>
          <cell r="X703" t="str">
            <v>Fee</v>
          </cell>
          <cell r="Y703" t="str">
            <v>12</v>
          </cell>
          <cell r="Z703">
            <v>0</v>
          </cell>
          <cell r="AA703">
            <v>0</v>
          </cell>
          <cell r="AB703" t="str">
            <v>33600</v>
          </cell>
          <cell r="AC703">
            <v>0</v>
          </cell>
          <cell r="AD703" t="str">
            <v>No</v>
          </cell>
          <cell r="AE703" t="str">
            <v>Yes</v>
          </cell>
          <cell r="AF703" t="str">
            <v>Rural Housing Srvs (Rhs)/Recei</v>
          </cell>
          <cell r="AG703" t="str">
            <v>Villa Canon Associates</v>
          </cell>
          <cell r="AH703">
            <v>0</v>
          </cell>
          <cell r="AI703" t="str">
            <v>Far West</v>
          </cell>
          <cell r="AJ703" t="str">
            <v>Denver</v>
          </cell>
          <cell r="AK703" t="str">
            <v>Steve Peters</v>
          </cell>
          <cell r="AL703" t="str">
            <v>Cindy Pogue</v>
          </cell>
          <cell r="AM703" t="b">
            <v>0</v>
          </cell>
          <cell r="AN703" t="str">
            <v>RW:038184@3494</v>
          </cell>
          <cell r="AO703" t="str">
            <v>08058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</row>
        <row r="704">
          <cell r="A704" t="str">
            <v>021016</v>
          </cell>
          <cell r="B704" t="str">
            <v>Lincoln Trails</v>
          </cell>
          <cell r="C704" t="str">
            <v>600 Bellwood Dr</v>
          </cell>
          <cell r="D704">
            <v>0</v>
          </cell>
          <cell r="E704" t="str">
            <v>Elizabethtown</v>
          </cell>
          <cell r="F704" t="str">
            <v>KY</v>
          </cell>
          <cell r="G704" t="str">
            <v>42710</v>
          </cell>
          <cell r="H704" t="str">
            <v>502-765-2327</v>
          </cell>
          <cell r="I704">
            <v>0</v>
          </cell>
          <cell r="J704">
            <v>48</v>
          </cell>
          <cell r="K704" t="str">
            <v>21093</v>
          </cell>
          <cell r="L704" t="str">
            <v>Hardin</v>
          </cell>
          <cell r="M704" t="str">
            <v>021</v>
          </cell>
          <cell r="N704" t="str">
            <v>KY Other</v>
          </cell>
          <cell r="O704">
            <v>0</v>
          </cell>
          <cell r="P704">
            <v>0</v>
          </cell>
          <cell r="Q704">
            <v>0</v>
          </cell>
          <cell r="R704" t="str">
            <v>Garden</v>
          </cell>
          <cell r="S704" t="str">
            <v>Insignia</v>
          </cell>
          <cell r="T704">
            <v>0</v>
          </cell>
          <cell r="U704" t="str">
            <v>Affordable</v>
          </cell>
          <cell r="V704" t="str">
            <v>Affordable</v>
          </cell>
          <cell r="W704" t="str">
            <v>Assisted</v>
          </cell>
          <cell r="X704" t="str">
            <v>Fee</v>
          </cell>
          <cell r="Y704" t="str">
            <v>12</v>
          </cell>
          <cell r="Z704">
            <v>0</v>
          </cell>
          <cell r="AA704">
            <v>0</v>
          </cell>
          <cell r="AB704" t="str">
            <v>39240</v>
          </cell>
          <cell r="AC704">
            <v>0</v>
          </cell>
          <cell r="AD704" t="str">
            <v>No</v>
          </cell>
          <cell r="AE704" t="str">
            <v>Yes</v>
          </cell>
          <cell r="AF704" t="str">
            <v>Rural Housing Srvs (Rhs)/Recei</v>
          </cell>
          <cell r="AG704" t="str">
            <v>Elizabethtown Assoc. LTD</v>
          </cell>
          <cell r="AH704">
            <v>0</v>
          </cell>
          <cell r="AI704" t="str">
            <v>South East</v>
          </cell>
          <cell r="AJ704" t="str">
            <v>Nashville</v>
          </cell>
          <cell r="AK704" t="str">
            <v>Rod Beverstein</v>
          </cell>
          <cell r="AL704" t="str">
            <v>Rebecca Karlen</v>
          </cell>
          <cell r="AM704" t="b">
            <v>0</v>
          </cell>
          <cell r="AN704" t="str">
            <v>RW:006050@3494</v>
          </cell>
          <cell r="AO704" t="str">
            <v>11390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</row>
        <row r="705">
          <cell r="A705" t="str">
            <v>024150</v>
          </cell>
          <cell r="B705" t="str">
            <v>Warner Center</v>
          </cell>
          <cell r="C705" t="str">
            <v>5555 CANOGA AVENUE</v>
          </cell>
          <cell r="D705">
            <v>0</v>
          </cell>
          <cell r="E705" t="str">
            <v>Woodland Hills</v>
          </cell>
          <cell r="F705" t="str">
            <v>CA</v>
          </cell>
          <cell r="G705" t="str">
            <v>91367</v>
          </cell>
          <cell r="H705" t="str">
            <v>818-999-5141</v>
          </cell>
          <cell r="I705">
            <v>0</v>
          </cell>
          <cell r="J705">
            <v>1279</v>
          </cell>
          <cell r="K705" t="str">
            <v>06037</v>
          </cell>
          <cell r="L705" t="str">
            <v>Los Angeles</v>
          </cell>
          <cell r="M705" t="str">
            <v>4480</v>
          </cell>
          <cell r="N705" t="str">
            <v>Los Angeles-Long Beach</v>
          </cell>
          <cell r="O705" t="str">
            <v>49</v>
          </cell>
          <cell r="P705" t="str">
            <v>Los Angeles - Riverside - Orange County</v>
          </cell>
          <cell r="Q705">
            <v>0</v>
          </cell>
          <cell r="R705" t="str">
            <v>Garden</v>
          </cell>
          <cell r="S705" t="str">
            <v>Insignia</v>
          </cell>
          <cell r="T705">
            <v>0</v>
          </cell>
          <cell r="U705" t="str">
            <v>Conventional</v>
          </cell>
          <cell r="V705" t="str">
            <v>Conventional</v>
          </cell>
          <cell r="W705">
            <v>0</v>
          </cell>
          <cell r="X705" t="str">
            <v>Fee</v>
          </cell>
          <cell r="Y705" t="str">
            <v>12</v>
          </cell>
          <cell r="Z705">
            <v>0</v>
          </cell>
          <cell r="AA705">
            <v>0</v>
          </cell>
          <cell r="AB705" t="str">
            <v>1142678</v>
          </cell>
          <cell r="AC705">
            <v>0.18937153400000001</v>
          </cell>
          <cell r="AD705" t="str">
            <v>No</v>
          </cell>
          <cell r="AE705" t="str">
            <v>Yes</v>
          </cell>
          <cell r="AF705" t="str">
            <v>Lehman Bros.</v>
          </cell>
          <cell r="AG705" t="str">
            <v>Mayer Warner Center Ltd</v>
          </cell>
          <cell r="AH705">
            <v>0</v>
          </cell>
          <cell r="AI705" t="str">
            <v>Far West</v>
          </cell>
          <cell r="AJ705" t="str">
            <v>California</v>
          </cell>
          <cell r="AK705" t="str">
            <v>Greg Garmon</v>
          </cell>
          <cell r="AL705" t="str">
            <v>Dan Hardy</v>
          </cell>
          <cell r="AM705" t="b">
            <v>0</v>
          </cell>
          <cell r="AN705">
            <v>0</v>
          </cell>
          <cell r="AO705" t="str">
            <v>09099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</row>
        <row r="706">
          <cell r="A706" t="str">
            <v>025025</v>
          </cell>
          <cell r="B706" t="str">
            <v>Stratford Village</v>
          </cell>
          <cell r="C706" t="str">
            <v>2000 London Towne Rd</v>
          </cell>
          <cell r="D706">
            <v>0</v>
          </cell>
          <cell r="E706" t="str">
            <v>Montgomery</v>
          </cell>
          <cell r="F706" t="str">
            <v>AL</v>
          </cell>
          <cell r="G706" t="str">
            <v>36117</v>
          </cell>
          <cell r="H706" t="str">
            <v>334-279-9885</v>
          </cell>
          <cell r="I706">
            <v>0</v>
          </cell>
          <cell r="J706">
            <v>224</v>
          </cell>
          <cell r="K706" t="str">
            <v>01101</v>
          </cell>
          <cell r="L706" t="str">
            <v>Montgomery</v>
          </cell>
          <cell r="M706" t="str">
            <v>5240</v>
          </cell>
          <cell r="N706" t="str">
            <v>Montgomery</v>
          </cell>
          <cell r="O706">
            <v>0</v>
          </cell>
          <cell r="P706">
            <v>0</v>
          </cell>
          <cell r="Q706">
            <v>0</v>
          </cell>
          <cell r="R706" t="str">
            <v>Garden</v>
          </cell>
          <cell r="S706" t="str">
            <v>Insignia</v>
          </cell>
          <cell r="T706">
            <v>0</v>
          </cell>
          <cell r="U706" t="str">
            <v>Affordable</v>
          </cell>
          <cell r="V706" t="str">
            <v>Conventional</v>
          </cell>
          <cell r="W706" t="str">
            <v>Assisted</v>
          </cell>
          <cell r="X706" t="str">
            <v>Equity</v>
          </cell>
          <cell r="Y706" t="str">
            <v>12</v>
          </cell>
          <cell r="Z706" t="str">
            <v>7</v>
          </cell>
          <cell r="AA706" t="str">
            <v>8</v>
          </cell>
          <cell r="AB706" t="str">
            <v>0</v>
          </cell>
          <cell r="AC706">
            <v>0.263140443</v>
          </cell>
          <cell r="AD706" t="str">
            <v>Yes</v>
          </cell>
          <cell r="AE706" t="str">
            <v>Yes</v>
          </cell>
          <cell r="AF706" t="str">
            <v>Winthrop Financial/IFG</v>
          </cell>
          <cell r="AG706" t="str">
            <v>Winthrop Growth Investors I, LP</v>
          </cell>
          <cell r="AH706" t="str">
            <v>1986</v>
          </cell>
          <cell r="AI706" t="str">
            <v>South East</v>
          </cell>
          <cell r="AJ706" t="str">
            <v>Mobile</v>
          </cell>
          <cell r="AK706" t="str">
            <v>Jimmy Arnold</v>
          </cell>
          <cell r="AL706" t="str">
            <v>Kim McCall</v>
          </cell>
          <cell r="AM706" t="b">
            <v>0</v>
          </cell>
          <cell r="AN706" t="str">
            <v>RW:025091@3494</v>
          </cell>
          <cell r="AO706">
            <v>0</v>
          </cell>
          <cell r="AP706">
            <v>1991.8</v>
          </cell>
          <cell r="AQ706">
            <v>0</v>
          </cell>
          <cell r="AR706">
            <v>0</v>
          </cell>
          <cell r="AS706">
            <v>806.4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2798.2</v>
          </cell>
          <cell r="AY706">
            <v>736.31</v>
          </cell>
        </row>
        <row r="707">
          <cell r="A707" t="str">
            <v>025026</v>
          </cell>
          <cell r="B707" t="str">
            <v>Evergreen Club</v>
          </cell>
          <cell r="C707" t="str">
            <v>9611 Southbrook Dr</v>
          </cell>
          <cell r="D707">
            <v>0</v>
          </cell>
          <cell r="E707" t="str">
            <v>Jacksonville</v>
          </cell>
          <cell r="F707" t="str">
            <v>FL</v>
          </cell>
          <cell r="G707" t="str">
            <v>32256</v>
          </cell>
          <cell r="H707" t="str">
            <v>904-642-7288</v>
          </cell>
          <cell r="I707">
            <v>0</v>
          </cell>
          <cell r="J707">
            <v>240</v>
          </cell>
          <cell r="K707" t="str">
            <v>12031</v>
          </cell>
          <cell r="L707" t="str">
            <v>Duval</v>
          </cell>
          <cell r="M707" t="str">
            <v>3600</v>
          </cell>
          <cell r="N707" t="str">
            <v>Jacksonville</v>
          </cell>
          <cell r="O707">
            <v>0</v>
          </cell>
          <cell r="P707">
            <v>0</v>
          </cell>
          <cell r="Q707">
            <v>0</v>
          </cell>
          <cell r="R707" t="str">
            <v>Garden</v>
          </cell>
          <cell r="S707" t="str">
            <v>Insignia</v>
          </cell>
          <cell r="T707">
            <v>0</v>
          </cell>
          <cell r="U707" t="str">
            <v>Conventional</v>
          </cell>
          <cell r="V707" t="str">
            <v>Conventional</v>
          </cell>
          <cell r="W707">
            <v>0</v>
          </cell>
          <cell r="X707" t="str">
            <v>Equity</v>
          </cell>
          <cell r="Y707" t="str">
            <v>12</v>
          </cell>
          <cell r="Z707" t="str">
            <v>7</v>
          </cell>
          <cell r="AA707" t="str">
            <v>7</v>
          </cell>
          <cell r="AB707" t="str">
            <v>179025</v>
          </cell>
          <cell r="AC707">
            <v>0.192950336</v>
          </cell>
          <cell r="AD707" t="str">
            <v>Yes</v>
          </cell>
          <cell r="AE707" t="str">
            <v>Yes</v>
          </cell>
          <cell r="AF707" t="str">
            <v>Winthrop Financial/IFG</v>
          </cell>
          <cell r="AG707" t="str">
            <v>Evergreen Properties, Ltd.</v>
          </cell>
          <cell r="AH707" t="str">
            <v>1987</v>
          </cell>
          <cell r="AI707" t="str">
            <v>South East</v>
          </cell>
          <cell r="AJ707" t="str">
            <v>Tampa</v>
          </cell>
          <cell r="AK707" t="str">
            <v>Dan Kistel</v>
          </cell>
          <cell r="AL707" t="str">
            <v>Susan Miller</v>
          </cell>
          <cell r="AM707" t="b">
            <v>0</v>
          </cell>
          <cell r="AN707">
            <v>0</v>
          </cell>
          <cell r="AO707" t="str">
            <v>13143</v>
          </cell>
          <cell r="AP707">
            <v>0</v>
          </cell>
          <cell r="AQ707">
            <v>0</v>
          </cell>
          <cell r="AR707">
            <v>0</v>
          </cell>
          <cell r="AS707">
            <v>864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864</v>
          </cell>
          <cell r="AY707">
            <v>166.7</v>
          </cell>
        </row>
        <row r="708">
          <cell r="A708" t="str">
            <v>025027</v>
          </cell>
          <cell r="B708" t="str">
            <v>Ashton Ridge</v>
          </cell>
          <cell r="C708" t="str">
            <v>5959 Fort Caroline Rd</v>
          </cell>
          <cell r="D708">
            <v>0</v>
          </cell>
          <cell r="E708" t="str">
            <v>Jacksonville</v>
          </cell>
          <cell r="F708" t="str">
            <v>FL</v>
          </cell>
          <cell r="G708" t="str">
            <v>32211</v>
          </cell>
          <cell r="H708" t="str">
            <v>904-743-1277</v>
          </cell>
          <cell r="I708">
            <v>0</v>
          </cell>
          <cell r="J708">
            <v>356</v>
          </cell>
          <cell r="K708" t="str">
            <v>12031</v>
          </cell>
          <cell r="L708" t="str">
            <v>Duval</v>
          </cell>
          <cell r="M708" t="str">
            <v>3600</v>
          </cell>
          <cell r="N708" t="str">
            <v>Jacksonville</v>
          </cell>
          <cell r="O708">
            <v>0</v>
          </cell>
          <cell r="P708">
            <v>0</v>
          </cell>
          <cell r="Q708">
            <v>0</v>
          </cell>
          <cell r="R708" t="str">
            <v>Garden</v>
          </cell>
          <cell r="S708" t="str">
            <v>Insignia</v>
          </cell>
          <cell r="T708">
            <v>0</v>
          </cell>
          <cell r="U708" t="str">
            <v>Conventional</v>
          </cell>
          <cell r="V708" t="str">
            <v>Conventional</v>
          </cell>
          <cell r="W708">
            <v>0</v>
          </cell>
          <cell r="X708" t="str">
            <v>Equity</v>
          </cell>
          <cell r="Y708" t="str">
            <v>12</v>
          </cell>
          <cell r="Z708" t="str">
            <v>7</v>
          </cell>
          <cell r="AA708" t="str">
            <v>8</v>
          </cell>
          <cell r="AB708" t="str">
            <v>341832</v>
          </cell>
          <cell r="AC708">
            <v>0.263140443</v>
          </cell>
          <cell r="AD708" t="str">
            <v>Yes</v>
          </cell>
          <cell r="AE708" t="str">
            <v>Yes</v>
          </cell>
          <cell r="AF708" t="str">
            <v>Winthrop Financial/IFG</v>
          </cell>
          <cell r="AG708" t="str">
            <v>Winthrop Growth Investors I, LP</v>
          </cell>
          <cell r="AH708" t="str">
            <v>1974</v>
          </cell>
          <cell r="AI708" t="str">
            <v>South East</v>
          </cell>
          <cell r="AJ708" t="str">
            <v>Tampa</v>
          </cell>
          <cell r="AK708" t="str">
            <v>Dan Kistel</v>
          </cell>
          <cell r="AL708" t="str">
            <v>Karen Estep</v>
          </cell>
          <cell r="AM708" t="b">
            <v>0</v>
          </cell>
          <cell r="AN708">
            <v>0</v>
          </cell>
          <cell r="AO708" t="str">
            <v>09103</v>
          </cell>
          <cell r="AP708">
            <v>0</v>
          </cell>
          <cell r="AQ708">
            <v>0</v>
          </cell>
          <cell r="AR708">
            <v>0</v>
          </cell>
          <cell r="AS708">
            <v>1281.5999999999999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1281.5999999999999</v>
          </cell>
          <cell r="AY708">
            <v>337.24</v>
          </cell>
        </row>
        <row r="709">
          <cell r="A709" t="str">
            <v>025028</v>
          </cell>
          <cell r="B709" t="str">
            <v>Glenbrook</v>
          </cell>
          <cell r="C709" t="str">
            <v>9100 9TH Street North</v>
          </cell>
          <cell r="D709">
            <v>0</v>
          </cell>
          <cell r="E709" t="str">
            <v>St. Petersburg</v>
          </cell>
          <cell r="F709" t="str">
            <v>FL</v>
          </cell>
          <cell r="G709" t="str">
            <v>33702</v>
          </cell>
          <cell r="H709" t="str">
            <v>813-576-8611</v>
          </cell>
          <cell r="I709">
            <v>0</v>
          </cell>
          <cell r="J709">
            <v>196</v>
          </cell>
          <cell r="K709" t="str">
            <v>12103</v>
          </cell>
          <cell r="L709" t="str">
            <v>Pinellas</v>
          </cell>
          <cell r="M709" t="str">
            <v>8280</v>
          </cell>
          <cell r="N709" t="str">
            <v>Tampa-St. Petersburg-Clearwater</v>
          </cell>
          <cell r="O709">
            <v>0</v>
          </cell>
          <cell r="P709">
            <v>0</v>
          </cell>
          <cell r="Q709">
            <v>0</v>
          </cell>
          <cell r="R709" t="str">
            <v>Garden</v>
          </cell>
          <cell r="S709" t="str">
            <v>Insignia</v>
          </cell>
          <cell r="T709">
            <v>0</v>
          </cell>
          <cell r="U709" t="str">
            <v>Conventional</v>
          </cell>
          <cell r="V709" t="str">
            <v>Conventional</v>
          </cell>
          <cell r="W709">
            <v>0</v>
          </cell>
          <cell r="X709" t="str">
            <v>Equity</v>
          </cell>
          <cell r="Y709" t="str">
            <v>12</v>
          </cell>
          <cell r="Z709" t="str">
            <v>7</v>
          </cell>
          <cell r="AA709" t="str">
            <v>8</v>
          </cell>
          <cell r="AB709" t="str">
            <v>138608</v>
          </cell>
          <cell r="AC709">
            <v>0.192950336</v>
          </cell>
          <cell r="AD709" t="str">
            <v>Yes</v>
          </cell>
          <cell r="AE709" t="str">
            <v>Yes</v>
          </cell>
          <cell r="AF709" t="str">
            <v>Winthrop Financial/IFG</v>
          </cell>
          <cell r="AG709" t="str">
            <v>Real Estate Venture Fund III, LP</v>
          </cell>
          <cell r="AH709" t="str">
            <v>1985</v>
          </cell>
          <cell r="AI709" t="str">
            <v>South East</v>
          </cell>
          <cell r="AJ709" t="str">
            <v>Tampa</v>
          </cell>
          <cell r="AK709" t="str">
            <v>Dan Kistel</v>
          </cell>
          <cell r="AL709" t="str">
            <v>Jean Hunt</v>
          </cell>
          <cell r="AM709" t="b">
            <v>0</v>
          </cell>
          <cell r="AN709" t="str">
            <v>RW:006646@3494</v>
          </cell>
          <cell r="AO709" t="str">
            <v>12060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529.20000000000005</v>
          </cell>
          <cell r="AX709">
            <v>529.20000000000005</v>
          </cell>
          <cell r="AY709">
            <v>102.1</v>
          </cell>
        </row>
        <row r="710">
          <cell r="A710" t="str">
            <v>025029</v>
          </cell>
          <cell r="B710" t="str">
            <v>Webb Bridge Crossing</v>
          </cell>
          <cell r="C710" t="str">
            <v>5000 Webb Bridge Court</v>
          </cell>
          <cell r="D710">
            <v>0</v>
          </cell>
          <cell r="E710" t="str">
            <v>Alpharetta</v>
          </cell>
          <cell r="F710" t="str">
            <v>GA</v>
          </cell>
          <cell r="G710" t="str">
            <v>30004</v>
          </cell>
          <cell r="H710" t="str">
            <v>770-751-1122</v>
          </cell>
          <cell r="I710">
            <v>0</v>
          </cell>
          <cell r="J710">
            <v>164</v>
          </cell>
          <cell r="K710" t="str">
            <v>13121</v>
          </cell>
          <cell r="L710" t="str">
            <v>Fulton</v>
          </cell>
          <cell r="M710" t="str">
            <v>0520</v>
          </cell>
          <cell r="N710" t="str">
            <v>Atlanta</v>
          </cell>
          <cell r="O710">
            <v>0</v>
          </cell>
          <cell r="P710">
            <v>0</v>
          </cell>
          <cell r="Q710">
            <v>0</v>
          </cell>
          <cell r="R710" t="str">
            <v>Garden</v>
          </cell>
          <cell r="S710" t="str">
            <v>Insignia</v>
          </cell>
          <cell r="T710">
            <v>0</v>
          </cell>
          <cell r="U710" t="str">
            <v>Conventional</v>
          </cell>
          <cell r="V710" t="str">
            <v>Conventional</v>
          </cell>
          <cell r="W710">
            <v>0</v>
          </cell>
          <cell r="X710" t="str">
            <v>Equity</v>
          </cell>
          <cell r="Y710" t="str">
            <v>12</v>
          </cell>
          <cell r="Z710" t="str">
            <v>10</v>
          </cell>
          <cell r="AA710" t="str">
            <v>7</v>
          </cell>
          <cell r="AB710" t="str">
            <v>0</v>
          </cell>
          <cell r="AC710">
            <v>0.258354423</v>
          </cell>
          <cell r="AD710" t="str">
            <v>Yes</v>
          </cell>
          <cell r="AE710" t="str">
            <v>Yes</v>
          </cell>
          <cell r="AF710" t="str">
            <v>Winthrop Financial/IFG</v>
          </cell>
          <cell r="AG710" t="str">
            <v>Winthrop Apts. Investors, LP</v>
          </cell>
          <cell r="AH710" t="str">
            <v>1985</v>
          </cell>
          <cell r="AI710" t="str">
            <v>South East</v>
          </cell>
          <cell r="AJ710" t="str">
            <v>Atlanta</v>
          </cell>
          <cell r="AK710" t="str">
            <v>Ken Mills</v>
          </cell>
          <cell r="AL710" t="str">
            <v>Dick Lisska</v>
          </cell>
          <cell r="AM710" t="b">
            <v>0</v>
          </cell>
          <cell r="AN710" t="str">
            <v>RW:007106@3494</v>
          </cell>
          <cell r="AO710" t="str">
            <v>11414</v>
          </cell>
          <cell r="AP710">
            <v>0</v>
          </cell>
          <cell r="AQ710">
            <v>0</v>
          </cell>
          <cell r="AR710">
            <v>0</v>
          </cell>
          <cell r="AS710">
            <v>590.4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590.4</v>
          </cell>
          <cell r="AY710">
            <v>152.53</v>
          </cell>
        </row>
        <row r="711">
          <cell r="A711" t="str">
            <v>025030</v>
          </cell>
          <cell r="B711" t="str">
            <v>Northside Circle</v>
          </cell>
          <cell r="C711" t="str">
            <v>499 Northside Circle</v>
          </cell>
          <cell r="D711">
            <v>0</v>
          </cell>
          <cell r="E711" t="str">
            <v>Atlanta</v>
          </cell>
          <cell r="F711" t="str">
            <v>GA</v>
          </cell>
          <cell r="G711" t="str">
            <v>30309</v>
          </cell>
          <cell r="H711" t="str">
            <v>404-351-6777</v>
          </cell>
          <cell r="I711">
            <v>0</v>
          </cell>
          <cell r="J711">
            <v>219</v>
          </cell>
          <cell r="K711" t="str">
            <v>13121</v>
          </cell>
          <cell r="L711" t="str">
            <v>Fulton</v>
          </cell>
          <cell r="M711" t="str">
            <v>0520</v>
          </cell>
          <cell r="N711" t="str">
            <v>Atlanta</v>
          </cell>
          <cell r="O711">
            <v>0</v>
          </cell>
          <cell r="P711">
            <v>0</v>
          </cell>
          <cell r="Q711">
            <v>0</v>
          </cell>
          <cell r="R711" t="str">
            <v>Garden</v>
          </cell>
          <cell r="S711" t="str">
            <v>Insignia</v>
          </cell>
          <cell r="T711">
            <v>0</v>
          </cell>
          <cell r="U711" t="str">
            <v>Conventional</v>
          </cell>
          <cell r="V711" t="str">
            <v>Conventional</v>
          </cell>
          <cell r="W711">
            <v>0</v>
          </cell>
          <cell r="X711" t="str">
            <v>Equity</v>
          </cell>
          <cell r="Y711" t="str">
            <v>12</v>
          </cell>
          <cell r="Z711" t="str">
            <v>7</v>
          </cell>
          <cell r="AA711" t="str">
            <v>7</v>
          </cell>
          <cell r="AB711" t="str">
            <v>0</v>
          </cell>
          <cell r="AC711">
            <v>0.258354423</v>
          </cell>
          <cell r="AD711" t="str">
            <v>Yes</v>
          </cell>
          <cell r="AE711" t="str">
            <v>Yes</v>
          </cell>
          <cell r="AF711" t="str">
            <v>Winthrop Financial/IFG</v>
          </cell>
          <cell r="AG711" t="str">
            <v>Winthrop Apts. Investors, LP</v>
          </cell>
          <cell r="AH711" t="str">
            <v>1984</v>
          </cell>
          <cell r="AI711" t="str">
            <v>South East</v>
          </cell>
          <cell r="AJ711" t="str">
            <v>Atlanta</v>
          </cell>
          <cell r="AK711" t="str">
            <v>Ken Mills</v>
          </cell>
          <cell r="AL711" t="str">
            <v>Sue Roland</v>
          </cell>
          <cell r="AM711" t="b">
            <v>0</v>
          </cell>
          <cell r="AN711" t="str">
            <v>RW:039131@3494</v>
          </cell>
          <cell r="AO711" t="str">
            <v>08219</v>
          </cell>
          <cell r="AP711">
            <v>0</v>
          </cell>
          <cell r="AQ711">
            <v>0</v>
          </cell>
          <cell r="AR711">
            <v>0</v>
          </cell>
          <cell r="AS711">
            <v>788.4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788.4</v>
          </cell>
          <cell r="AY711">
            <v>203.68</v>
          </cell>
        </row>
        <row r="712">
          <cell r="A712" t="str">
            <v>025031</v>
          </cell>
          <cell r="B712" t="str">
            <v>Lighthouse at Twin Lakes I</v>
          </cell>
          <cell r="C712" t="str">
            <v>11800 Beltsville Dr</v>
          </cell>
          <cell r="D712">
            <v>0</v>
          </cell>
          <cell r="E712" t="str">
            <v>Beltsville</v>
          </cell>
          <cell r="F712" t="str">
            <v>MD</v>
          </cell>
          <cell r="G712" t="str">
            <v>20705</v>
          </cell>
          <cell r="H712" t="str">
            <v>301-572-4600</v>
          </cell>
          <cell r="I712">
            <v>0</v>
          </cell>
          <cell r="J712">
            <v>480</v>
          </cell>
          <cell r="K712" t="str">
            <v>24033</v>
          </cell>
          <cell r="L712" t="str">
            <v>Prince George's</v>
          </cell>
          <cell r="M712" t="str">
            <v>8840</v>
          </cell>
          <cell r="N712" t="str">
            <v>Washington</v>
          </cell>
          <cell r="O712" t="str">
            <v>97</v>
          </cell>
          <cell r="P712" t="str">
            <v>Washington - Baltimore</v>
          </cell>
          <cell r="Q712">
            <v>0</v>
          </cell>
          <cell r="R712" t="str">
            <v>Garden</v>
          </cell>
          <cell r="S712" t="str">
            <v>Insignia</v>
          </cell>
          <cell r="T712">
            <v>0</v>
          </cell>
          <cell r="U712" t="str">
            <v>Conventional</v>
          </cell>
          <cell r="V712" t="str">
            <v>Conventional</v>
          </cell>
          <cell r="W712">
            <v>0</v>
          </cell>
          <cell r="X712" t="str">
            <v>Equity</v>
          </cell>
          <cell r="Y712" t="str">
            <v>12</v>
          </cell>
          <cell r="Z712" t="str">
            <v>6</v>
          </cell>
          <cell r="AA712" t="str">
            <v>6</v>
          </cell>
          <cell r="AB712" t="str">
            <v>0</v>
          </cell>
          <cell r="AC712">
            <v>0.249770453</v>
          </cell>
          <cell r="AD712" t="str">
            <v>Yes</v>
          </cell>
          <cell r="AE712" t="str">
            <v>Yes</v>
          </cell>
          <cell r="AF712" t="str">
            <v>Winthrop Financial/IFG</v>
          </cell>
          <cell r="AG712" t="str">
            <v>Ravensworth Associates, LP</v>
          </cell>
          <cell r="AH712" t="str">
            <v>1974</v>
          </cell>
          <cell r="AI712" t="str">
            <v>East</v>
          </cell>
          <cell r="AJ712" t="str">
            <v>Rockville</v>
          </cell>
          <cell r="AK712" t="str">
            <v>Bruce Terwilliger</v>
          </cell>
          <cell r="AL712" t="str">
            <v>Bob Lawson</v>
          </cell>
          <cell r="AM712" t="b">
            <v>0</v>
          </cell>
          <cell r="AN712" t="str">
            <v>RW:038254@3494</v>
          </cell>
          <cell r="AO712" t="str">
            <v>08049</v>
          </cell>
          <cell r="AP712">
            <v>0</v>
          </cell>
          <cell r="AQ712">
            <v>4742.3999999999996</v>
          </cell>
          <cell r="AR712">
            <v>0</v>
          </cell>
          <cell r="AS712">
            <v>0</v>
          </cell>
          <cell r="AT712">
            <v>0</v>
          </cell>
          <cell r="AU712">
            <v>2983.56</v>
          </cell>
          <cell r="AV712">
            <v>0</v>
          </cell>
          <cell r="AW712">
            <v>0</v>
          </cell>
          <cell r="AX712">
            <v>7725.96</v>
          </cell>
          <cell r="AY712">
            <v>1929.71</v>
          </cell>
        </row>
        <row r="713">
          <cell r="A713" t="str">
            <v>025032</v>
          </cell>
          <cell r="B713" t="str">
            <v>Stratford Place</v>
          </cell>
          <cell r="C713" t="str">
            <v>12 West Deer Park Dr.</v>
          </cell>
          <cell r="D713">
            <v>0</v>
          </cell>
          <cell r="E713" t="str">
            <v>Gaithersburg</v>
          </cell>
          <cell r="F713" t="str">
            <v>MD</v>
          </cell>
          <cell r="G713" t="str">
            <v>20877</v>
          </cell>
          <cell r="H713" t="str">
            <v>301-921-8266</v>
          </cell>
          <cell r="I713">
            <v>0</v>
          </cell>
          <cell r="J713">
            <v>350</v>
          </cell>
          <cell r="K713" t="str">
            <v>24031</v>
          </cell>
          <cell r="L713" t="str">
            <v>Montgomery</v>
          </cell>
          <cell r="M713" t="str">
            <v>8840</v>
          </cell>
          <cell r="N713" t="str">
            <v>Washington</v>
          </cell>
          <cell r="O713" t="str">
            <v>97</v>
          </cell>
          <cell r="P713" t="str">
            <v>Washington - Baltimore</v>
          </cell>
          <cell r="Q713">
            <v>0</v>
          </cell>
          <cell r="R713" t="str">
            <v>Garden</v>
          </cell>
          <cell r="S713" t="str">
            <v>Insignia</v>
          </cell>
          <cell r="T713">
            <v>0</v>
          </cell>
          <cell r="U713" t="str">
            <v>Conventional</v>
          </cell>
          <cell r="V713" t="str">
            <v>Conventional</v>
          </cell>
          <cell r="W713">
            <v>0</v>
          </cell>
          <cell r="X713" t="str">
            <v>Equity</v>
          </cell>
          <cell r="Y713" t="str">
            <v>12</v>
          </cell>
          <cell r="Z713" t="str">
            <v>7</v>
          </cell>
          <cell r="AA713" t="str">
            <v>5</v>
          </cell>
          <cell r="AB713" t="str">
            <v>0</v>
          </cell>
          <cell r="AC713">
            <v>0.263140443</v>
          </cell>
          <cell r="AD713" t="str">
            <v>Yes</v>
          </cell>
          <cell r="AE713" t="str">
            <v>Yes</v>
          </cell>
          <cell r="AF713" t="str">
            <v>Winthrop Financial/IFG</v>
          </cell>
          <cell r="AG713" t="str">
            <v>Winthrop Growth Investors I, LP</v>
          </cell>
          <cell r="AH713" t="str">
            <v>1964</v>
          </cell>
          <cell r="AI713" t="str">
            <v>East</v>
          </cell>
          <cell r="AJ713" t="str">
            <v>Rockville</v>
          </cell>
          <cell r="AK713" t="str">
            <v>Bruce Terwilliger</v>
          </cell>
          <cell r="AL713" t="str">
            <v>Dave Cowling</v>
          </cell>
          <cell r="AM713" t="b">
            <v>1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2175.5100000000002</v>
          </cell>
          <cell r="AV713">
            <v>0</v>
          </cell>
          <cell r="AW713">
            <v>0</v>
          </cell>
          <cell r="AX713">
            <v>2175.5100000000002</v>
          </cell>
          <cell r="AY713">
            <v>572.46</v>
          </cell>
        </row>
        <row r="714">
          <cell r="A714" t="str">
            <v>025033</v>
          </cell>
          <cell r="B714" t="str">
            <v>Springhill Lake</v>
          </cell>
          <cell r="C714" t="str">
            <v>9164 Edmonston Rd.</v>
          </cell>
          <cell r="D714">
            <v>0</v>
          </cell>
          <cell r="E714" t="str">
            <v>Greenbelt</v>
          </cell>
          <cell r="F714" t="str">
            <v>MD</v>
          </cell>
          <cell r="G714" t="str">
            <v>20770</v>
          </cell>
          <cell r="H714" t="str">
            <v>301-474-1037</v>
          </cell>
          <cell r="I714" t="str">
            <v>301-345-6045</v>
          </cell>
          <cell r="J714">
            <v>2907</v>
          </cell>
          <cell r="K714" t="str">
            <v>24033</v>
          </cell>
          <cell r="L714" t="str">
            <v>Prince George's</v>
          </cell>
          <cell r="M714" t="str">
            <v>8840</v>
          </cell>
          <cell r="N714" t="str">
            <v>Washington</v>
          </cell>
          <cell r="O714" t="str">
            <v>97</v>
          </cell>
          <cell r="P714" t="str">
            <v>Washington - Baltimore</v>
          </cell>
          <cell r="Q714">
            <v>0</v>
          </cell>
          <cell r="R714" t="str">
            <v>Garden</v>
          </cell>
          <cell r="S714" t="str">
            <v>Insignia</v>
          </cell>
          <cell r="T714">
            <v>0</v>
          </cell>
          <cell r="U714" t="str">
            <v>Conventional</v>
          </cell>
          <cell r="V714" t="str">
            <v>Conventional</v>
          </cell>
          <cell r="W714">
            <v>0</v>
          </cell>
          <cell r="X714" t="str">
            <v>Equity</v>
          </cell>
          <cell r="Y714" t="str">
            <v>12</v>
          </cell>
          <cell r="Z714" t="str">
            <v>9</v>
          </cell>
          <cell r="AA714" t="str">
            <v>5</v>
          </cell>
          <cell r="AB714" t="str">
            <v>0</v>
          </cell>
          <cell r="AC714">
            <v>0.46570493099999999</v>
          </cell>
          <cell r="AD714" t="str">
            <v>Yes</v>
          </cell>
          <cell r="AE714" t="str">
            <v>Yes</v>
          </cell>
          <cell r="AF714" t="str">
            <v>Winthrop Financial/IFG</v>
          </cell>
          <cell r="AG714" t="str">
            <v>Ravensworth Associates, LP</v>
          </cell>
          <cell r="AH714" t="str">
            <v>1969</v>
          </cell>
          <cell r="AI714" t="str">
            <v>East</v>
          </cell>
          <cell r="AJ714" t="str">
            <v>Rockville</v>
          </cell>
          <cell r="AK714" t="str">
            <v>Bruce Terwilliger</v>
          </cell>
          <cell r="AL714" t="str">
            <v>Nancy Lawson</v>
          </cell>
          <cell r="AM714" t="b">
            <v>0</v>
          </cell>
          <cell r="AN714" t="str">
            <v>RW:005852@3494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18019.46</v>
          </cell>
          <cell r="AV714">
            <v>0</v>
          </cell>
          <cell r="AW714">
            <v>0</v>
          </cell>
          <cell r="AX714">
            <v>18019.46</v>
          </cell>
          <cell r="AY714">
            <v>8391.75</v>
          </cell>
        </row>
        <row r="715">
          <cell r="A715" t="str">
            <v>025034</v>
          </cell>
          <cell r="B715" t="str">
            <v>New Owings Manor</v>
          </cell>
          <cell r="C715" t="str">
            <v>5 Brookebury Dr</v>
          </cell>
          <cell r="D715">
            <v>0</v>
          </cell>
          <cell r="E715" t="str">
            <v>Reistertown</v>
          </cell>
          <cell r="F715" t="str">
            <v>MD</v>
          </cell>
          <cell r="G715" t="str">
            <v>21136</v>
          </cell>
          <cell r="H715" t="str">
            <v>410-833-4648</v>
          </cell>
          <cell r="I715" t="str">
            <v>410-833-1341</v>
          </cell>
          <cell r="J715">
            <v>791</v>
          </cell>
          <cell r="K715" t="str">
            <v>24005</v>
          </cell>
          <cell r="L715" t="str">
            <v>Baltimore</v>
          </cell>
          <cell r="M715" t="str">
            <v>0720</v>
          </cell>
          <cell r="N715" t="str">
            <v>Baltimore</v>
          </cell>
          <cell r="O715" t="str">
            <v>97</v>
          </cell>
          <cell r="P715" t="str">
            <v>Washington - Baltimore</v>
          </cell>
          <cell r="Q715">
            <v>0</v>
          </cell>
          <cell r="R715" t="str">
            <v>highrise</v>
          </cell>
          <cell r="S715" t="str">
            <v>Insignia</v>
          </cell>
          <cell r="T715" t="str">
            <v>Winthrop</v>
          </cell>
          <cell r="U715" t="str">
            <v>Conventional</v>
          </cell>
          <cell r="V715" t="str">
            <v>Affordable</v>
          </cell>
          <cell r="W715" t="str">
            <v>Assisted</v>
          </cell>
          <cell r="X715" t="str">
            <v>Equity</v>
          </cell>
          <cell r="Y715" t="str">
            <v>12</v>
          </cell>
          <cell r="Z715" t="str">
            <v>6</v>
          </cell>
          <cell r="AA715" t="str">
            <v>6</v>
          </cell>
          <cell r="AB715">
            <v>0</v>
          </cell>
          <cell r="AC715">
            <v>0.16200000000000001</v>
          </cell>
          <cell r="AD715" t="str">
            <v>Yes</v>
          </cell>
          <cell r="AE715" t="str">
            <v>Yes</v>
          </cell>
          <cell r="AF715" t="str">
            <v>Winthrop Financial/IFG</v>
          </cell>
          <cell r="AG715">
            <v>0</v>
          </cell>
          <cell r="AH715">
            <v>0</v>
          </cell>
          <cell r="AI715" t="str">
            <v>East</v>
          </cell>
          <cell r="AJ715" t="str">
            <v>Rockville</v>
          </cell>
          <cell r="AK715" t="str">
            <v>Bruce Terwilliger</v>
          </cell>
          <cell r="AL715" t="str">
            <v>Anne Gallagher</v>
          </cell>
          <cell r="AM715" t="b">
            <v>0</v>
          </cell>
          <cell r="AN715" t="str">
            <v>RW:007092@3494</v>
          </cell>
          <cell r="AO715" t="str">
            <v>11670</v>
          </cell>
          <cell r="AP715">
            <v>0</v>
          </cell>
          <cell r="AQ715">
            <v>7815.08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7815.08</v>
          </cell>
          <cell r="AY715">
            <v>1266.04</v>
          </cell>
        </row>
        <row r="716">
          <cell r="A716" t="str">
            <v>025035</v>
          </cell>
          <cell r="B716" t="str">
            <v>Chestnut Hill Village</v>
          </cell>
          <cell r="C716" t="str">
            <v>7800 B. Stenton Ave</v>
          </cell>
          <cell r="D716">
            <v>0</v>
          </cell>
          <cell r="E716" t="str">
            <v>Philadelphia</v>
          </cell>
          <cell r="F716" t="str">
            <v>PA</v>
          </cell>
          <cell r="G716" t="str">
            <v>19118</v>
          </cell>
          <cell r="H716" t="str">
            <v>215-242-3509</v>
          </cell>
          <cell r="I716">
            <v>0</v>
          </cell>
          <cell r="J716">
            <v>834</v>
          </cell>
          <cell r="K716" t="str">
            <v>42091</v>
          </cell>
          <cell r="L716" t="str">
            <v>Montgomery</v>
          </cell>
          <cell r="M716" t="str">
            <v>6160</v>
          </cell>
          <cell r="N716" t="str">
            <v>Philadelphia</v>
          </cell>
          <cell r="O716" t="str">
            <v>77</v>
          </cell>
          <cell r="P716" t="str">
            <v>Philadelphia - Wilmington - Atlantic City</v>
          </cell>
          <cell r="Q716">
            <v>0</v>
          </cell>
          <cell r="R716" t="str">
            <v>Garden</v>
          </cell>
          <cell r="S716" t="str">
            <v>Insignia</v>
          </cell>
          <cell r="T716">
            <v>0</v>
          </cell>
          <cell r="U716" t="str">
            <v>Conventional</v>
          </cell>
          <cell r="V716" t="str">
            <v>Conventional</v>
          </cell>
          <cell r="W716">
            <v>0</v>
          </cell>
          <cell r="X716" t="str">
            <v>Equity</v>
          </cell>
          <cell r="Y716" t="str">
            <v>12</v>
          </cell>
          <cell r="Z716" t="str">
            <v>8</v>
          </cell>
          <cell r="AA716" t="str">
            <v>7</v>
          </cell>
          <cell r="AB716" t="str">
            <v>0</v>
          </cell>
          <cell r="AC716">
            <v>0.49709959199999998</v>
          </cell>
          <cell r="AD716" t="str">
            <v>Yes</v>
          </cell>
          <cell r="AE716" t="str">
            <v>Yes</v>
          </cell>
          <cell r="AF716" t="str">
            <v>Winthrop Financial/IFG</v>
          </cell>
          <cell r="AG716" t="str">
            <v>Chestnut Hill Associates, LPA</v>
          </cell>
          <cell r="AH716" t="str">
            <v>1968</v>
          </cell>
          <cell r="AI716" t="str">
            <v>East</v>
          </cell>
          <cell r="AJ716" t="str">
            <v>Philadelphia I</v>
          </cell>
          <cell r="AK716" t="str">
            <v>Carl Ruff</v>
          </cell>
          <cell r="AL716" t="str">
            <v>Miki Wilson</v>
          </cell>
          <cell r="AM716" t="b">
            <v>0</v>
          </cell>
          <cell r="AN716" t="str">
            <v>RW:039595@3494</v>
          </cell>
          <cell r="AO716" t="str">
            <v>07252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</row>
        <row r="717">
          <cell r="A717" t="str">
            <v>025036</v>
          </cell>
          <cell r="B717" t="str">
            <v>Oak Forest</v>
          </cell>
          <cell r="C717" t="str">
            <v>1108 Wynncrest Lane</v>
          </cell>
          <cell r="D717">
            <v>0</v>
          </cell>
          <cell r="E717" t="str">
            <v>Arlington</v>
          </cell>
          <cell r="F717" t="str">
            <v>TX</v>
          </cell>
          <cell r="G717" t="str">
            <v>76006</v>
          </cell>
          <cell r="H717" t="str">
            <v>817-640-4006</v>
          </cell>
          <cell r="I717">
            <v>0</v>
          </cell>
          <cell r="J717">
            <v>205</v>
          </cell>
          <cell r="K717" t="str">
            <v>48439</v>
          </cell>
          <cell r="L717" t="str">
            <v>Tarrant</v>
          </cell>
          <cell r="M717" t="str">
            <v>2800</v>
          </cell>
          <cell r="N717" t="str">
            <v>FortWorth-Arlington</v>
          </cell>
          <cell r="O717" t="str">
            <v>31</v>
          </cell>
          <cell r="P717" t="str">
            <v>Dallas - Fort Worth</v>
          </cell>
          <cell r="Q717">
            <v>0</v>
          </cell>
          <cell r="R717" t="str">
            <v>Garden</v>
          </cell>
          <cell r="S717" t="str">
            <v>Insignia</v>
          </cell>
          <cell r="T717">
            <v>0</v>
          </cell>
          <cell r="U717" t="str">
            <v>Conventional</v>
          </cell>
          <cell r="V717" t="str">
            <v>Conventional</v>
          </cell>
          <cell r="W717">
            <v>0</v>
          </cell>
          <cell r="X717" t="str">
            <v>Equity</v>
          </cell>
          <cell r="Y717" t="str">
            <v>12</v>
          </cell>
          <cell r="Z717" t="str">
            <v>7</v>
          </cell>
          <cell r="AA717" t="str">
            <v>2</v>
          </cell>
          <cell r="AB717" t="str">
            <v>0</v>
          </cell>
          <cell r="AC717">
            <v>0.32440475200000002</v>
          </cell>
          <cell r="AD717" t="str">
            <v>Yes</v>
          </cell>
          <cell r="AE717" t="str">
            <v>Yes</v>
          </cell>
          <cell r="AF717" t="str">
            <v>Winthrop Financial/IFG</v>
          </cell>
          <cell r="AG717" t="str">
            <v>DFW Apartments Investors, LP</v>
          </cell>
          <cell r="AH717" t="str">
            <v>1983</v>
          </cell>
          <cell r="AI717" t="str">
            <v>West</v>
          </cell>
          <cell r="AJ717" t="str">
            <v>Dallas II</v>
          </cell>
          <cell r="AK717" t="str">
            <v>Larry Lennon</v>
          </cell>
          <cell r="AL717" t="str">
            <v>Mark Van Tilburg</v>
          </cell>
          <cell r="AM717" t="b">
            <v>0</v>
          </cell>
          <cell r="AN717" t="str">
            <v>RW:025072@3494</v>
          </cell>
          <cell r="AO717" t="str">
            <v>11261</v>
          </cell>
          <cell r="AP717">
            <v>1822.86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1822.86</v>
          </cell>
          <cell r="AY717">
            <v>591.34</v>
          </cell>
        </row>
        <row r="718">
          <cell r="A718" t="str">
            <v>025037</v>
          </cell>
          <cell r="B718" t="str">
            <v>River Bend</v>
          </cell>
          <cell r="C718" t="str">
            <v>2711 Trinity Bend</v>
          </cell>
          <cell r="D718">
            <v>0</v>
          </cell>
          <cell r="E718" t="str">
            <v>Arlington</v>
          </cell>
          <cell r="F718" t="str">
            <v>TX</v>
          </cell>
          <cell r="G718" t="str">
            <v>76001</v>
          </cell>
          <cell r="H718" t="str">
            <v>817-265-7355</v>
          </cell>
          <cell r="I718">
            <v>0</v>
          </cell>
          <cell r="J718">
            <v>201</v>
          </cell>
          <cell r="K718" t="str">
            <v>48439</v>
          </cell>
          <cell r="L718" t="str">
            <v>Tarrant</v>
          </cell>
          <cell r="M718" t="str">
            <v>2800</v>
          </cell>
          <cell r="N718" t="str">
            <v>FortWorth-Arlington</v>
          </cell>
          <cell r="O718" t="str">
            <v>31</v>
          </cell>
          <cell r="P718" t="str">
            <v>Dallas - Fort Worth</v>
          </cell>
          <cell r="Q718">
            <v>0</v>
          </cell>
          <cell r="R718" t="str">
            <v>Garden</v>
          </cell>
          <cell r="S718" t="str">
            <v>Insignia</v>
          </cell>
          <cell r="T718">
            <v>0</v>
          </cell>
          <cell r="U718" t="str">
            <v>Conventional</v>
          </cell>
          <cell r="V718" t="str">
            <v>Conventional</v>
          </cell>
          <cell r="W718">
            <v>0</v>
          </cell>
          <cell r="X718" t="str">
            <v>Equity</v>
          </cell>
          <cell r="Y718" t="str">
            <v>12</v>
          </cell>
          <cell r="Z718" t="str">
            <v>7</v>
          </cell>
          <cell r="AA718" t="str">
            <v>8</v>
          </cell>
          <cell r="AB718" t="str">
            <v>0</v>
          </cell>
          <cell r="AC718">
            <v>0.22930147100000001</v>
          </cell>
          <cell r="AD718" t="str">
            <v>Yes</v>
          </cell>
          <cell r="AE718" t="str">
            <v>Yes</v>
          </cell>
          <cell r="AF718" t="str">
            <v>Winthrop Financial/IFG</v>
          </cell>
          <cell r="AG718" t="str">
            <v>DFW Residential Investors, LP</v>
          </cell>
          <cell r="AH718" t="str">
            <v>1983</v>
          </cell>
          <cell r="AI718" t="str">
            <v>West</v>
          </cell>
          <cell r="AJ718" t="str">
            <v>Dallas II</v>
          </cell>
          <cell r="AK718" t="str">
            <v>Larry Lennon</v>
          </cell>
          <cell r="AL718" t="str">
            <v>Mark Van Tilburg</v>
          </cell>
          <cell r="AM718" t="b">
            <v>1</v>
          </cell>
          <cell r="AN718">
            <v>0</v>
          </cell>
          <cell r="AO718">
            <v>0</v>
          </cell>
          <cell r="AP718">
            <v>1787.29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1787.29</v>
          </cell>
          <cell r="AY718">
            <v>409.82</v>
          </cell>
        </row>
        <row r="719">
          <cell r="A719" t="str">
            <v>025038</v>
          </cell>
          <cell r="B719" t="str">
            <v>Chesapeake (Lost Mill)</v>
          </cell>
          <cell r="C719" t="str">
            <v>12300 Hymeadow Dr.</v>
          </cell>
          <cell r="D719">
            <v>0</v>
          </cell>
          <cell r="E719" t="str">
            <v>Austin</v>
          </cell>
          <cell r="F719" t="str">
            <v>TX</v>
          </cell>
          <cell r="G719" t="str">
            <v>78750</v>
          </cell>
          <cell r="H719" t="str">
            <v>512-331-1215</v>
          </cell>
          <cell r="I719">
            <v>0</v>
          </cell>
          <cell r="J719">
            <v>124</v>
          </cell>
          <cell r="K719" t="str">
            <v>48453</v>
          </cell>
          <cell r="L719" t="str">
            <v>Travis</v>
          </cell>
          <cell r="M719" t="str">
            <v>0640</v>
          </cell>
          <cell r="N719" t="str">
            <v>Austin-San Marcos</v>
          </cell>
          <cell r="O719">
            <v>0</v>
          </cell>
          <cell r="P719">
            <v>0</v>
          </cell>
          <cell r="Q719">
            <v>0</v>
          </cell>
          <cell r="R719" t="str">
            <v>Garden</v>
          </cell>
          <cell r="S719" t="str">
            <v>Insignia</v>
          </cell>
          <cell r="T719">
            <v>0</v>
          </cell>
          <cell r="U719" t="str">
            <v>Conventional</v>
          </cell>
          <cell r="V719" t="str">
            <v>Conventional</v>
          </cell>
          <cell r="W719">
            <v>0</v>
          </cell>
          <cell r="X719" t="str">
            <v>Equity</v>
          </cell>
          <cell r="Y719" t="str">
            <v>12</v>
          </cell>
          <cell r="Z719" t="str">
            <v>7</v>
          </cell>
          <cell r="AA719" t="str">
            <v>7</v>
          </cell>
          <cell r="AB719" t="str">
            <v>0</v>
          </cell>
          <cell r="AC719">
            <v>0.258354423</v>
          </cell>
          <cell r="AD719" t="str">
            <v>Yes</v>
          </cell>
          <cell r="AE719" t="str">
            <v>Yes</v>
          </cell>
          <cell r="AF719" t="str">
            <v>Winthrop Financial/IFG</v>
          </cell>
          <cell r="AG719" t="str">
            <v>Winthrop Apts. Investors, LP</v>
          </cell>
          <cell r="AH719" t="str">
            <v>1984</v>
          </cell>
          <cell r="AI719" t="str">
            <v>West</v>
          </cell>
          <cell r="AJ719" t="str">
            <v>Austin</v>
          </cell>
          <cell r="AK719" t="str">
            <v>Frances Nolan</v>
          </cell>
          <cell r="AL719" t="str">
            <v>Helen Abraham</v>
          </cell>
          <cell r="AM719" t="b">
            <v>0</v>
          </cell>
          <cell r="AN719" t="str">
            <v>RW:000647@3494</v>
          </cell>
          <cell r="AO719" t="str">
            <v>11272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</row>
        <row r="720">
          <cell r="A720" t="str">
            <v>025039</v>
          </cell>
          <cell r="B720" t="str">
            <v>Cross Bridge</v>
          </cell>
          <cell r="C720" t="str">
            <v>8850 Fair Oaks Crossing</v>
          </cell>
          <cell r="D720">
            <v>0</v>
          </cell>
          <cell r="E720" t="str">
            <v>Dallas</v>
          </cell>
          <cell r="F720" t="str">
            <v>TX</v>
          </cell>
          <cell r="G720" t="str">
            <v>75243</v>
          </cell>
          <cell r="H720" t="str">
            <v>214-343-6581</v>
          </cell>
          <cell r="I720">
            <v>0</v>
          </cell>
          <cell r="J720">
            <v>160</v>
          </cell>
          <cell r="K720" t="str">
            <v>48113</v>
          </cell>
          <cell r="L720" t="str">
            <v>Dallas</v>
          </cell>
          <cell r="M720" t="str">
            <v>1920</v>
          </cell>
          <cell r="N720" t="str">
            <v>Dallas</v>
          </cell>
          <cell r="O720" t="str">
            <v>31</v>
          </cell>
          <cell r="P720" t="str">
            <v>Dallas - Fort Worth</v>
          </cell>
          <cell r="Q720">
            <v>0</v>
          </cell>
          <cell r="R720" t="str">
            <v>Garden</v>
          </cell>
          <cell r="S720" t="str">
            <v>Insignia</v>
          </cell>
          <cell r="T720">
            <v>0</v>
          </cell>
          <cell r="U720" t="str">
            <v>Conventional</v>
          </cell>
          <cell r="V720" t="str">
            <v>Conventional</v>
          </cell>
          <cell r="W720">
            <v>0</v>
          </cell>
          <cell r="X720" t="str">
            <v>Consolidated</v>
          </cell>
          <cell r="Y720" t="str">
            <v>12</v>
          </cell>
          <cell r="Z720" t="str">
            <v>6</v>
          </cell>
          <cell r="AA720" t="str">
            <v>5</v>
          </cell>
          <cell r="AB720" t="str">
            <v>0</v>
          </cell>
          <cell r="AC720">
            <v>0.55687500000000001</v>
          </cell>
          <cell r="AD720" t="str">
            <v>Yes</v>
          </cell>
          <cell r="AE720" t="str">
            <v>Yes</v>
          </cell>
          <cell r="AF720" t="str">
            <v>Winthrop Financial/IFG</v>
          </cell>
          <cell r="AG720" t="str">
            <v>Texas Residential Investors, LP</v>
          </cell>
          <cell r="AH720" t="str">
            <v>1980</v>
          </cell>
          <cell r="AI720" t="str">
            <v>West</v>
          </cell>
          <cell r="AJ720" t="str">
            <v>Dallas I</v>
          </cell>
          <cell r="AK720" t="str">
            <v>Ron Shelton</v>
          </cell>
          <cell r="AL720" t="str">
            <v>Celia Huff</v>
          </cell>
          <cell r="AM720" t="b">
            <v>0</v>
          </cell>
          <cell r="AN720" t="str">
            <v>RW:008305@3494</v>
          </cell>
          <cell r="AO720" t="str">
            <v>11492</v>
          </cell>
          <cell r="AP720">
            <v>1422.72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1422.72</v>
          </cell>
          <cell r="AY720">
            <v>792.27</v>
          </cell>
        </row>
        <row r="721">
          <cell r="A721" t="str">
            <v>025040</v>
          </cell>
          <cell r="B721" t="str">
            <v>Enfield</v>
          </cell>
          <cell r="C721" t="str">
            <v>11330 Amanda Lane</v>
          </cell>
          <cell r="D721">
            <v>0</v>
          </cell>
          <cell r="E721" t="str">
            <v>Dallas</v>
          </cell>
          <cell r="F721" t="str">
            <v>TX</v>
          </cell>
          <cell r="G721" t="str">
            <v>75238</v>
          </cell>
          <cell r="H721" t="str">
            <v>214-340-3766</v>
          </cell>
          <cell r="I721">
            <v>0</v>
          </cell>
          <cell r="J721">
            <v>286</v>
          </cell>
          <cell r="K721" t="str">
            <v>48113</v>
          </cell>
          <cell r="L721" t="str">
            <v>Dallas</v>
          </cell>
          <cell r="M721" t="str">
            <v>1920</v>
          </cell>
          <cell r="N721" t="str">
            <v>Dallas</v>
          </cell>
          <cell r="O721" t="str">
            <v>31</v>
          </cell>
          <cell r="P721" t="str">
            <v>Dallas - Fort Worth</v>
          </cell>
          <cell r="Q721">
            <v>0</v>
          </cell>
          <cell r="R721" t="str">
            <v>Garden</v>
          </cell>
          <cell r="S721" t="str">
            <v>Insignia</v>
          </cell>
          <cell r="T721">
            <v>0</v>
          </cell>
          <cell r="U721" t="str">
            <v>Conventional</v>
          </cell>
          <cell r="V721" t="str">
            <v>Conventional</v>
          </cell>
          <cell r="W721">
            <v>0</v>
          </cell>
          <cell r="X721" t="str">
            <v>Equity</v>
          </cell>
          <cell r="Y721" t="str">
            <v>12</v>
          </cell>
          <cell r="Z721" t="str">
            <v>7</v>
          </cell>
          <cell r="AA721" t="str">
            <v>8</v>
          </cell>
          <cell r="AB721" t="str">
            <v>0</v>
          </cell>
          <cell r="AC721">
            <v>0.40412109400000001</v>
          </cell>
          <cell r="AD721" t="str">
            <v>Yes</v>
          </cell>
          <cell r="AE721" t="str">
            <v>Yes</v>
          </cell>
          <cell r="AF721" t="str">
            <v>Winthrop Financial/IFG</v>
          </cell>
          <cell r="AG721" t="str">
            <v>Winthrop Texas Investors, LP</v>
          </cell>
          <cell r="AH721" t="str">
            <v>1984</v>
          </cell>
          <cell r="AI721" t="str">
            <v>West</v>
          </cell>
          <cell r="AJ721" t="str">
            <v>Dallas I</v>
          </cell>
          <cell r="AK721" t="str">
            <v>Ron Shelton</v>
          </cell>
          <cell r="AL721" t="str">
            <v>Celia Huff</v>
          </cell>
          <cell r="AM721" t="b">
            <v>0</v>
          </cell>
          <cell r="AN721" t="str">
            <v>RW:007304@3494</v>
          </cell>
          <cell r="AO721" t="str">
            <v>12100</v>
          </cell>
          <cell r="AP721">
            <v>2543.11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2543.11</v>
          </cell>
          <cell r="AY721">
            <v>1027.72</v>
          </cell>
        </row>
        <row r="722">
          <cell r="A722" t="str">
            <v>025041</v>
          </cell>
          <cell r="B722" t="str">
            <v>Sunflower</v>
          </cell>
          <cell r="C722" t="str">
            <v>8401 Skillman St</v>
          </cell>
          <cell r="D722">
            <v>0</v>
          </cell>
          <cell r="E722" t="str">
            <v>Dallas</v>
          </cell>
          <cell r="F722" t="str">
            <v>TX</v>
          </cell>
          <cell r="G722" t="str">
            <v>75231</v>
          </cell>
          <cell r="H722" t="str">
            <v>214-349-1810</v>
          </cell>
          <cell r="I722">
            <v>0</v>
          </cell>
          <cell r="J722">
            <v>248</v>
          </cell>
          <cell r="K722" t="str">
            <v>48113</v>
          </cell>
          <cell r="L722" t="str">
            <v>Dallas</v>
          </cell>
          <cell r="M722" t="str">
            <v>1920</v>
          </cell>
          <cell r="N722" t="str">
            <v>Dallas</v>
          </cell>
          <cell r="O722" t="str">
            <v>31</v>
          </cell>
          <cell r="P722" t="str">
            <v>Dallas - Fort Worth</v>
          </cell>
          <cell r="Q722">
            <v>0</v>
          </cell>
          <cell r="R722" t="str">
            <v>Garden</v>
          </cell>
          <cell r="S722" t="str">
            <v>Insignia</v>
          </cell>
          <cell r="T722">
            <v>0</v>
          </cell>
          <cell r="U722" t="str">
            <v>Conventional</v>
          </cell>
          <cell r="V722" t="str">
            <v>Conventional</v>
          </cell>
          <cell r="W722">
            <v>0</v>
          </cell>
          <cell r="X722" t="str">
            <v>Equity</v>
          </cell>
          <cell r="Y722" t="str">
            <v>12</v>
          </cell>
          <cell r="Z722" t="str">
            <v>6</v>
          </cell>
          <cell r="AA722" t="str">
            <v>5</v>
          </cell>
          <cell r="AB722" t="str">
            <v>0</v>
          </cell>
          <cell r="AC722">
            <v>0.263140443</v>
          </cell>
          <cell r="AD722" t="str">
            <v>Yes</v>
          </cell>
          <cell r="AE722" t="str">
            <v>Yes</v>
          </cell>
          <cell r="AF722" t="str">
            <v>Winthrop Financial/IFG</v>
          </cell>
          <cell r="AG722" t="str">
            <v>Winthrop Growth Investors, LP</v>
          </cell>
          <cell r="AH722" t="str">
            <v>1978</v>
          </cell>
          <cell r="AI722" t="str">
            <v>West</v>
          </cell>
          <cell r="AJ722" t="str">
            <v>Dallas I</v>
          </cell>
          <cell r="AK722" t="str">
            <v>Ron Shelton</v>
          </cell>
          <cell r="AL722" t="str">
            <v>Celia Huff</v>
          </cell>
          <cell r="AM722" t="b">
            <v>0</v>
          </cell>
          <cell r="AN722" t="str">
            <v>RW:005733@3494</v>
          </cell>
          <cell r="AO722" t="str">
            <v>11660</v>
          </cell>
          <cell r="AP722">
            <v>2205.21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2205.21</v>
          </cell>
          <cell r="AY722">
            <v>580.27</v>
          </cell>
        </row>
        <row r="723">
          <cell r="A723" t="str">
            <v>025042</v>
          </cell>
          <cell r="B723" t="str">
            <v>Hunt Club</v>
          </cell>
          <cell r="C723" t="str">
            <v>1001 Fuller Wiser Rd.</v>
          </cell>
          <cell r="D723">
            <v>0</v>
          </cell>
          <cell r="E723" t="str">
            <v>Euless</v>
          </cell>
          <cell r="F723" t="str">
            <v>TX</v>
          </cell>
          <cell r="G723" t="str">
            <v>76039</v>
          </cell>
          <cell r="H723" t="str">
            <v>817-540-3861</v>
          </cell>
          <cell r="I723">
            <v>0</v>
          </cell>
          <cell r="J723">
            <v>204</v>
          </cell>
          <cell r="K723" t="str">
            <v>48439</v>
          </cell>
          <cell r="L723" t="str">
            <v>Tarrant</v>
          </cell>
          <cell r="M723" t="str">
            <v>2800</v>
          </cell>
          <cell r="N723" t="str">
            <v>FortWorth-Arlington</v>
          </cell>
          <cell r="O723" t="str">
            <v>31</v>
          </cell>
          <cell r="P723" t="str">
            <v>Dallas - Fort Worth</v>
          </cell>
          <cell r="Q723">
            <v>0</v>
          </cell>
          <cell r="R723" t="str">
            <v>Garden</v>
          </cell>
          <cell r="S723" t="str">
            <v>Insignia</v>
          </cell>
          <cell r="T723">
            <v>0</v>
          </cell>
          <cell r="U723" t="str">
            <v>Conventional</v>
          </cell>
          <cell r="V723" t="str">
            <v>Conventional</v>
          </cell>
          <cell r="W723">
            <v>0</v>
          </cell>
          <cell r="X723" t="str">
            <v>Equity</v>
          </cell>
          <cell r="Y723" t="str">
            <v>12</v>
          </cell>
          <cell r="Z723" t="str">
            <v>6</v>
          </cell>
          <cell r="AA723" t="str">
            <v>6</v>
          </cell>
          <cell r="AB723" t="str">
            <v>0</v>
          </cell>
          <cell r="AC723">
            <v>0.22930147100000001</v>
          </cell>
          <cell r="AD723" t="str">
            <v>Yes</v>
          </cell>
          <cell r="AE723" t="str">
            <v>Yes</v>
          </cell>
          <cell r="AF723" t="str">
            <v>Winthrop Financial/IFG</v>
          </cell>
          <cell r="AG723" t="str">
            <v>DFW Residential Investors, LP</v>
          </cell>
          <cell r="AH723" t="str">
            <v>1982</v>
          </cell>
          <cell r="AI723" t="str">
            <v>West</v>
          </cell>
          <cell r="AJ723" t="str">
            <v>Dallas II</v>
          </cell>
          <cell r="AK723" t="str">
            <v>Larry Lennon</v>
          </cell>
          <cell r="AL723" t="str">
            <v>Mark Van Tilburg</v>
          </cell>
          <cell r="AM723" t="b">
            <v>0</v>
          </cell>
          <cell r="AN723" t="str">
            <v>RW:007125@3494</v>
          </cell>
          <cell r="AO723" t="str">
            <v>11265</v>
          </cell>
          <cell r="AP723">
            <v>1813.96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1813.96</v>
          </cell>
          <cell r="AY723">
            <v>415.94</v>
          </cell>
        </row>
        <row r="724">
          <cell r="A724" t="str">
            <v>025043</v>
          </cell>
          <cell r="B724" t="str">
            <v>Hillcrest</v>
          </cell>
          <cell r="C724" t="str">
            <v>3750 Post Oak Blvd</v>
          </cell>
          <cell r="D724">
            <v>0</v>
          </cell>
          <cell r="E724" t="str">
            <v>Euless</v>
          </cell>
          <cell r="F724" t="str">
            <v>TX</v>
          </cell>
          <cell r="G724" t="str">
            <v>76040</v>
          </cell>
          <cell r="H724" t="str">
            <v>817-540-4900</v>
          </cell>
          <cell r="I724">
            <v>0</v>
          </cell>
          <cell r="J724">
            <v>298</v>
          </cell>
          <cell r="K724" t="str">
            <v>48439</v>
          </cell>
          <cell r="L724" t="str">
            <v>Tarrant</v>
          </cell>
          <cell r="M724" t="str">
            <v>2800</v>
          </cell>
          <cell r="N724" t="str">
            <v>FortWorth-Arlington</v>
          </cell>
          <cell r="O724" t="str">
            <v>31</v>
          </cell>
          <cell r="P724" t="str">
            <v>Dallas - Fort Worth</v>
          </cell>
          <cell r="Q724">
            <v>0</v>
          </cell>
          <cell r="R724" t="str">
            <v>Garden</v>
          </cell>
          <cell r="S724" t="str">
            <v>Insignia</v>
          </cell>
          <cell r="T724">
            <v>0</v>
          </cell>
          <cell r="U724" t="str">
            <v>Conventional</v>
          </cell>
          <cell r="V724" t="str">
            <v>Conventional</v>
          </cell>
          <cell r="W724">
            <v>0</v>
          </cell>
          <cell r="X724" t="str">
            <v>Equity</v>
          </cell>
          <cell r="Y724" t="str">
            <v>12</v>
          </cell>
          <cell r="Z724" t="str">
            <v>6</v>
          </cell>
          <cell r="AA724" t="str">
            <v>7</v>
          </cell>
          <cell r="AB724" t="str">
            <v>0</v>
          </cell>
          <cell r="AC724">
            <v>0.32440475200000002</v>
          </cell>
          <cell r="AD724" t="str">
            <v>Yes</v>
          </cell>
          <cell r="AE724" t="str">
            <v>Yes</v>
          </cell>
          <cell r="AF724" t="str">
            <v>Winthrop Financial/IFG</v>
          </cell>
          <cell r="AG724" t="str">
            <v>DFW Apartments Investors, LP</v>
          </cell>
          <cell r="AH724" t="str">
            <v>1993</v>
          </cell>
          <cell r="AI724" t="str">
            <v>West</v>
          </cell>
          <cell r="AJ724" t="str">
            <v>Dallas II</v>
          </cell>
          <cell r="AK724" t="str">
            <v>Larry Lennon</v>
          </cell>
          <cell r="AL724" t="str">
            <v>Mark Van Tilburg</v>
          </cell>
          <cell r="AM724" t="b">
            <v>0</v>
          </cell>
          <cell r="AN724" t="str">
            <v>RW:038617@3494</v>
          </cell>
          <cell r="AO724" t="str">
            <v>07641</v>
          </cell>
          <cell r="AP724">
            <v>2649.81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2649.81</v>
          </cell>
          <cell r="AY724">
            <v>859.61</v>
          </cell>
        </row>
        <row r="725">
          <cell r="A725" t="str">
            <v>025044</v>
          </cell>
          <cell r="B725" t="str">
            <v>Salem Park</v>
          </cell>
          <cell r="C725" t="str">
            <v>6250 Grandbury Cut-Off</v>
          </cell>
          <cell r="D725">
            <v>0</v>
          </cell>
          <cell r="E725" t="str">
            <v>Ft Worth</v>
          </cell>
          <cell r="F725" t="str">
            <v>TX</v>
          </cell>
          <cell r="G725" t="str">
            <v>76132</v>
          </cell>
          <cell r="H725" t="str">
            <v>817-346-0719</v>
          </cell>
          <cell r="I725">
            <v>0</v>
          </cell>
          <cell r="J725">
            <v>168</v>
          </cell>
          <cell r="K725" t="str">
            <v>48439</v>
          </cell>
          <cell r="L725" t="str">
            <v>Tarrant</v>
          </cell>
          <cell r="M725" t="str">
            <v>2800</v>
          </cell>
          <cell r="N725" t="str">
            <v>FortWorth-Arlington</v>
          </cell>
          <cell r="O725" t="str">
            <v>31</v>
          </cell>
          <cell r="P725" t="str">
            <v>Dallas - Fort Worth</v>
          </cell>
          <cell r="Q725">
            <v>0</v>
          </cell>
          <cell r="R725" t="str">
            <v>Garden</v>
          </cell>
          <cell r="S725" t="str">
            <v>Insignia</v>
          </cell>
          <cell r="T725">
            <v>0</v>
          </cell>
          <cell r="U725" t="str">
            <v>Conventional</v>
          </cell>
          <cell r="V725" t="str">
            <v>Conventional</v>
          </cell>
          <cell r="W725">
            <v>0</v>
          </cell>
          <cell r="X725" t="str">
            <v>Equity</v>
          </cell>
          <cell r="Y725" t="str">
            <v>12</v>
          </cell>
          <cell r="Z725" t="str">
            <v>7</v>
          </cell>
          <cell r="AA725" t="str">
            <v>7</v>
          </cell>
          <cell r="AB725" t="str">
            <v>0</v>
          </cell>
          <cell r="AC725">
            <v>0.40412109400000001</v>
          </cell>
          <cell r="AD725" t="str">
            <v>Yes</v>
          </cell>
          <cell r="AE725" t="str">
            <v>Yes</v>
          </cell>
          <cell r="AF725" t="str">
            <v>Winthrop Financial/IFG</v>
          </cell>
          <cell r="AG725" t="str">
            <v>Winthrop Texas Investors, LP</v>
          </cell>
          <cell r="AH725" t="str">
            <v>1986</v>
          </cell>
          <cell r="AI725" t="str">
            <v>West</v>
          </cell>
          <cell r="AJ725" t="str">
            <v>Dallas I</v>
          </cell>
          <cell r="AK725" t="str">
            <v>Ron Shelton</v>
          </cell>
          <cell r="AL725" t="str">
            <v>Charlene Burnside</v>
          </cell>
          <cell r="AM725" t="b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</row>
        <row r="726">
          <cell r="A726" t="str">
            <v>025045</v>
          </cell>
          <cell r="B726" t="str">
            <v>Barcelona</v>
          </cell>
          <cell r="C726" t="str">
            <v>6434 Ella Lee Lane</v>
          </cell>
          <cell r="D726">
            <v>0</v>
          </cell>
          <cell r="E726" t="str">
            <v>Houston</v>
          </cell>
          <cell r="F726" t="str">
            <v>TX</v>
          </cell>
          <cell r="G726" t="str">
            <v>77057</v>
          </cell>
          <cell r="H726" t="str">
            <v>713-781-1363</v>
          </cell>
          <cell r="I726">
            <v>0</v>
          </cell>
          <cell r="J726">
            <v>126</v>
          </cell>
          <cell r="K726" t="str">
            <v>48201</v>
          </cell>
          <cell r="L726" t="str">
            <v>Harris</v>
          </cell>
          <cell r="M726" t="str">
            <v>3360</v>
          </cell>
          <cell r="N726" t="str">
            <v>Houston</v>
          </cell>
          <cell r="O726" t="str">
            <v>42</v>
          </cell>
          <cell r="P726" t="str">
            <v>Houston - Galveston - Brazoria</v>
          </cell>
          <cell r="Q726">
            <v>0</v>
          </cell>
          <cell r="R726" t="str">
            <v>Garden</v>
          </cell>
          <cell r="S726" t="str">
            <v>Insignia</v>
          </cell>
          <cell r="T726">
            <v>0</v>
          </cell>
          <cell r="U726" t="str">
            <v>Conventional</v>
          </cell>
          <cell r="V726" t="str">
            <v>Conventional</v>
          </cell>
          <cell r="W726">
            <v>0</v>
          </cell>
          <cell r="X726" t="str">
            <v>Consolidated</v>
          </cell>
          <cell r="Y726" t="str">
            <v>12</v>
          </cell>
          <cell r="Z726" t="str">
            <v>10</v>
          </cell>
          <cell r="AA726" t="str">
            <v>6</v>
          </cell>
          <cell r="AB726" t="str">
            <v>115591</v>
          </cell>
          <cell r="AC726">
            <v>0.55540568199999996</v>
          </cell>
          <cell r="AD726" t="str">
            <v>Yes</v>
          </cell>
          <cell r="AE726" t="str">
            <v>Yes</v>
          </cell>
          <cell r="AF726" t="str">
            <v>Winthrop Financial/IFG</v>
          </cell>
          <cell r="AG726" t="str">
            <v>Winrock - Houston, LP</v>
          </cell>
          <cell r="AH726" t="str">
            <v>1963</v>
          </cell>
          <cell r="AI726" t="str">
            <v>West</v>
          </cell>
          <cell r="AJ726" t="str">
            <v>Houston II</v>
          </cell>
          <cell r="AK726" t="str">
            <v>Dave Hannan</v>
          </cell>
          <cell r="AL726" t="str">
            <v>Richard Marshall</v>
          </cell>
          <cell r="AM726" t="b">
            <v>0</v>
          </cell>
          <cell r="AN726" t="str">
            <v>RW:038413@3494</v>
          </cell>
          <cell r="AO726" t="str">
            <v>08230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</row>
        <row r="727">
          <cell r="A727" t="str">
            <v>025046</v>
          </cell>
          <cell r="B727" t="str">
            <v>Briarwest</v>
          </cell>
          <cell r="C727" t="str">
            <v>1950 Winrock Blvd</v>
          </cell>
          <cell r="D727">
            <v>0</v>
          </cell>
          <cell r="E727" t="str">
            <v>Houston</v>
          </cell>
          <cell r="F727" t="str">
            <v>TX</v>
          </cell>
          <cell r="G727" t="str">
            <v>77057</v>
          </cell>
          <cell r="H727" t="str">
            <v>713-782-2270</v>
          </cell>
          <cell r="I727">
            <v>0</v>
          </cell>
          <cell r="J727">
            <v>380</v>
          </cell>
          <cell r="K727" t="str">
            <v>48201</v>
          </cell>
          <cell r="L727" t="str">
            <v>Harris</v>
          </cell>
          <cell r="M727" t="str">
            <v>3360</v>
          </cell>
          <cell r="N727" t="str">
            <v>Houston</v>
          </cell>
          <cell r="O727" t="str">
            <v>42</v>
          </cell>
          <cell r="P727" t="str">
            <v>Houston - Galveston - Brazoria</v>
          </cell>
          <cell r="Q727">
            <v>0</v>
          </cell>
          <cell r="R727" t="str">
            <v>Garden</v>
          </cell>
          <cell r="S727" t="str">
            <v>Insignia</v>
          </cell>
          <cell r="T727">
            <v>0</v>
          </cell>
          <cell r="U727" t="str">
            <v>Conventional</v>
          </cell>
          <cell r="V727" t="str">
            <v>Conventional</v>
          </cell>
          <cell r="W727">
            <v>0</v>
          </cell>
          <cell r="X727" t="str">
            <v>Consolidated</v>
          </cell>
          <cell r="Y727" t="str">
            <v>12</v>
          </cell>
          <cell r="Z727" t="str">
            <v>10</v>
          </cell>
          <cell r="AA727" t="str">
            <v>7</v>
          </cell>
          <cell r="AB727" t="str">
            <v>344405</v>
          </cell>
          <cell r="AC727">
            <v>0.55540568199999996</v>
          </cell>
          <cell r="AD727" t="str">
            <v>Yes</v>
          </cell>
          <cell r="AE727" t="str">
            <v>Yes</v>
          </cell>
          <cell r="AF727" t="str">
            <v>Winthrop Financial/IFG</v>
          </cell>
          <cell r="AG727" t="str">
            <v>Winrock - Houston, LP</v>
          </cell>
          <cell r="AH727" t="str">
            <v>1970</v>
          </cell>
          <cell r="AI727" t="str">
            <v>West</v>
          </cell>
          <cell r="AJ727" t="str">
            <v>Houston II</v>
          </cell>
          <cell r="AK727" t="str">
            <v>Dave Hannan</v>
          </cell>
          <cell r="AL727" t="str">
            <v>Richard Marshall</v>
          </cell>
          <cell r="AM727" t="b">
            <v>1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</row>
        <row r="728">
          <cell r="A728" t="str">
            <v>025047</v>
          </cell>
          <cell r="B728" t="str">
            <v>Briarwood</v>
          </cell>
          <cell r="C728" t="str">
            <v>2520 Winrock Blvd</v>
          </cell>
          <cell r="D728">
            <v>0</v>
          </cell>
          <cell r="E728" t="str">
            <v>Houston</v>
          </cell>
          <cell r="F728" t="str">
            <v>TX</v>
          </cell>
          <cell r="G728" t="str">
            <v>77057</v>
          </cell>
          <cell r="H728" t="str">
            <v>713-781-7313</v>
          </cell>
          <cell r="I728">
            <v>0</v>
          </cell>
          <cell r="J728">
            <v>351</v>
          </cell>
          <cell r="K728" t="str">
            <v>48201</v>
          </cell>
          <cell r="L728" t="str">
            <v>Harris</v>
          </cell>
          <cell r="M728" t="str">
            <v>3360</v>
          </cell>
          <cell r="N728" t="str">
            <v>Houston</v>
          </cell>
          <cell r="O728" t="str">
            <v>42</v>
          </cell>
          <cell r="P728" t="str">
            <v>Houston - Galveston - Brazoria</v>
          </cell>
          <cell r="Q728">
            <v>0</v>
          </cell>
          <cell r="R728" t="str">
            <v>Garden</v>
          </cell>
          <cell r="S728" t="str">
            <v>Insignia</v>
          </cell>
          <cell r="T728">
            <v>0</v>
          </cell>
          <cell r="U728" t="str">
            <v>Conventional</v>
          </cell>
          <cell r="V728" t="str">
            <v>Conventional</v>
          </cell>
          <cell r="W728">
            <v>0</v>
          </cell>
          <cell r="X728" t="str">
            <v>Consolidated</v>
          </cell>
          <cell r="Y728" t="str">
            <v>12</v>
          </cell>
          <cell r="Z728" t="str">
            <v>10</v>
          </cell>
          <cell r="AA728" t="str">
            <v>7</v>
          </cell>
          <cell r="AB728" t="str">
            <v>280705</v>
          </cell>
          <cell r="AC728">
            <v>0.55540568199999996</v>
          </cell>
          <cell r="AD728" t="str">
            <v>Yes</v>
          </cell>
          <cell r="AE728" t="str">
            <v>Yes</v>
          </cell>
          <cell r="AF728" t="str">
            <v>Winthrop Financial/IFG</v>
          </cell>
          <cell r="AG728" t="str">
            <v>Winrock - Houston, LP</v>
          </cell>
          <cell r="AH728" t="str">
            <v>1970</v>
          </cell>
          <cell r="AI728" t="str">
            <v>West</v>
          </cell>
          <cell r="AJ728" t="str">
            <v>Houston II</v>
          </cell>
          <cell r="AK728" t="str">
            <v>Dave Hannan</v>
          </cell>
          <cell r="AL728" t="str">
            <v>Richard Marshall</v>
          </cell>
          <cell r="AM728" t="b">
            <v>0</v>
          </cell>
          <cell r="AN728" t="str">
            <v>RW:005040@3494</v>
          </cell>
          <cell r="AO728" t="str">
            <v>11494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</row>
        <row r="729">
          <cell r="A729" t="str">
            <v>025048</v>
          </cell>
          <cell r="B729" t="str">
            <v>Ryan's Pointe</v>
          </cell>
          <cell r="C729" t="str">
            <v>19606 Park Row</v>
          </cell>
          <cell r="D729">
            <v>0</v>
          </cell>
          <cell r="E729" t="str">
            <v>Houston</v>
          </cell>
          <cell r="F729" t="str">
            <v>TX</v>
          </cell>
          <cell r="G729" t="str">
            <v>77084</v>
          </cell>
          <cell r="H729" t="str">
            <v>281-578-8970</v>
          </cell>
          <cell r="I729">
            <v>0</v>
          </cell>
          <cell r="J729">
            <v>280</v>
          </cell>
          <cell r="K729" t="str">
            <v>48201</v>
          </cell>
          <cell r="L729" t="str">
            <v>Harris</v>
          </cell>
          <cell r="M729" t="str">
            <v>3360</v>
          </cell>
          <cell r="N729" t="str">
            <v>Houston</v>
          </cell>
          <cell r="O729" t="str">
            <v>42</v>
          </cell>
          <cell r="P729" t="str">
            <v>Houston - Galveston - Brazoria</v>
          </cell>
          <cell r="Q729">
            <v>0</v>
          </cell>
          <cell r="R729" t="str">
            <v>Garden</v>
          </cell>
          <cell r="S729" t="str">
            <v>Insignia</v>
          </cell>
          <cell r="T729">
            <v>0</v>
          </cell>
          <cell r="U729" t="str">
            <v>Conventional</v>
          </cell>
          <cell r="V729" t="str">
            <v>Conventional</v>
          </cell>
          <cell r="W729">
            <v>0</v>
          </cell>
          <cell r="X729" t="str">
            <v>Consolidated</v>
          </cell>
          <cell r="Y729" t="str">
            <v>12</v>
          </cell>
          <cell r="Z729" t="str">
            <v>8</v>
          </cell>
          <cell r="AA729" t="str">
            <v>8</v>
          </cell>
          <cell r="AB729" t="str">
            <v>205976</v>
          </cell>
          <cell r="AC729">
            <v>0.55687500000000001</v>
          </cell>
          <cell r="AD729" t="str">
            <v>Yes</v>
          </cell>
          <cell r="AE729" t="str">
            <v>Yes</v>
          </cell>
          <cell r="AF729" t="str">
            <v>Winthrop Financial/IFG</v>
          </cell>
          <cell r="AG729" t="str">
            <v>Texas Residential Investors, LP</v>
          </cell>
          <cell r="AH729" t="str">
            <v>1983</v>
          </cell>
          <cell r="AI729" t="str">
            <v>West</v>
          </cell>
          <cell r="AJ729" t="str">
            <v>Houston I</v>
          </cell>
          <cell r="AK729" t="str">
            <v>Kathy Clem</v>
          </cell>
          <cell r="AL729" t="str">
            <v>Sherri Markus</v>
          </cell>
          <cell r="AM729" t="b">
            <v>0</v>
          </cell>
          <cell r="AN729" t="str">
            <v>RW:038252@3494</v>
          </cell>
          <cell r="AO729" t="str">
            <v>08047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</row>
        <row r="730">
          <cell r="A730" t="str">
            <v>025049</v>
          </cell>
          <cell r="B730" t="str">
            <v>Westgate</v>
          </cell>
          <cell r="C730" t="str">
            <v>2395 Winrock blvd</v>
          </cell>
          <cell r="D730">
            <v>0</v>
          </cell>
          <cell r="E730" t="str">
            <v>Houston</v>
          </cell>
          <cell r="F730" t="str">
            <v>TX</v>
          </cell>
          <cell r="G730" t="str">
            <v>77057</v>
          </cell>
          <cell r="H730" t="str">
            <v>713-780-1540</v>
          </cell>
          <cell r="I730">
            <v>0</v>
          </cell>
          <cell r="J730">
            <v>313</v>
          </cell>
          <cell r="K730" t="str">
            <v>48201</v>
          </cell>
          <cell r="L730" t="str">
            <v>Harris</v>
          </cell>
          <cell r="M730" t="str">
            <v>3360</v>
          </cell>
          <cell r="N730" t="str">
            <v>Houston</v>
          </cell>
          <cell r="O730" t="str">
            <v>42</v>
          </cell>
          <cell r="P730" t="str">
            <v>Houston - Galveston - Brazoria</v>
          </cell>
          <cell r="Q730">
            <v>0</v>
          </cell>
          <cell r="R730" t="str">
            <v>Garden</v>
          </cell>
          <cell r="S730" t="str">
            <v>Insignia</v>
          </cell>
          <cell r="T730">
            <v>0</v>
          </cell>
          <cell r="U730" t="str">
            <v>Conventional</v>
          </cell>
          <cell r="V730" t="str">
            <v>Conventional</v>
          </cell>
          <cell r="W730">
            <v>0</v>
          </cell>
          <cell r="X730" t="str">
            <v>Consolidated</v>
          </cell>
          <cell r="Y730" t="str">
            <v>12</v>
          </cell>
          <cell r="Z730" t="str">
            <v>10</v>
          </cell>
          <cell r="AA730" t="str">
            <v>7</v>
          </cell>
          <cell r="AB730" t="str">
            <v>279001</v>
          </cell>
          <cell r="AC730">
            <v>0.55540568199999996</v>
          </cell>
          <cell r="AD730" t="str">
            <v>Yes</v>
          </cell>
          <cell r="AE730" t="str">
            <v>Yes</v>
          </cell>
          <cell r="AF730" t="str">
            <v>Winthrop Financial/IFG</v>
          </cell>
          <cell r="AG730" t="str">
            <v>Winrock - Houston, LP</v>
          </cell>
          <cell r="AH730" t="str">
            <v>1971</v>
          </cell>
          <cell r="AI730" t="str">
            <v>West</v>
          </cell>
          <cell r="AJ730" t="str">
            <v>Houston II</v>
          </cell>
          <cell r="AK730" t="str">
            <v>Dave Hannan</v>
          </cell>
          <cell r="AL730" t="str">
            <v>Richard Marshall</v>
          </cell>
          <cell r="AM730" t="b">
            <v>0</v>
          </cell>
          <cell r="AN730" t="str">
            <v>RW:038186@3494</v>
          </cell>
          <cell r="AO730" t="str">
            <v>08059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</row>
        <row r="731">
          <cell r="A731" t="str">
            <v>025050</v>
          </cell>
          <cell r="B731" t="str">
            <v>The Park at Deerbrook</v>
          </cell>
          <cell r="C731" t="str">
            <v>19700 WHITAKER RD</v>
          </cell>
          <cell r="D731">
            <v>0</v>
          </cell>
          <cell r="E731" t="str">
            <v>Humble</v>
          </cell>
          <cell r="F731" t="str">
            <v>TX</v>
          </cell>
          <cell r="G731" t="str">
            <v>77338</v>
          </cell>
          <cell r="H731" t="str">
            <v>281-446-8481</v>
          </cell>
          <cell r="I731">
            <v>0</v>
          </cell>
          <cell r="J731">
            <v>100</v>
          </cell>
          <cell r="K731" t="str">
            <v>48201</v>
          </cell>
          <cell r="L731" t="str">
            <v>Harris</v>
          </cell>
          <cell r="M731" t="str">
            <v>3360</v>
          </cell>
          <cell r="N731" t="str">
            <v>Houston</v>
          </cell>
          <cell r="O731" t="str">
            <v>42</v>
          </cell>
          <cell r="P731" t="str">
            <v>Houston - Galveston - Brazoria</v>
          </cell>
          <cell r="Q731">
            <v>0</v>
          </cell>
          <cell r="R731" t="str">
            <v>Garden</v>
          </cell>
          <cell r="S731" t="str">
            <v>Insignia</v>
          </cell>
          <cell r="T731">
            <v>0</v>
          </cell>
          <cell r="U731" t="str">
            <v>Conventional</v>
          </cell>
          <cell r="V731" t="str">
            <v>Conventional</v>
          </cell>
          <cell r="W731">
            <v>0</v>
          </cell>
          <cell r="X731" t="str">
            <v>Consolidated</v>
          </cell>
          <cell r="Y731" t="str">
            <v>12</v>
          </cell>
          <cell r="Z731" t="str">
            <v>8</v>
          </cell>
          <cell r="AA731" t="str">
            <v>9</v>
          </cell>
          <cell r="AB731" t="str">
            <v>69764</v>
          </cell>
          <cell r="AC731">
            <v>0.55687500000000001</v>
          </cell>
          <cell r="AD731" t="str">
            <v>Yes</v>
          </cell>
          <cell r="AE731" t="str">
            <v>Yes</v>
          </cell>
          <cell r="AF731" t="str">
            <v>Winthrop Financial/IFG</v>
          </cell>
          <cell r="AG731" t="str">
            <v>Texas Residential Investors, LP</v>
          </cell>
          <cell r="AH731" t="str">
            <v>1984</v>
          </cell>
          <cell r="AI731" t="str">
            <v>West</v>
          </cell>
          <cell r="AJ731" t="str">
            <v>Houston II</v>
          </cell>
          <cell r="AK731" t="str">
            <v>Dave Hannan</v>
          </cell>
          <cell r="AL731" t="str">
            <v>Kim Burden</v>
          </cell>
          <cell r="AM731" t="b">
            <v>0</v>
          </cell>
          <cell r="AN731" t="str">
            <v>RW:007089@3494</v>
          </cell>
          <cell r="AO731" t="str">
            <v>11639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</row>
        <row r="732">
          <cell r="A732" t="str">
            <v>025051</v>
          </cell>
          <cell r="B732" t="str">
            <v>Covington Creek</v>
          </cell>
          <cell r="C732" t="str">
            <v>4188 WEST PIONEER PKWY</v>
          </cell>
          <cell r="D732">
            <v>0</v>
          </cell>
          <cell r="E732" t="str">
            <v>Irving</v>
          </cell>
          <cell r="F732" t="str">
            <v>TX</v>
          </cell>
          <cell r="G732" t="str">
            <v>75061</v>
          </cell>
          <cell r="H732" t="str">
            <v>972-790-7546</v>
          </cell>
          <cell r="I732">
            <v>0</v>
          </cell>
          <cell r="J732">
            <v>248</v>
          </cell>
          <cell r="K732" t="str">
            <v>48113</v>
          </cell>
          <cell r="L732" t="str">
            <v>Dallas</v>
          </cell>
          <cell r="M732" t="str">
            <v>1920</v>
          </cell>
          <cell r="N732" t="str">
            <v>Dallas</v>
          </cell>
          <cell r="O732" t="str">
            <v>31</v>
          </cell>
          <cell r="P732" t="str">
            <v>Dallas - Fort Worth</v>
          </cell>
          <cell r="Q732">
            <v>0</v>
          </cell>
          <cell r="R732" t="str">
            <v>Garden</v>
          </cell>
          <cell r="S732" t="str">
            <v>Insignia</v>
          </cell>
          <cell r="T732">
            <v>0</v>
          </cell>
          <cell r="U732" t="str">
            <v>Conventional</v>
          </cell>
          <cell r="V732" t="str">
            <v>Conventional</v>
          </cell>
          <cell r="W732">
            <v>0</v>
          </cell>
          <cell r="X732" t="str">
            <v>Equity</v>
          </cell>
          <cell r="Y732" t="str">
            <v>12</v>
          </cell>
          <cell r="Z732" t="str">
            <v>7</v>
          </cell>
          <cell r="AA732" t="str">
            <v>6</v>
          </cell>
          <cell r="AB732" t="str">
            <v>0</v>
          </cell>
          <cell r="AC732">
            <v>0.258354423</v>
          </cell>
          <cell r="AD732" t="str">
            <v>Yes</v>
          </cell>
          <cell r="AE732" t="str">
            <v>Yes</v>
          </cell>
          <cell r="AF732" t="str">
            <v>Winthrop Financial/IFG</v>
          </cell>
          <cell r="AG732" t="str">
            <v>Winthrop Apts. Investors, LP</v>
          </cell>
          <cell r="AH732" t="str">
            <v>1986</v>
          </cell>
          <cell r="AI732" t="str">
            <v>West</v>
          </cell>
          <cell r="AJ732" t="str">
            <v>Dallas II</v>
          </cell>
          <cell r="AK732" t="str">
            <v>Larry Lennon</v>
          </cell>
          <cell r="AL732" t="str">
            <v>Mark Van Tilburg</v>
          </cell>
          <cell r="AM732" t="b">
            <v>0</v>
          </cell>
          <cell r="AN732" t="str">
            <v>RW:038563@3494</v>
          </cell>
          <cell r="AO732" t="str">
            <v>10590</v>
          </cell>
          <cell r="AP732">
            <v>2205.21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669.6</v>
          </cell>
          <cell r="AX732">
            <v>2874.81</v>
          </cell>
          <cell r="AY732">
            <v>742.71</v>
          </cell>
        </row>
        <row r="733">
          <cell r="A733" t="str">
            <v>025052</v>
          </cell>
          <cell r="B733" t="str">
            <v>Heather Ridge</v>
          </cell>
          <cell r="C733" t="str">
            <v>4030 ESTERS RD</v>
          </cell>
          <cell r="D733">
            <v>0</v>
          </cell>
          <cell r="E733" t="str">
            <v>Irving</v>
          </cell>
          <cell r="F733" t="str">
            <v>TX</v>
          </cell>
          <cell r="G733" t="str">
            <v>75038</v>
          </cell>
          <cell r="H733" t="str">
            <v>972-257-1909</v>
          </cell>
          <cell r="I733">
            <v>0</v>
          </cell>
          <cell r="J733">
            <v>204</v>
          </cell>
          <cell r="K733" t="str">
            <v>48113</v>
          </cell>
          <cell r="L733" t="str">
            <v>Dallas</v>
          </cell>
          <cell r="M733" t="str">
            <v>1920</v>
          </cell>
          <cell r="N733" t="str">
            <v>Dallas</v>
          </cell>
          <cell r="O733" t="str">
            <v>31</v>
          </cell>
          <cell r="P733" t="str">
            <v>Dallas - Fort Worth</v>
          </cell>
          <cell r="Q733">
            <v>0</v>
          </cell>
          <cell r="R733" t="str">
            <v>Garden</v>
          </cell>
          <cell r="S733" t="str">
            <v>Insignia</v>
          </cell>
          <cell r="T733">
            <v>0</v>
          </cell>
          <cell r="U733" t="str">
            <v>Conventional</v>
          </cell>
          <cell r="V733" t="str">
            <v>Conventional</v>
          </cell>
          <cell r="W733">
            <v>0</v>
          </cell>
          <cell r="X733" t="str">
            <v>Equity</v>
          </cell>
          <cell r="Y733" t="str">
            <v>12</v>
          </cell>
          <cell r="Z733" t="str">
            <v>7</v>
          </cell>
          <cell r="AA733" t="str">
            <v>6</v>
          </cell>
          <cell r="AB733" t="str">
            <v>0</v>
          </cell>
          <cell r="AC733">
            <v>0.32440475200000002</v>
          </cell>
          <cell r="AD733" t="str">
            <v>Yes</v>
          </cell>
          <cell r="AE733" t="str">
            <v>Yes</v>
          </cell>
          <cell r="AF733" t="str">
            <v>Winthrop Financial/IFG</v>
          </cell>
          <cell r="AG733" t="str">
            <v>DFW Apartments Investors, LP</v>
          </cell>
          <cell r="AH733" t="str">
            <v>1983</v>
          </cell>
          <cell r="AI733" t="str">
            <v>West</v>
          </cell>
          <cell r="AJ733" t="str">
            <v>Dallas II</v>
          </cell>
          <cell r="AK733" t="str">
            <v>Larry Lennon</v>
          </cell>
          <cell r="AL733" t="str">
            <v>Mark Van Tilburg</v>
          </cell>
          <cell r="AM733" t="b">
            <v>0</v>
          </cell>
          <cell r="AN733" t="str">
            <v>RW:039624@3494</v>
          </cell>
          <cell r="AO733">
            <v>0</v>
          </cell>
          <cell r="AP733">
            <v>1813.96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550.79999999999995</v>
          </cell>
          <cell r="AX733">
            <v>2364.7600000000002</v>
          </cell>
          <cell r="AY733">
            <v>767.13</v>
          </cell>
        </row>
        <row r="734">
          <cell r="A734" t="str">
            <v>025053</v>
          </cell>
          <cell r="B734" t="str">
            <v>Riverside Park</v>
          </cell>
          <cell r="C734" t="str">
            <v>2000 HUNTINGTON AVE</v>
          </cell>
          <cell r="D734">
            <v>0</v>
          </cell>
          <cell r="E734" t="str">
            <v>Alexandria</v>
          </cell>
          <cell r="F734" t="str">
            <v>VA</v>
          </cell>
          <cell r="G734" t="str">
            <v>22303</v>
          </cell>
          <cell r="H734" t="str">
            <v>703-960-9330</v>
          </cell>
          <cell r="I734">
            <v>0</v>
          </cell>
          <cell r="J734">
            <v>1222</v>
          </cell>
          <cell r="K734" t="str">
            <v>51059</v>
          </cell>
          <cell r="L734" t="str">
            <v>Fairfax</v>
          </cell>
          <cell r="M734" t="str">
            <v>8840</v>
          </cell>
          <cell r="N734" t="str">
            <v>Washington</v>
          </cell>
          <cell r="O734" t="str">
            <v>97</v>
          </cell>
          <cell r="P734" t="str">
            <v>Washington - Baltimore</v>
          </cell>
          <cell r="Q734">
            <v>0</v>
          </cell>
          <cell r="R734" t="str">
            <v>Garden</v>
          </cell>
          <cell r="S734" t="str">
            <v>Insignia</v>
          </cell>
          <cell r="T734">
            <v>0</v>
          </cell>
          <cell r="U734" t="str">
            <v>Conventional</v>
          </cell>
          <cell r="V734" t="str">
            <v>Conventional</v>
          </cell>
          <cell r="W734">
            <v>0</v>
          </cell>
          <cell r="X734" t="str">
            <v>Equity</v>
          </cell>
          <cell r="Y734" t="str">
            <v>12</v>
          </cell>
          <cell r="Z734" t="str">
            <v>8</v>
          </cell>
          <cell r="AA734" t="str">
            <v>6</v>
          </cell>
          <cell r="AB734" t="str">
            <v>0</v>
          </cell>
          <cell r="AC734">
            <v>0.49472932400000003</v>
          </cell>
          <cell r="AD734" t="str">
            <v>Yes</v>
          </cell>
          <cell r="AE734" t="str">
            <v>Yes</v>
          </cell>
          <cell r="AF734" t="str">
            <v>Winthrop Financial/IFG</v>
          </cell>
          <cell r="AG734" t="str">
            <v>Ravensworth Associates, LP</v>
          </cell>
          <cell r="AH734" t="str">
            <v>1973</v>
          </cell>
          <cell r="AI734" t="str">
            <v>East</v>
          </cell>
          <cell r="AJ734" t="str">
            <v>Rockville</v>
          </cell>
          <cell r="AK734" t="str">
            <v>Bruce Terwilliger</v>
          </cell>
          <cell r="AL734" t="str">
            <v>Dave Cowling</v>
          </cell>
          <cell r="AM734" t="b">
            <v>0</v>
          </cell>
          <cell r="AN734">
            <v>0</v>
          </cell>
          <cell r="AO734" t="str">
            <v>09172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7595.64</v>
          </cell>
          <cell r="AV734">
            <v>0</v>
          </cell>
          <cell r="AW734">
            <v>0</v>
          </cell>
          <cell r="AX734">
            <v>7595.64</v>
          </cell>
          <cell r="AY734">
            <v>3757.78</v>
          </cell>
        </row>
        <row r="735">
          <cell r="A735" t="str">
            <v>025054</v>
          </cell>
          <cell r="B735" t="str">
            <v>Brandywine</v>
          </cell>
          <cell r="C735" t="str">
            <v>160 BELLE DR</v>
          </cell>
          <cell r="D735">
            <v>0</v>
          </cell>
          <cell r="E735" t="str">
            <v>Fayetteville</v>
          </cell>
          <cell r="F735" t="str">
            <v>GA</v>
          </cell>
          <cell r="G735" t="str">
            <v>30214</v>
          </cell>
          <cell r="H735" t="str">
            <v>770-460-1989</v>
          </cell>
          <cell r="I735">
            <v>0</v>
          </cell>
          <cell r="J735">
            <v>113</v>
          </cell>
          <cell r="K735" t="str">
            <v>13113</v>
          </cell>
          <cell r="L735" t="str">
            <v>Fayette</v>
          </cell>
          <cell r="M735" t="str">
            <v>0520</v>
          </cell>
          <cell r="N735" t="str">
            <v>Atlanta</v>
          </cell>
          <cell r="O735">
            <v>0</v>
          </cell>
          <cell r="P735">
            <v>0</v>
          </cell>
          <cell r="Q735">
            <v>0</v>
          </cell>
          <cell r="R735" t="str">
            <v>Garden</v>
          </cell>
          <cell r="S735" t="str">
            <v>Insignia</v>
          </cell>
          <cell r="T735">
            <v>0</v>
          </cell>
          <cell r="U735" t="str">
            <v>Conventional</v>
          </cell>
          <cell r="V735" t="str">
            <v>Conventional</v>
          </cell>
          <cell r="W735">
            <v>0</v>
          </cell>
          <cell r="X735" t="str">
            <v>Equity</v>
          </cell>
          <cell r="Y735" t="str">
            <v>12</v>
          </cell>
          <cell r="Z735" t="str">
            <v>2</v>
          </cell>
          <cell r="AA735" t="str">
            <v>8</v>
          </cell>
          <cell r="AB735" t="str">
            <v>0</v>
          </cell>
          <cell r="AC735">
            <v>0</v>
          </cell>
          <cell r="AD735" t="str">
            <v>Yes</v>
          </cell>
          <cell r="AE735" t="str">
            <v>Yes</v>
          </cell>
          <cell r="AF735" t="str">
            <v>Winthrop Financial/IFG</v>
          </cell>
          <cell r="AG735" t="str">
            <v>Winthrop Apts. Investors II, LP</v>
          </cell>
          <cell r="AH735" t="str">
            <v>1989</v>
          </cell>
          <cell r="AI735" t="str">
            <v>South East</v>
          </cell>
          <cell r="AJ735" t="str">
            <v>Atlanta</v>
          </cell>
          <cell r="AK735" t="str">
            <v>Ken Mills</v>
          </cell>
          <cell r="AL735" t="str">
            <v>Ken Mills</v>
          </cell>
          <cell r="AM735" t="b">
            <v>1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406.8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406.8</v>
          </cell>
          <cell r="AY735">
            <v>0</v>
          </cell>
        </row>
        <row r="736">
          <cell r="A736" t="str">
            <v>025055</v>
          </cell>
          <cell r="B736" t="str">
            <v>Carriage House</v>
          </cell>
          <cell r="C736" t="str">
            <v>135 W Old St</v>
          </cell>
          <cell r="D736">
            <v>0</v>
          </cell>
          <cell r="E736" t="str">
            <v>Petersburg</v>
          </cell>
          <cell r="F736" t="str">
            <v>VA</v>
          </cell>
          <cell r="G736" t="str">
            <v>23803</v>
          </cell>
          <cell r="H736" t="str">
            <v>804-733-6225</v>
          </cell>
          <cell r="I736" t="str">
            <v>804-733-8533</v>
          </cell>
          <cell r="J736">
            <v>118</v>
          </cell>
          <cell r="K736" t="str">
            <v>51041</v>
          </cell>
          <cell r="L736" t="str">
            <v>Chesterfield</v>
          </cell>
          <cell r="M736" t="str">
            <v>6760</v>
          </cell>
          <cell r="N736" t="str">
            <v>Richmond-Petersburg</v>
          </cell>
          <cell r="O736">
            <v>0</v>
          </cell>
          <cell r="P736">
            <v>0</v>
          </cell>
          <cell r="Q736">
            <v>0</v>
          </cell>
          <cell r="R736" t="str">
            <v>garden</v>
          </cell>
          <cell r="S736" t="str">
            <v>Insignia</v>
          </cell>
          <cell r="T736">
            <v>0</v>
          </cell>
          <cell r="U736" t="str">
            <v>Affordable</v>
          </cell>
          <cell r="V736" t="str">
            <v>Affordable</v>
          </cell>
          <cell r="W736" t="str">
            <v>Assisted</v>
          </cell>
          <cell r="X736" t="str">
            <v>Equity</v>
          </cell>
          <cell r="Y736" t="str">
            <v>12</v>
          </cell>
          <cell r="Z736" t="str">
            <v>7</v>
          </cell>
          <cell r="AA736" t="str">
            <v>8</v>
          </cell>
          <cell r="AB736">
            <v>0</v>
          </cell>
          <cell r="AC736">
            <v>0</v>
          </cell>
          <cell r="AD736" t="str">
            <v>Yes</v>
          </cell>
          <cell r="AE736" t="str">
            <v>Yes</v>
          </cell>
          <cell r="AF736" t="str">
            <v>Winthrop Financial/IFG</v>
          </cell>
          <cell r="AG736">
            <v>0</v>
          </cell>
          <cell r="AH736" t="str">
            <v>1978</v>
          </cell>
          <cell r="AI736" t="str">
            <v>East</v>
          </cell>
          <cell r="AJ736" t="str">
            <v>Greenville</v>
          </cell>
          <cell r="AK736" t="str">
            <v>Frank Dupree</v>
          </cell>
          <cell r="AL736" t="str">
            <v>Tim Shearer</v>
          </cell>
          <cell r="AM736" t="b">
            <v>0</v>
          </cell>
          <cell r="AN736">
            <v>0</v>
          </cell>
          <cell r="AO736" t="str">
            <v>11241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</row>
        <row r="737">
          <cell r="A737" t="str">
            <v>025056</v>
          </cell>
          <cell r="B737" t="str">
            <v>Cold Harbor</v>
          </cell>
          <cell r="C737" t="str">
            <v>7202 Garden Park Ln</v>
          </cell>
          <cell r="D737">
            <v>0</v>
          </cell>
          <cell r="E737" t="str">
            <v>Mechanicsville</v>
          </cell>
          <cell r="F737" t="str">
            <v>VA</v>
          </cell>
          <cell r="G737" t="str">
            <v>23111</v>
          </cell>
          <cell r="H737" t="str">
            <v>804-730-9010</v>
          </cell>
          <cell r="I737" t="str">
            <v>804-559-8756</v>
          </cell>
          <cell r="J737">
            <v>156</v>
          </cell>
          <cell r="K737" t="str">
            <v>51085</v>
          </cell>
          <cell r="L737" t="str">
            <v>Hanover</v>
          </cell>
          <cell r="M737" t="str">
            <v>6760</v>
          </cell>
          <cell r="N737" t="str">
            <v>Richmond-Petersburg</v>
          </cell>
          <cell r="O737">
            <v>0</v>
          </cell>
          <cell r="P737">
            <v>0</v>
          </cell>
          <cell r="Q737" t="str">
            <v>Suburban</v>
          </cell>
          <cell r="R737" t="str">
            <v>midrise</v>
          </cell>
          <cell r="S737" t="str">
            <v>Insignia</v>
          </cell>
          <cell r="T737" t="str">
            <v>Winthrop</v>
          </cell>
          <cell r="U737" t="str">
            <v>Affordable</v>
          </cell>
          <cell r="V737" t="str">
            <v>Affordable</v>
          </cell>
          <cell r="W737">
            <v>0</v>
          </cell>
          <cell r="X737" t="str">
            <v>Equity</v>
          </cell>
          <cell r="Y737" t="str">
            <v>12</v>
          </cell>
          <cell r="Z737" t="str">
            <v>7</v>
          </cell>
          <cell r="AA737" t="str">
            <v>7</v>
          </cell>
          <cell r="AB737">
            <v>0</v>
          </cell>
          <cell r="AC737">
            <v>0</v>
          </cell>
          <cell r="AD737" t="str">
            <v>Yes</v>
          </cell>
          <cell r="AE737" t="str">
            <v>Yes</v>
          </cell>
          <cell r="AF737" t="str">
            <v>Winthrop Financial/IFG</v>
          </cell>
          <cell r="AG737" t="str">
            <v>Cold Harbor Partnership</v>
          </cell>
          <cell r="AH737">
            <v>0</v>
          </cell>
          <cell r="AI737" t="str">
            <v>East</v>
          </cell>
          <cell r="AJ737" t="str">
            <v>Greenville</v>
          </cell>
          <cell r="AK737" t="str">
            <v>Frank Dupree</v>
          </cell>
          <cell r="AL737" t="str">
            <v>Tim Shearer</v>
          </cell>
          <cell r="AM737" t="b">
            <v>0</v>
          </cell>
          <cell r="AN737" t="str">
            <v>RW:039077@3494</v>
          </cell>
          <cell r="AO737" t="str">
            <v>07846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</row>
        <row r="738">
          <cell r="A738" t="str">
            <v>025058</v>
          </cell>
          <cell r="B738" t="str">
            <v>LODGE RUN</v>
          </cell>
          <cell r="C738">
            <v>0</v>
          </cell>
          <cell r="D738">
            <v>0</v>
          </cell>
          <cell r="E738" t="str">
            <v>PORTAGE</v>
          </cell>
          <cell r="F738" t="str">
            <v>PA</v>
          </cell>
          <cell r="G738" t="str">
            <v>15946</v>
          </cell>
          <cell r="H738">
            <v>0</v>
          </cell>
          <cell r="I738">
            <v>0</v>
          </cell>
          <cell r="J738">
            <v>31</v>
          </cell>
          <cell r="K738" t="str">
            <v>42021</v>
          </cell>
          <cell r="L738" t="str">
            <v>Cambria</v>
          </cell>
          <cell r="M738" t="str">
            <v>3680</v>
          </cell>
          <cell r="N738" t="str">
            <v>Johnstown</v>
          </cell>
          <cell r="O738">
            <v>0</v>
          </cell>
          <cell r="P738">
            <v>0</v>
          </cell>
          <cell r="Q738">
            <v>0</v>
          </cell>
          <cell r="R738" t="str">
            <v>garden</v>
          </cell>
          <cell r="S738" t="str">
            <v>Insignia</v>
          </cell>
          <cell r="T738">
            <v>0</v>
          </cell>
          <cell r="U738" t="str">
            <v>Affordable</v>
          </cell>
          <cell r="V738" t="str">
            <v>Affordable</v>
          </cell>
          <cell r="W738" t="str">
            <v>yes</v>
          </cell>
          <cell r="X738" t="str">
            <v>Equity</v>
          </cell>
          <cell r="Y738" t="str">
            <v>12</v>
          </cell>
          <cell r="Z738" t="str">
            <v>5</v>
          </cell>
          <cell r="AA738" t="str">
            <v>8</v>
          </cell>
          <cell r="AB738">
            <v>0</v>
          </cell>
          <cell r="AC738">
            <v>0</v>
          </cell>
          <cell r="AD738" t="str">
            <v>Yes</v>
          </cell>
          <cell r="AE738" t="str">
            <v>Yes</v>
          </cell>
          <cell r="AF738" t="str">
            <v>Winthrop Financial/IFG</v>
          </cell>
          <cell r="AG738">
            <v>0</v>
          </cell>
          <cell r="AH738" t="str">
            <v>1982</v>
          </cell>
          <cell r="AI738" t="str">
            <v>East</v>
          </cell>
          <cell r="AJ738" t="str">
            <v>Allentown</v>
          </cell>
          <cell r="AK738" t="str">
            <v>Cooper Winston</v>
          </cell>
          <cell r="AL738" t="str">
            <v>Darnell Beatty</v>
          </cell>
          <cell r="AM738" t="b">
            <v>0</v>
          </cell>
          <cell r="AN738">
            <v>0</v>
          </cell>
          <cell r="AO738" t="str">
            <v>09153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0</v>
          </cell>
        </row>
        <row r="739">
          <cell r="A739" t="str">
            <v>025060</v>
          </cell>
          <cell r="B739" t="str">
            <v>Mt. Pleasant Apts</v>
          </cell>
          <cell r="C739">
            <v>0</v>
          </cell>
          <cell r="D739">
            <v>0</v>
          </cell>
          <cell r="E739" t="str">
            <v>Roxbury</v>
          </cell>
          <cell r="F739" t="str">
            <v>MA</v>
          </cell>
          <cell r="G739" t="str">
            <v>02119</v>
          </cell>
          <cell r="H739">
            <v>0</v>
          </cell>
          <cell r="I739">
            <v>0</v>
          </cell>
          <cell r="J739">
            <v>98</v>
          </cell>
          <cell r="K739" t="str">
            <v>25025</v>
          </cell>
          <cell r="L739" t="str">
            <v>Suffolk</v>
          </cell>
          <cell r="M739" t="str">
            <v>1120</v>
          </cell>
          <cell r="N739" t="str">
            <v>Boston</v>
          </cell>
          <cell r="O739" t="str">
            <v>07</v>
          </cell>
          <cell r="P739" t="str">
            <v>Boston - Worcester - Lawrence</v>
          </cell>
          <cell r="Q739">
            <v>0</v>
          </cell>
          <cell r="R739" t="str">
            <v>garden</v>
          </cell>
          <cell r="S739" t="str">
            <v>Insignia</v>
          </cell>
          <cell r="T739">
            <v>0</v>
          </cell>
          <cell r="U739" t="str">
            <v>Affordable</v>
          </cell>
          <cell r="V739" t="str">
            <v>Affordable</v>
          </cell>
          <cell r="W739" t="str">
            <v>Assisted</v>
          </cell>
          <cell r="X739" t="str">
            <v>Equity</v>
          </cell>
          <cell r="Y739" t="str">
            <v>12</v>
          </cell>
          <cell r="Z739" t="str">
            <v>2</v>
          </cell>
          <cell r="AA739" t="str">
            <v>6</v>
          </cell>
          <cell r="AB739" t="str">
            <v>231503</v>
          </cell>
          <cell r="AC739">
            <v>0</v>
          </cell>
          <cell r="AD739" t="str">
            <v>Yes</v>
          </cell>
          <cell r="AE739" t="str">
            <v>Yes</v>
          </cell>
          <cell r="AF739" t="str">
            <v>Winthrop Financial/IFG</v>
          </cell>
          <cell r="AG739">
            <v>0</v>
          </cell>
          <cell r="AH739" t="str">
            <v>1983</v>
          </cell>
          <cell r="AI739" t="str">
            <v>East</v>
          </cell>
          <cell r="AJ739" t="str">
            <v>Tarrytown</v>
          </cell>
          <cell r="AK739" t="str">
            <v>David Zweig</v>
          </cell>
          <cell r="AL739" t="str">
            <v>Mary Ellen Madeiros</v>
          </cell>
          <cell r="AM739" t="b">
            <v>1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</row>
        <row r="740">
          <cell r="A740" t="str">
            <v>025061</v>
          </cell>
          <cell r="B740" t="str">
            <v>Park Towne</v>
          </cell>
          <cell r="C740" t="str">
            <v>2200 BENJAMIN FRANKLIN</v>
          </cell>
          <cell r="D740">
            <v>0</v>
          </cell>
          <cell r="E740" t="str">
            <v>Philadelphia</v>
          </cell>
          <cell r="F740" t="str">
            <v>PA</v>
          </cell>
          <cell r="G740" t="str">
            <v>19130</v>
          </cell>
          <cell r="H740" t="str">
            <v>215-568-6926</v>
          </cell>
          <cell r="I740">
            <v>0</v>
          </cell>
          <cell r="J740">
            <v>980</v>
          </cell>
          <cell r="K740" t="str">
            <v>42101</v>
          </cell>
          <cell r="L740" t="str">
            <v>Philadelphia</v>
          </cell>
          <cell r="M740" t="str">
            <v>6160</v>
          </cell>
          <cell r="N740" t="str">
            <v>Philadelphia</v>
          </cell>
          <cell r="O740" t="str">
            <v>77</v>
          </cell>
          <cell r="P740" t="str">
            <v>Philadelphia - Wilmington - Atlantic City</v>
          </cell>
          <cell r="Q740">
            <v>0</v>
          </cell>
          <cell r="R740" t="str">
            <v>Garden</v>
          </cell>
          <cell r="S740" t="str">
            <v>Insignia</v>
          </cell>
          <cell r="T740">
            <v>0</v>
          </cell>
          <cell r="U740" t="str">
            <v>Conventional</v>
          </cell>
          <cell r="V740" t="str">
            <v>Conventional</v>
          </cell>
          <cell r="W740">
            <v>0</v>
          </cell>
          <cell r="X740" t="str">
            <v>Equity</v>
          </cell>
          <cell r="Y740" t="str">
            <v>12</v>
          </cell>
          <cell r="Z740" t="str">
            <v>10</v>
          </cell>
          <cell r="AA740" t="str">
            <v>6</v>
          </cell>
          <cell r="AB740" t="str">
            <v>0</v>
          </cell>
          <cell r="AC740">
            <v>0.18794029100000001</v>
          </cell>
          <cell r="AD740" t="str">
            <v>Yes</v>
          </cell>
          <cell r="AE740" t="str">
            <v>Yes</v>
          </cell>
          <cell r="AF740" t="str">
            <v>Winthrop Financial/IFG</v>
          </cell>
          <cell r="AG740" t="str">
            <v>Park Towne Place Associates</v>
          </cell>
          <cell r="AH740" t="str">
            <v>1959</v>
          </cell>
          <cell r="AI740" t="str">
            <v>East</v>
          </cell>
          <cell r="AJ740" t="str">
            <v>Philadelphia I</v>
          </cell>
          <cell r="AK740" t="str">
            <v>Carl Ruff</v>
          </cell>
          <cell r="AL740" t="str">
            <v>Miki Wilson</v>
          </cell>
          <cell r="AM740" t="b">
            <v>0</v>
          </cell>
          <cell r="AN740" t="str">
            <v>RW:038970@3494</v>
          </cell>
          <cell r="AO740" t="str">
            <v>10424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</row>
        <row r="741">
          <cell r="A741" t="str">
            <v>025062</v>
          </cell>
          <cell r="B741" t="str">
            <v>Parkway Villas</v>
          </cell>
          <cell r="C741">
            <v>0</v>
          </cell>
          <cell r="D741">
            <v>0</v>
          </cell>
          <cell r="E741" t="str">
            <v>Wichita Falls</v>
          </cell>
          <cell r="F741" t="str">
            <v>TX</v>
          </cell>
          <cell r="G741" t="str">
            <v>76310</v>
          </cell>
          <cell r="H741">
            <v>0</v>
          </cell>
          <cell r="I741">
            <v>0</v>
          </cell>
          <cell r="J741">
            <v>200</v>
          </cell>
          <cell r="K741" t="str">
            <v>48485</v>
          </cell>
          <cell r="L741" t="str">
            <v>Wichita</v>
          </cell>
          <cell r="M741" t="str">
            <v>9080</v>
          </cell>
          <cell r="N741" t="str">
            <v>WichitaFalls</v>
          </cell>
          <cell r="O741">
            <v>0</v>
          </cell>
          <cell r="P741">
            <v>0</v>
          </cell>
          <cell r="Q741">
            <v>0</v>
          </cell>
          <cell r="R741" t="str">
            <v>midrise</v>
          </cell>
          <cell r="S741" t="str">
            <v>Insignia</v>
          </cell>
          <cell r="T741">
            <v>0</v>
          </cell>
          <cell r="U741" t="str">
            <v>Conventional</v>
          </cell>
          <cell r="V741">
            <v>0</v>
          </cell>
          <cell r="W741" t="str">
            <v>Assisted</v>
          </cell>
          <cell r="X741" t="str">
            <v>Equity</v>
          </cell>
          <cell r="Y741" t="str">
            <v>12</v>
          </cell>
          <cell r="Z741" t="str">
            <v>7</v>
          </cell>
          <cell r="AA741" t="str">
            <v>7</v>
          </cell>
          <cell r="AB741">
            <v>0</v>
          </cell>
          <cell r="AC741">
            <v>0.01</v>
          </cell>
          <cell r="AD741" t="str">
            <v>Yes</v>
          </cell>
          <cell r="AE741" t="str">
            <v>Yes</v>
          </cell>
          <cell r="AF741" t="str">
            <v>Winthrop Financial/IFG</v>
          </cell>
          <cell r="AG741">
            <v>0</v>
          </cell>
          <cell r="AH741">
            <v>0</v>
          </cell>
          <cell r="AI741" t="str">
            <v>West</v>
          </cell>
          <cell r="AJ741" t="str">
            <v>Dallas I</v>
          </cell>
          <cell r="AK741" t="str">
            <v>Ron Shelton</v>
          </cell>
          <cell r="AL741" t="str">
            <v>Kim Tannery</v>
          </cell>
          <cell r="AM741" t="b">
            <v>0</v>
          </cell>
          <cell r="AN741" t="str">
            <v>RW:006802@3494</v>
          </cell>
          <cell r="AO741" t="str">
            <v>11259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</row>
        <row r="742">
          <cell r="A742" t="str">
            <v>025063</v>
          </cell>
          <cell r="B742" t="str">
            <v>Ravensworth</v>
          </cell>
          <cell r="C742" t="str">
            <v>4327 RAVENSWORTH RD</v>
          </cell>
          <cell r="D742">
            <v>0</v>
          </cell>
          <cell r="E742" t="str">
            <v>Annandale</v>
          </cell>
          <cell r="F742" t="str">
            <v>VA</v>
          </cell>
          <cell r="G742" t="str">
            <v>22003</v>
          </cell>
          <cell r="H742" t="str">
            <v>703-256-5042</v>
          </cell>
          <cell r="I742">
            <v>0</v>
          </cell>
          <cell r="J742">
            <v>219</v>
          </cell>
          <cell r="K742" t="str">
            <v>51059</v>
          </cell>
          <cell r="L742" t="str">
            <v>Fairfax</v>
          </cell>
          <cell r="M742" t="str">
            <v>8840</v>
          </cell>
          <cell r="N742" t="str">
            <v>Washington</v>
          </cell>
          <cell r="O742" t="str">
            <v>97</v>
          </cell>
          <cell r="P742" t="str">
            <v>Washington - Baltimore</v>
          </cell>
          <cell r="Q742">
            <v>0</v>
          </cell>
          <cell r="R742" t="str">
            <v>Garden</v>
          </cell>
          <cell r="S742" t="str">
            <v>Insignia</v>
          </cell>
          <cell r="T742">
            <v>0</v>
          </cell>
          <cell r="U742" t="str">
            <v>Conventional</v>
          </cell>
          <cell r="V742" t="str">
            <v>Conventional</v>
          </cell>
          <cell r="W742">
            <v>0</v>
          </cell>
          <cell r="X742" t="str">
            <v>Equity</v>
          </cell>
          <cell r="Y742" t="str">
            <v>12</v>
          </cell>
          <cell r="Z742" t="str">
            <v>7</v>
          </cell>
          <cell r="AA742" t="str">
            <v>8</v>
          </cell>
          <cell r="AB742" t="str">
            <v>0</v>
          </cell>
          <cell r="AC742">
            <v>0.26676</v>
          </cell>
          <cell r="AD742" t="str">
            <v>Yes</v>
          </cell>
          <cell r="AE742" t="str">
            <v>Yes</v>
          </cell>
          <cell r="AF742" t="str">
            <v>Winthrop Financial/IFG</v>
          </cell>
          <cell r="AG742" t="str">
            <v>Ravensworth Associates, LP</v>
          </cell>
          <cell r="AH742" t="str">
            <v>1974</v>
          </cell>
          <cell r="AI742" t="str">
            <v>East</v>
          </cell>
          <cell r="AJ742" t="str">
            <v>Rockville</v>
          </cell>
          <cell r="AK742" t="str">
            <v>Bruce Terwilliger</v>
          </cell>
          <cell r="AL742" t="str">
            <v>Bob Lawson</v>
          </cell>
          <cell r="AM742" t="b">
            <v>0</v>
          </cell>
          <cell r="AN742">
            <v>0</v>
          </cell>
          <cell r="AO742" t="str">
            <v>09037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1361.25</v>
          </cell>
          <cell r="AV742">
            <v>0</v>
          </cell>
          <cell r="AW742">
            <v>0</v>
          </cell>
          <cell r="AX742">
            <v>1361.25</v>
          </cell>
          <cell r="AY742">
            <v>363.12</v>
          </cell>
        </row>
        <row r="743">
          <cell r="A743" t="str">
            <v>025064</v>
          </cell>
          <cell r="B743" t="str">
            <v>Gotham Apts</v>
          </cell>
          <cell r="C743" t="str">
            <v>2718 E LINWOOD BLVD</v>
          </cell>
          <cell r="D743">
            <v>0</v>
          </cell>
          <cell r="E743" t="str">
            <v>Kansas City</v>
          </cell>
          <cell r="F743" t="str">
            <v>MO</v>
          </cell>
          <cell r="G743" t="str">
            <v>64128</v>
          </cell>
          <cell r="H743" t="str">
            <v>816-921-0652</v>
          </cell>
          <cell r="I743">
            <v>0</v>
          </cell>
          <cell r="J743">
            <v>105</v>
          </cell>
          <cell r="K743" t="str">
            <v>29095</v>
          </cell>
          <cell r="L743" t="str">
            <v>Jackson</v>
          </cell>
          <cell r="M743" t="str">
            <v>3760</v>
          </cell>
          <cell r="N743" t="str">
            <v>Kansas City</v>
          </cell>
          <cell r="O743">
            <v>0</v>
          </cell>
          <cell r="P743">
            <v>0</v>
          </cell>
          <cell r="Q743">
            <v>0</v>
          </cell>
          <cell r="R743" t="str">
            <v>Garden</v>
          </cell>
          <cell r="S743" t="str">
            <v>Insignia</v>
          </cell>
          <cell r="T743">
            <v>0</v>
          </cell>
          <cell r="U743" t="str">
            <v>Affordable</v>
          </cell>
          <cell r="V743" t="str">
            <v>Affordable</v>
          </cell>
          <cell r="W743" t="str">
            <v>Assisted</v>
          </cell>
          <cell r="X743" t="str">
            <v>Equity</v>
          </cell>
          <cell r="Y743" t="str">
            <v>12</v>
          </cell>
          <cell r="Z743" t="str">
            <v>4</v>
          </cell>
          <cell r="AA743" t="str">
            <v>5</v>
          </cell>
          <cell r="AB743" t="str">
            <v>56418</v>
          </cell>
          <cell r="AC743">
            <v>0</v>
          </cell>
          <cell r="AD743" t="str">
            <v>Yes</v>
          </cell>
          <cell r="AE743" t="str">
            <v>Yes</v>
          </cell>
          <cell r="AF743" t="str">
            <v>Winthrop Financial/IFG</v>
          </cell>
          <cell r="AG743" t="str">
            <v>One Lindwood Associates, LP</v>
          </cell>
          <cell r="AH743" t="str">
            <v>1930</v>
          </cell>
          <cell r="AI743" t="str">
            <v>Far West</v>
          </cell>
          <cell r="AJ743" t="str">
            <v>Kansas City</v>
          </cell>
          <cell r="AK743" t="str">
            <v>Rusty Fleming</v>
          </cell>
          <cell r="AL743" t="str">
            <v>Dennis Watts</v>
          </cell>
          <cell r="AM743" t="b">
            <v>1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</row>
        <row r="744">
          <cell r="A744" t="str">
            <v>025065</v>
          </cell>
          <cell r="B744" t="str">
            <v>Riverside Place</v>
          </cell>
          <cell r="C744" t="str">
            <v>9400 ROBERTS DR</v>
          </cell>
          <cell r="D744">
            <v>0</v>
          </cell>
          <cell r="E744" t="str">
            <v>Atlanta</v>
          </cell>
          <cell r="F744" t="str">
            <v>GA</v>
          </cell>
          <cell r="G744" t="str">
            <v>30350</v>
          </cell>
          <cell r="H744" t="str">
            <v>770-998-1900</v>
          </cell>
          <cell r="I744">
            <v>0</v>
          </cell>
          <cell r="J744">
            <v>90</v>
          </cell>
          <cell r="K744" t="str">
            <v>13121</v>
          </cell>
          <cell r="L744" t="str">
            <v>Fulton</v>
          </cell>
          <cell r="M744" t="str">
            <v>0520</v>
          </cell>
          <cell r="N744" t="str">
            <v>Atlanta</v>
          </cell>
          <cell r="O744">
            <v>0</v>
          </cell>
          <cell r="P744">
            <v>0</v>
          </cell>
          <cell r="Q744">
            <v>0</v>
          </cell>
          <cell r="R744" t="str">
            <v>Garden</v>
          </cell>
          <cell r="S744" t="str">
            <v>Insignia</v>
          </cell>
          <cell r="T744">
            <v>0</v>
          </cell>
          <cell r="U744" t="str">
            <v>Conventional</v>
          </cell>
          <cell r="V744" t="str">
            <v>Conventional</v>
          </cell>
          <cell r="W744">
            <v>0</v>
          </cell>
          <cell r="X744" t="str">
            <v>Equity</v>
          </cell>
          <cell r="Y744" t="str">
            <v>12</v>
          </cell>
          <cell r="Z744" t="str">
            <v>6</v>
          </cell>
          <cell r="AA744" t="str">
            <v>8</v>
          </cell>
          <cell r="AB744" t="str">
            <v>0</v>
          </cell>
          <cell r="AC744">
            <v>0</v>
          </cell>
          <cell r="AD744" t="str">
            <v>Yes</v>
          </cell>
          <cell r="AE744" t="str">
            <v>Yes</v>
          </cell>
          <cell r="AF744" t="str">
            <v>Winthrop Financial/IFG</v>
          </cell>
          <cell r="AG744" t="str">
            <v>Winthrop Apts. Investors II, LP</v>
          </cell>
          <cell r="AH744" t="str">
            <v>1974</v>
          </cell>
          <cell r="AI744" t="str">
            <v>South East</v>
          </cell>
          <cell r="AJ744" t="str">
            <v>Atlanta</v>
          </cell>
          <cell r="AK744" t="str">
            <v>Ken Mills</v>
          </cell>
          <cell r="AL744" t="str">
            <v>Ken Mills</v>
          </cell>
          <cell r="AM744" t="b">
            <v>0</v>
          </cell>
          <cell r="AN744" t="str">
            <v>RW:038701@3494</v>
          </cell>
          <cell r="AO744" t="str">
            <v>11122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  <cell r="AU744">
            <v>0</v>
          </cell>
          <cell r="AV744">
            <v>0</v>
          </cell>
          <cell r="AW744">
            <v>0</v>
          </cell>
          <cell r="AX744">
            <v>0</v>
          </cell>
          <cell r="AY744">
            <v>0</v>
          </cell>
        </row>
        <row r="745">
          <cell r="A745" t="str">
            <v>025066</v>
          </cell>
          <cell r="B745" t="str">
            <v>SPRING MANOR</v>
          </cell>
          <cell r="C745">
            <v>0</v>
          </cell>
          <cell r="D745">
            <v>0</v>
          </cell>
          <cell r="E745" t="str">
            <v>HOLIDAYSBURG</v>
          </cell>
          <cell r="F745" t="str">
            <v>PA</v>
          </cell>
          <cell r="G745" t="str">
            <v>16648</v>
          </cell>
          <cell r="H745">
            <v>0</v>
          </cell>
          <cell r="I745">
            <v>0</v>
          </cell>
          <cell r="J745">
            <v>51</v>
          </cell>
          <cell r="K745" t="str">
            <v>42013</v>
          </cell>
          <cell r="L745" t="str">
            <v>Blair</v>
          </cell>
          <cell r="M745" t="str">
            <v>0280</v>
          </cell>
          <cell r="N745" t="str">
            <v>Altoona</v>
          </cell>
          <cell r="O745">
            <v>0</v>
          </cell>
          <cell r="P745">
            <v>0</v>
          </cell>
          <cell r="Q745">
            <v>0</v>
          </cell>
          <cell r="R745" t="str">
            <v>garden</v>
          </cell>
          <cell r="S745" t="str">
            <v>Insignia</v>
          </cell>
          <cell r="T745">
            <v>0</v>
          </cell>
          <cell r="U745" t="str">
            <v>Affordable</v>
          </cell>
          <cell r="V745" t="str">
            <v>Affordable</v>
          </cell>
          <cell r="W745" t="str">
            <v>yes</v>
          </cell>
          <cell r="X745" t="str">
            <v>Equity</v>
          </cell>
          <cell r="Y745" t="str">
            <v>12</v>
          </cell>
          <cell r="Z745" t="str">
            <v>5</v>
          </cell>
          <cell r="AA745" t="str">
            <v>8</v>
          </cell>
          <cell r="AB745">
            <v>0</v>
          </cell>
          <cell r="AC745">
            <v>0</v>
          </cell>
          <cell r="AD745" t="str">
            <v>Yes</v>
          </cell>
          <cell r="AE745" t="str">
            <v>Yes</v>
          </cell>
          <cell r="AF745" t="str">
            <v>Winthrop Financial/IFG</v>
          </cell>
          <cell r="AG745">
            <v>0</v>
          </cell>
          <cell r="AH745" t="str">
            <v>1982</v>
          </cell>
          <cell r="AI745" t="str">
            <v>East</v>
          </cell>
          <cell r="AJ745" t="str">
            <v>Allentown</v>
          </cell>
          <cell r="AK745" t="str">
            <v>Cooper Winston</v>
          </cell>
          <cell r="AL745" t="str">
            <v>Darnell Beatty</v>
          </cell>
          <cell r="AM745" t="b">
            <v>0</v>
          </cell>
          <cell r="AN745" t="str">
            <v>RW:039385@3494</v>
          </cell>
          <cell r="AO745">
            <v>0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</v>
          </cell>
        </row>
        <row r="746">
          <cell r="A746" t="str">
            <v>025067</v>
          </cell>
          <cell r="B746" t="str">
            <v>Standpoint Vista Apartments</v>
          </cell>
          <cell r="C746" t="str">
            <v>10 Managers Ct</v>
          </cell>
          <cell r="D746">
            <v>0</v>
          </cell>
          <cell r="E746" t="str">
            <v>Walhalla</v>
          </cell>
          <cell r="F746" t="str">
            <v>SC</v>
          </cell>
          <cell r="G746" t="str">
            <v>29691</v>
          </cell>
          <cell r="H746" t="str">
            <v>864-638-7386</v>
          </cell>
          <cell r="I746" t="str">
            <v>864-638-7386</v>
          </cell>
          <cell r="J746">
            <v>64</v>
          </cell>
          <cell r="K746" t="str">
            <v>45073</v>
          </cell>
          <cell r="L746" t="str">
            <v>Oconee</v>
          </cell>
          <cell r="M746" t="str">
            <v>045</v>
          </cell>
          <cell r="N746" t="str">
            <v>SC Other</v>
          </cell>
          <cell r="O746">
            <v>0</v>
          </cell>
          <cell r="P746">
            <v>0</v>
          </cell>
          <cell r="Q746" t="str">
            <v>Small City</v>
          </cell>
          <cell r="R746" t="str">
            <v>garden</v>
          </cell>
          <cell r="S746" t="str">
            <v>Insignia</v>
          </cell>
          <cell r="T746">
            <v>0</v>
          </cell>
          <cell r="U746" t="str">
            <v>Affordable</v>
          </cell>
          <cell r="V746">
            <v>0</v>
          </cell>
          <cell r="W746">
            <v>0</v>
          </cell>
          <cell r="X746" t="str">
            <v>Equity</v>
          </cell>
          <cell r="Y746" t="str">
            <v>12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 t="str">
            <v>Yes</v>
          </cell>
          <cell r="AE746" t="str">
            <v>Yes</v>
          </cell>
          <cell r="AF746" t="str">
            <v>Winthrop Financial/IFG</v>
          </cell>
          <cell r="AG746" t="str">
            <v>Sandpoint Vista Assoc.</v>
          </cell>
          <cell r="AH746">
            <v>0</v>
          </cell>
          <cell r="AI746" t="str">
            <v>East</v>
          </cell>
          <cell r="AJ746" t="str">
            <v>Greenville</v>
          </cell>
          <cell r="AK746" t="str">
            <v>Frank Dupree</v>
          </cell>
          <cell r="AL746" t="str">
            <v>Joe Engle</v>
          </cell>
          <cell r="AM746" t="b">
            <v>0</v>
          </cell>
          <cell r="AN746">
            <v>0</v>
          </cell>
          <cell r="AO746" t="str">
            <v>09059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</row>
        <row r="747">
          <cell r="A747" t="str">
            <v>025071</v>
          </cell>
          <cell r="B747" t="str">
            <v>The Woods of Burnsville</v>
          </cell>
          <cell r="C747" t="str">
            <v>14701 Portland Ave. South</v>
          </cell>
          <cell r="D747">
            <v>0</v>
          </cell>
          <cell r="E747" t="str">
            <v>Burnsville</v>
          </cell>
          <cell r="F747" t="str">
            <v>MN</v>
          </cell>
          <cell r="G747" t="str">
            <v>55306</v>
          </cell>
          <cell r="H747" t="str">
            <v>612-435-6776</v>
          </cell>
          <cell r="I747">
            <v>0</v>
          </cell>
          <cell r="J747">
            <v>400</v>
          </cell>
          <cell r="K747" t="str">
            <v>27037</v>
          </cell>
          <cell r="L747" t="str">
            <v>Dakota</v>
          </cell>
          <cell r="M747" t="str">
            <v>5120</v>
          </cell>
          <cell r="N747" t="str">
            <v>Minneapolis-St. Paul</v>
          </cell>
          <cell r="O747">
            <v>0</v>
          </cell>
          <cell r="P747">
            <v>0</v>
          </cell>
          <cell r="Q747">
            <v>0</v>
          </cell>
          <cell r="R747" t="str">
            <v>Garden</v>
          </cell>
          <cell r="S747" t="str">
            <v>Insignia</v>
          </cell>
          <cell r="T747">
            <v>0</v>
          </cell>
          <cell r="U747" t="str">
            <v>Conventional</v>
          </cell>
          <cell r="V747" t="str">
            <v>Conventional</v>
          </cell>
          <cell r="W747">
            <v>0</v>
          </cell>
          <cell r="X747" t="str">
            <v>Equity</v>
          </cell>
          <cell r="Y747" t="str">
            <v>12</v>
          </cell>
          <cell r="Z747" t="str">
            <v>8</v>
          </cell>
          <cell r="AA747" t="str">
            <v>7</v>
          </cell>
          <cell r="AB747" t="str">
            <v>638684</v>
          </cell>
          <cell r="AC747">
            <v>9.9089999999999998E-2</v>
          </cell>
          <cell r="AD747" t="str">
            <v>Yes</v>
          </cell>
          <cell r="AE747" t="str">
            <v>Yes</v>
          </cell>
          <cell r="AF747" t="str">
            <v>Winthrop Financial/IFG</v>
          </cell>
          <cell r="AG747" t="str">
            <v>Minneapolis Associates, LP</v>
          </cell>
          <cell r="AH747" t="str">
            <v>1983</v>
          </cell>
          <cell r="AI747" t="str">
            <v>Far West</v>
          </cell>
          <cell r="AJ747" t="str">
            <v>Kansas City</v>
          </cell>
          <cell r="AK747" t="str">
            <v>Rusty Fleming</v>
          </cell>
          <cell r="AL747" t="str">
            <v>Don Cappaert</v>
          </cell>
          <cell r="AM747" t="b">
            <v>0</v>
          </cell>
          <cell r="AN747" t="str">
            <v>RW:025058@3494</v>
          </cell>
          <cell r="AO747">
            <v>0</v>
          </cell>
          <cell r="AP747">
            <v>0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1470</v>
          </cell>
          <cell r="AW747">
            <v>0</v>
          </cell>
          <cell r="AX747">
            <v>1470</v>
          </cell>
          <cell r="AY747">
            <v>145.66</v>
          </cell>
        </row>
        <row r="748">
          <cell r="A748" t="str">
            <v>025072</v>
          </cell>
          <cell r="B748" t="str">
            <v>Town &amp; Country Apts</v>
          </cell>
          <cell r="C748">
            <v>0</v>
          </cell>
          <cell r="D748">
            <v>0</v>
          </cell>
          <cell r="E748" t="str">
            <v>Elkhart</v>
          </cell>
          <cell r="F748" t="str">
            <v>IN</v>
          </cell>
          <cell r="G748" t="str">
            <v>46414</v>
          </cell>
          <cell r="H748">
            <v>0</v>
          </cell>
          <cell r="I748">
            <v>0</v>
          </cell>
          <cell r="J748">
            <v>72</v>
          </cell>
          <cell r="K748" t="str">
            <v>18039</v>
          </cell>
          <cell r="L748" t="str">
            <v>Elkhart</v>
          </cell>
          <cell r="M748" t="str">
            <v>2330</v>
          </cell>
          <cell r="N748" t="str">
            <v>Elkhart-Goshen</v>
          </cell>
          <cell r="O748">
            <v>0</v>
          </cell>
          <cell r="P748">
            <v>0</v>
          </cell>
          <cell r="Q748">
            <v>0</v>
          </cell>
          <cell r="R748" t="str">
            <v>garden</v>
          </cell>
          <cell r="S748" t="str">
            <v>Insignia</v>
          </cell>
          <cell r="T748">
            <v>0</v>
          </cell>
          <cell r="U748" t="str">
            <v>Affordable</v>
          </cell>
          <cell r="V748">
            <v>0</v>
          </cell>
          <cell r="W748" t="str">
            <v>Assisted</v>
          </cell>
          <cell r="X748" t="str">
            <v>Equity</v>
          </cell>
          <cell r="Y748" t="str">
            <v>12</v>
          </cell>
          <cell r="Z748" t="str">
            <v>6</v>
          </cell>
          <cell r="AA748" t="str">
            <v>5</v>
          </cell>
          <cell r="AB748">
            <v>0</v>
          </cell>
          <cell r="AC748">
            <v>0</v>
          </cell>
          <cell r="AD748" t="str">
            <v>Yes</v>
          </cell>
          <cell r="AE748" t="str">
            <v>Yes</v>
          </cell>
          <cell r="AF748" t="str">
            <v>Winthrop Financial/IFG</v>
          </cell>
          <cell r="AG748">
            <v>0</v>
          </cell>
          <cell r="AH748" t="str">
            <v>1983</v>
          </cell>
          <cell r="AI748" t="str">
            <v>West</v>
          </cell>
          <cell r="AJ748" t="str">
            <v>Indianapolis</v>
          </cell>
          <cell r="AK748" t="str">
            <v>Rick Arbore</v>
          </cell>
          <cell r="AL748" t="str">
            <v>Vickie Johnson</v>
          </cell>
          <cell r="AM748" t="b">
            <v>0</v>
          </cell>
          <cell r="AN748" t="str">
            <v>RW:000169@3494</v>
          </cell>
          <cell r="AO748" t="str">
            <v>11397</v>
          </cell>
          <cell r="AP748">
            <v>640.22</v>
          </cell>
          <cell r="AQ748">
            <v>0</v>
          </cell>
          <cell r="AR748">
            <v>0</v>
          </cell>
          <cell r="AS748">
            <v>0</v>
          </cell>
          <cell r="AT748">
            <v>0</v>
          </cell>
          <cell r="AU748">
            <v>0</v>
          </cell>
          <cell r="AV748">
            <v>0</v>
          </cell>
          <cell r="AW748">
            <v>0</v>
          </cell>
          <cell r="AX748">
            <v>640.22</v>
          </cell>
          <cell r="AY748">
            <v>0</v>
          </cell>
        </row>
        <row r="749">
          <cell r="A749" t="str">
            <v>025077</v>
          </cell>
          <cell r="B749" t="str">
            <v>Bennington Square</v>
          </cell>
          <cell r="C749" t="str">
            <v>6300 W. BELFORT</v>
          </cell>
          <cell r="D749">
            <v>0</v>
          </cell>
          <cell r="E749" t="str">
            <v>Houston</v>
          </cell>
          <cell r="F749" t="str">
            <v>TX</v>
          </cell>
          <cell r="G749" t="str">
            <v>77035</v>
          </cell>
          <cell r="H749" t="str">
            <v>713-777-7221</v>
          </cell>
          <cell r="I749">
            <v>0</v>
          </cell>
          <cell r="J749">
            <v>313</v>
          </cell>
          <cell r="K749" t="str">
            <v>48201</v>
          </cell>
          <cell r="L749" t="str">
            <v>Harris</v>
          </cell>
          <cell r="M749" t="str">
            <v>3360</v>
          </cell>
          <cell r="N749" t="str">
            <v>Houston</v>
          </cell>
          <cell r="O749" t="str">
            <v>42</v>
          </cell>
          <cell r="P749" t="str">
            <v>Houston - Galveston - Brazoria</v>
          </cell>
          <cell r="Q749">
            <v>0</v>
          </cell>
          <cell r="R749" t="str">
            <v>Garden</v>
          </cell>
          <cell r="S749" t="str">
            <v>Insignia</v>
          </cell>
          <cell r="T749">
            <v>0</v>
          </cell>
          <cell r="U749" t="str">
            <v>Conventional</v>
          </cell>
          <cell r="V749" t="str">
            <v>Conventional</v>
          </cell>
          <cell r="W749">
            <v>0</v>
          </cell>
          <cell r="X749" t="str">
            <v>Equity</v>
          </cell>
          <cell r="Y749" t="str">
            <v>12</v>
          </cell>
          <cell r="Z749" t="str">
            <v>4</v>
          </cell>
          <cell r="AA749" t="str">
            <v>8</v>
          </cell>
          <cell r="AB749" t="str">
            <v>270534</v>
          </cell>
          <cell r="AC749">
            <v>0.2</v>
          </cell>
          <cell r="AD749" t="str">
            <v>Yes</v>
          </cell>
          <cell r="AE749" t="str">
            <v>Yes</v>
          </cell>
          <cell r="AF749" t="str">
            <v>Praedium/ TFG</v>
          </cell>
          <cell r="AG749" t="str">
            <v>Bennington Realty Partners LP</v>
          </cell>
          <cell r="AH749">
            <v>0</v>
          </cell>
          <cell r="AI749" t="str">
            <v>West</v>
          </cell>
          <cell r="AJ749" t="str">
            <v>Houston II</v>
          </cell>
          <cell r="AK749" t="str">
            <v>Dave Hannan</v>
          </cell>
          <cell r="AL749" t="str">
            <v>Debbie Wheatley</v>
          </cell>
          <cell r="AM749" t="b">
            <v>1</v>
          </cell>
          <cell r="AN749">
            <v>0</v>
          </cell>
          <cell r="AO749">
            <v>0</v>
          </cell>
          <cell r="AP749">
            <v>0</v>
          </cell>
          <cell r="AQ749">
            <v>0</v>
          </cell>
          <cell r="AR749">
            <v>1690.2</v>
          </cell>
          <cell r="AS749">
            <v>0</v>
          </cell>
          <cell r="AT749">
            <v>0</v>
          </cell>
          <cell r="AU749">
            <v>0</v>
          </cell>
          <cell r="AV749">
            <v>0</v>
          </cell>
          <cell r="AW749">
            <v>0</v>
          </cell>
          <cell r="AX749">
            <v>1690.2</v>
          </cell>
          <cell r="AY749">
            <v>338.04</v>
          </cell>
        </row>
        <row r="750">
          <cell r="A750" t="str">
            <v>025079</v>
          </cell>
          <cell r="B750" t="str">
            <v>Pleasantdale</v>
          </cell>
          <cell r="C750" t="str">
            <v>901 N Main Street</v>
          </cell>
          <cell r="D750">
            <v>0</v>
          </cell>
          <cell r="E750" t="str">
            <v>Mauldin</v>
          </cell>
          <cell r="F750" t="str">
            <v>SC</v>
          </cell>
          <cell r="G750" t="str">
            <v>29662</v>
          </cell>
          <cell r="H750" t="str">
            <v>864-288-7141</v>
          </cell>
          <cell r="I750">
            <v>0</v>
          </cell>
          <cell r="J750">
            <v>80</v>
          </cell>
          <cell r="K750" t="str">
            <v>45045</v>
          </cell>
          <cell r="L750" t="str">
            <v>Greenville</v>
          </cell>
          <cell r="M750" t="str">
            <v>3160</v>
          </cell>
          <cell r="N750" t="str">
            <v>Greenville-Spartanburg-Anderson</v>
          </cell>
          <cell r="O750">
            <v>0</v>
          </cell>
          <cell r="P750">
            <v>0</v>
          </cell>
          <cell r="Q750">
            <v>0</v>
          </cell>
          <cell r="R750" t="str">
            <v>Garden</v>
          </cell>
          <cell r="S750" t="str">
            <v>Insignia</v>
          </cell>
          <cell r="T750">
            <v>0</v>
          </cell>
          <cell r="U750" t="str">
            <v>Conventional</v>
          </cell>
          <cell r="V750" t="str">
            <v>Conventional</v>
          </cell>
          <cell r="W750">
            <v>0</v>
          </cell>
          <cell r="X750" t="str">
            <v>Fee</v>
          </cell>
          <cell r="Y750" t="str">
            <v>12</v>
          </cell>
          <cell r="Z750">
            <v>0</v>
          </cell>
          <cell r="AA750">
            <v>0</v>
          </cell>
          <cell r="AB750" t="str">
            <v>0</v>
          </cell>
          <cell r="AC750">
            <v>0</v>
          </cell>
          <cell r="AD750" t="str">
            <v>No</v>
          </cell>
          <cell r="AE750" t="str">
            <v>Yes</v>
          </cell>
          <cell r="AF750" t="str">
            <v>Investor Properties</v>
          </cell>
          <cell r="AG750" t="str">
            <v>IVESTOR PROPERTIES</v>
          </cell>
          <cell r="AH750">
            <v>0</v>
          </cell>
          <cell r="AI750" t="str">
            <v>East</v>
          </cell>
          <cell r="AJ750" t="str">
            <v>Greenville</v>
          </cell>
          <cell r="AK750" t="str">
            <v>Frank Dupree</v>
          </cell>
          <cell r="AL750" t="str">
            <v>Wayne Redding</v>
          </cell>
          <cell r="AM750" t="b">
            <v>0</v>
          </cell>
          <cell r="AN750" t="str">
            <v>RW:000126@3494</v>
          </cell>
          <cell r="AO750" t="str">
            <v>13013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</row>
        <row r="751">
          <cell r="A751" t="str">
            <v>025084</v>
          </cell>
          <cell r="B751" t="str">
            <v>Harmony Creek Orange</v>
          </cell>
          <cell r="C751" t="str">
            <v>1616 E ROCK CREEK DR</v>
          </cell>
          <cell r="D751">
            <v>0</v>
          </cell>
          <cell r="E751" t="str">
            <v>Orange</v>
          </cell>
          <cell r="F751" t="str">
            <v>CA</v>
          </cell>
          <cell r="G751" t="str">
            <v>92666</v>
          </cell>
          <cell r="H751" t="str">
            <v>714-516-1900</v>
          </cell>
          <cell r="I751">
            <v>0</v>
          </cell>
          <cell r="J751">
            <v>83</v>
          </cell>
          <cell r="K751" t="str">
            <v>06059</v>
          </cell>
          <cell r="L751" t="str">
            <v>Orange</v>
          </cell>
          <cell r="M751" t="str">
            <v>5945</v>
          </cell>
          <cell r="N751" t="str">
            <v>Orange County</v>
          </cell>
          <cell r="O751" t="str">
            <v>49</v>
          </cell>
          <cell r="P751" t="str">
            <v>Los Angeles - Riverside - Orange County</v>
          </cell>
          <cell r="Q751">
            <v>0</v>
          </cell>
          <cell r="R751" t="str">
            <v>Garden</v>
          </cell>
          <cell r="S751" t="str">
            <v>Insignia</v>
          </cell>
          <cell r="T751">
            <v>0</v>
          </cell>
          <cell r="U751" t="str">
            <v>Conventional</v>
          </cell>
          <cell r="V751" t="str">
            <v>Conventional</v>
          </cell>
          <cell r="W751" t="str">
            <v>Tax Credit</v>
          </cell>
          <cell r="X751" t="str">
            <v>Fee</v>
          </cell>
          <cell r="Y751" t="str">
            <v>12</v>
          </cell>
          <cell r="Z751">
            <v>0</v>
          </cell>
          <cell r="AA751">
            <v>0</v>
          </cell>
          <cell r="AB751" t="str">
            <v>0</v>
          </cell>
          <cell r="AC751">
            <v>0</v>
          </cell>
          <cell r="AD751" t="str">
            <v>No</v>
          </cell>
          <cell r="AE751" t="str">
            <v>Yes</v>
          </cell>
          <cell r="AF751" t="str">
            <v>Kaufman &amp; Broad</v>
          </cell>
          <cell r="AG751" t="str">
            <v>Orange County Housing Investors</v>
          </cell>
          <cell r="AH751">
            <v>0</v>
          </cell>
          <cell r="AI751" t="str">
            <v>Far West</v>
          </cell>
          <cell r="AJ751" t="str">
            <v>California</v>
          </cell>
          <cell r="AK751" t="str">
            <v>Greg Garmon</v>
          </cell>
          <cell r="AL751" t="str">
            <v>Jeff Silverman</v>
          </cell>
          <cell r="AM751" t="b">
            <v>0</v>
          </cell>
          <cell r="AN751" t="str">
            <v>RW:038968@3494</v>
          </cell>
          <cell r="AO751" t="str">
            <v>10362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</row>
        <row r="752">
          <cell r="A752" t="str">
            <v>025091</v>
          </cell>
          <cell r="B752" t="str">
            <v>Ambassador House</v>
          </cell>
          <cell r="C752" t="str">
            <v>4805 East Kentucky</v>
          </cell>
          <cell r="D752">
            <v>0</v>
          </cell>
          <cell r="E752" t="str">
            <v>Denver</v>
          </cell>
          <cell r="F752" t="str">
            <v>CO</v>
          </cell>
          <cell r="G752" t="str">
            <v>80222</v>
          </cell>
          <cell r="H752" t="str">
            <v>303-758-5993</v>
          </cell>
          <cell r="I752">
            <v>0</v>
          </cell>
          <cell r="J752">
            <v>85</v>
          </cell>
          <cell r="K752" t="str">
            <v>08031</v>
          </cell>
          <cell r="L752" t="str">
            <v>Denver</v>
          </cell>
          <cell r="M752" t="str">
            <v>2080</v>
          </cell>
          <cell r="N752" t="str">
            <v>Denver</v>
          </cell>
          <cell r="O752" t="str">
            <v>34</v>
          </cell>
          <cell r="P752" t="str">
            <v>Denver - Boulder - Greeley</v>
          </cell>
          <cell r="Q752">
            <v>0</v>
          </cell>
          <cell r="R752" t="str">
            <v>Garden</v>
          </cell>
          <cell r="S752" t="str">
            <v>Insignia</v>
          </cell>
          <cell r="T752">
            <v>0</v>
          </cell>
          <cell r="U752" t="str">
            <v>Conventional</v>
          </cell>
          <cell r="V752" t="str">
            <v>Conventional</v>
          </cell>
          <cell r="W752" t="str">
            <v>Assisted</v>
          </cell>
          <cell r="X752" t="str">
            <v>Fee</v>
          </cell>
          <cell r="Y752" t="str">
            <v>12</v>
          </cell>
          <cell r="Z752">
            <v>0</v>
          </cell>
          <cell r="AA752">
            <v>0</v>
          </cell>
          <cell r="AB752" t="str">
            <v>73000</v>
          </cell>
          <cell r="AC752">
            <v>0</v>
          </cell>
          <cell r="AD752" t="str">
            <v>No</v>
          </cell>
          <cell r="AE752" t="str">
            <v>Yes</v>
          </cell>
          <cell r="AF752" t="str">
            <v>Eisler, Ronald Lawrence</v>
          </cell>
          <cell r="AG752" t="str">
            <v>Ronald L. Eisler</v>
          </cell>
          <cell r="AH752">
            <v>0</v>
          </cell>
          <cell r="AI752" t="str">
            <v>Far West</v>
          </cell>
          <cell r="AJ752" t="str">
            <v>Denver</v>
          </cell>
          <cell r="AK752" t="str">
            <v>Steve Peters</v>
          </cell>
          <cell r="AL752" t="str">
            <v>Rocky Sundling</v>
          </cell>
          <cell r="AM752" t="b">
            <v>0</v>
          </cell>
          <cell r="AN752" t="str">
            <v>RW:038270@3494</v>
          </cell>
          <cell r="AO752" t="str">
            <v>08137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</row>
        <row r="753">
          <cell r="A753" t="str">
            <v>025092</v>
          </cell>
          <cell r="B753" t="str">
            <v>Buchtel Plaza</v>
          </cell>
          <cell r="C753" t="str">
            <v>2125 Buchtel Boulevard</v>
          </cell>
          <cell r="D753">
            <v>0</v>
          </cell>
          <cell r="E753" t="str">
            <v>Denver</v>
          </cell>
          <cell r="F753" t="str">
            <v>CO</v>
          </cell>
          <cell r="G753" t="str">
            <v>80210</v>
          </cell>
          <cell r="H753" t="str">
            <v>303-777-6769</v>
          </cell>
          <cell r="I753">
            <v>0</v>
          </cell>
          <cell r="J753">
            <v>100</v>
          </cell>
          <cell r="K753" t="str">
            <v>08031</v>
          </cell>
          <cell r="L753" t="str">
            <v>Denver</v>
          </cell>
          <cell r="M753" t="str">
            <v>2080</v>
          </cell>
          <cell r="N753" t="str">
            <v>Denver</v>
          </cell>
          <cell r="O753" t="str">
            <v>34</v>
          </cell>
          <cell r="P753" t="str">
            <v>Denver - Boulder - Greeley</v>
          </cell>
          <cell r="Q753">
            <v>0</v>
          </cell>
          <cell r="R753" t="str">
            <v>Garden</v>
          </cell>
          <cell r="S753" t="str">
            <v>Insignia</v>
          </cell>
          <cell r="T753">
            <v>0</v>
          </cell>
          <cell r="U753" t="str">
            <v>Conventional</v>
          </cell>
          <cell r="V753" t="str">
            <v>Conventional</v>
          </cell>
          <cell r="W753" t="str">
            <v>Assisted</v>
          </cell>
          <cell r="X753" t="str">
            <v>Fee</v>
          </cell>
          <cell r="Y753" t="str">
            <v>12</v>
          </cell>
          <cell r="Z753">
            <v>0</v>
          </cell>
          <cell r="AA753">
            <v>0</v>
          </cell>
          <cell r="AB753" t="str">
            <v>63160</v>
          </cell>
          <cell r="AC753">
            <v>0</v>
          </cell>
          <cell r="AD753" t="str">
            <v>No</v>
          </cell>
          <cell r="AE753" t="str">
            <v>Yes</v>
          </cell>
          <cell r="AF753" t="str">
            <v>Eisler, Ronald Lawrence</v>
          </cell>
          <cell r="AG753" t="str">
            <v>Ronald L. Eisler</v>
          </cell>
          <cell r="AH753">
            <v>0</v>
          </cell>
          <cell r="AI753" t="str">
            <v>Far West</v>
          </cell>
          <cell r="AJ753" t="str">
            <v>Denver</v>
          </cell>
          <cell r="AK753" t="str">
            <v>Steve Peters</v>
          </cell>
          <cell r="AL753" t="str">
            <v>Rocky Sundling</v>
          </cell>
          <cell r="AM753" t="b">
            <v>0</v>
          </cell>
          <cell r="AN753" t="str">
            <v>RW:007095@3494</v>
          </cell>
          <cell r="AO753" t="str">
            <v>11605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  <cell r="AY753">
            <v>0</v>
          </cell>
        </row>
        <row r="754">
          <cell r="A754" t="str">
            <v>025093</v>
          </cell>
          <cell r="B754" t="str">
            <v>Cinnamon Ridge</v>
          </cell>
          <cell r="C754" t="str">
            <v>7655 West 67th</v>
          </cell>
          <cell r="D754">
            <v>0</v>
          </cell>
          <cell r="E754" t="str">
            <v>Arvada</v>
          </cell>
          <cell r="F754" t="str">
            <v>CO</v>
          </cell>
          <cell r="G754" t="str">
            <v>80004</v>
          </cell>
          <cell r="H754" t="str">
            <v>303-425-5944</v>
          </cell>
          <cell r="I754">
            <v>0</v>
          </cell>
          <cell r="J754">
            <v>68</v>
          </cell>
          <cell r="K754" t="str">
            <v>08059</v>
          </cell>
          <cell r="L754" t="str">
            <v>Jefferson</v>
          </cell>
          <cell r="M754" t="str">
            <v>2080</v>
          </cell>
          <cell r="N754" t="str">
            <v>Denver</v>
          </cell>
          <cell r="O754" t="str">
            <v>34</v>
          </cell>
          <cell r="P754" t="str">
            <v>Denver - Boulder - Greeley</v>
          </cell>
          <cell r="Q754">
            <v>0</v>
          </cell>
          <cell r="R754" t="str">
            <v>Garden</v>
          </cell>
          <cell r="S754" t="str">
            <v>Insignia</v>
          </cell>
          <cell r="T754">
            <v>0</v>
          </cell>
          <cell r="U754" t="str">
            <v>Conventional</v>
          </cell>
          <cell r="V754" t="str">
            <v>Conventional</v>
          </cell>
          <cell r="W754" t="str">
            <v>Assisted</v>
          </cell>
          <cell r="X754" t="str">
            <v>Fee</v>
          </cell>
          <cell r="Y754" t="str">
            <v>12</v>
          </cell>
          <cell r="Z754">
            <v>0</v>
          </cell>
          <cell r="AA754">
            <v>0</v>
          </cell>
          <cell r="AB754" t="str">
            <v>51295</v>
          </cell>
          <cell r="AC754">
            <v>0</v>
          </cell>
          <cell r="AD754" t="str">
            <v>No</v>
          </cell>
          <cell r="AE754" t="str">
            <v>Yes</v>
          </cell>
          <cell r="AF754" t="str">
            <v>Eisler, Ronald Lawrence</v>
          </cell>
          <cell r="AG754" t="str">
            <v>Ronald L. Eisler</v>
          </cell>
          <cell r="AH754">
            <v>0</v>
          </cell>
          <cell r="AI754" t="str">
            <v>Far West</v>
          </cell>
          <cell r="AJ754" t="str">
            <v>Denver</v>
          </cell>
          <cell r="AK754" t="str">
            <v>Steve Peters</v>
          </cell>
          <cell r="AL754" t="str">
            <v>Rocky Sundling</v>
          </cell>
          <cell r="AM754" t="b">
            <v>0</v>
          </cell>
          <cell r="AN754" t="str">
            <v>RW:005734@3494</v>
          </cell>
          <cell r="AO754" t="str">
            <v>11659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0</v>
          </cell>
          <cell r="AU754">
            <v>0</v>
          </cell>
          <cell r="AV754">
            <v>0</v>
          </cell>
          <cell r="AW754">
            <v>0</v>
          </cell>
          <cell r="AX754">
            <v>0</v>
          </cell>
          <cell r="AY754">
            <v>0</v>
          </cell>
        </row>
        <row r="755">
          <cell r="A755" t="str">
            <v>025094</v>
          </cell>
          <cell r="B755" t="str">
            <v>Indian Ridge</v>
          </cell>
          <cell r="C755">
            <v>0</v>
          </cell>
          <cell r="D755">
            <v>0</v>
          </cell>
          <cell r="E755" t="str">
            <v>Osawatomie</v>
          </cell>
          <cell r="F755" t="str">
            <v>KS</v>
          </cell>
          <cell r="G755" t="str">
            <v>66064</v>
          </cell>
          <cell r="H755">
            <v>0</v>
          </cell>
          <cell r="I755">
            <v>0</v>
          </cell>
          <cell r="J755">
            <v>36</v>
          </cell>
          <cell r="K755" t="str">
            <v>20121</v>
          </cell>
          <cell r="L755" t="str">
            <v>Miami</v>
          </cell>
          <cell r="M755" t="str">
            <v>3760</v>
          </cell>
          <cell r="N755" t="str">
            <v>Kansas City</v>
          </cell>
          <cell r="O755">
            <v>0</v>
          </cell>
          <cell r="P755">
            <v>0</v>
          </cell>
          <cell r="Q755">
            <v>0</v>
          </cell>
          <cell r="R755" t="str">
            <v>garden</v>
          </cell>
          <cell r="S755" t="str">
            <v>Insignia</v>
          </cell>
          <cell r="T755">
            <v>0</v>
          </cell>
          <cell r="U755" t="str">
            <v>Conventional</v>
          </cell>
          <cell r="V755">
            <v>0</v>
          </cell>
          <cell r="W755">
            <v>0</v>
          </cell>
          <cell r="X755" t="str">
            <v>Fee</v>
          </cell>
          <cell r="Y755" t="str">
            <v>12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 t="str">
            <v>No</v>
          </cell>
          <cell r="AE755" t="str">
            <v>Yes</v>
          </cell>
          <cell r="AF755" t="str">
            <v>Kaufman &amp; Broad</v>
          </cell>
          <cell r="AG755">
            <v>0</v>
          </cell>
          <cell r="AH755">
            <v>0</v>
          </cell>
          <cell r="AI755" t="str">
            <v>Far West</v>
          </cell>
          <cell r="AJ755" t="str">
            <v>Kansas City</v>
          </cell>
          <cell r="AK755" t="str">
            <v>Rusty Fleming</v>
          </cell>
          <cell r="AL755" t="str">
            <v>Saundra Hutchison</v>
          </cell>
          <cell r="AM755" t="b">
            <v>0</v>
          </cell>
          <cell r="AN755" t="str">
            <v>RW:038337@3494</v>
          </cell>
          <cell r="AO755" t="str">
            <v>08168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0</v>
          </cell>
          <cell r="AU755">
            <v>0</v>
          </cell>
          <cell r="AV755">
            <v>0</v>
          </cell>
          <cell r="AW755">
            <v>0</v>
          </cell>
          <cell r="AX755">
            <v>0</v>
          </cell>
          <cell r="AY755">
            <v>0</v>
          </cell>
        </row>
        <row r="756">
          <cell r="A756" t="str">
            <v>025097</v>
          </cell>
          <cell r="B756" t="str">
            <v>Stonegate</v>
          </cell>
          <cell r="C756" t="str">
            <v>4401 Renaissance Drive</v>
          </cell>
          <cell r="D756">
            <v>0</v>
          </cell>
          <cell r="E756" t="str">
            <v>San Jose</v>
          </cell>
          <cell r="F756" t="str">
            <v>CA</v>
          </cell>
          <cell r="G756" t="str">
            <v>95134</v>
          </cell>
          <cell r="H756">
            <v>0</v>
          </cell>
          <cell r="I756">
            <v>0</v>
          </cell>
          <cell r="J756">
            <v>120</v>
          </cell>
          <cell r="K756" t="str">
            <v>06085</v>
          </cell>
          <cell r="L756" t="str">
            <v>Santa Clara</v>
          </cell>
          <cell r="M756" t="str">
            <v>7400</v>
          </cell>
          <cell r="N756" t="str">
            <v>San Jose</v>
          </cell>
          <cell r="O756" t="str">
            <v>84</v>
          </cell>
          <cell r="P756" t="str">
            <v>San Francisco - Oakland - San Jose</v>
          </cell>
          <cell r="Q756">
            <v>0</v>
          </cell>
          <cell r="R756" t="str">
            <v>garden</v>
          </cell>
          <cell r="S756" t="str">
            <v>Insignia</v>
          </cell>
          <cell r="T756">
            <v>0</v>
          </cell>
          <cell r="U756" t="str">
            <v>Conventional</v>
          </cell>
          <cell r="V756">
            <v>0</v>
          </cell>
          <cell r="W756" t="str">
            <v>Tax Credit</v>
          </cell>
          <cell r="X756" t="str">
            <v>Fee</v>
          </cell>
          <cell r="Y756" t="str">
            <v>12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 t="str">
            <v>No</v>
          </cell>
          <cell r="AE756" t="str">
            <v>Yes</v>
          </cell>
          <cell r="AF756" t="str">
            <v>Kaufman &amp; Broad</v>
          </cell>
          <cell r="AG756">
            <v>0</v>
          </cell>
          <cell r="AH756">
            <v>0</v>
          </cell>
          <cell r="AI756" t="str">
            <v>Far West</v>
          </cell>
          <cell r="AJ756" t="str">
            <v>California</v>
          </cell>
          <cell r="AK756" t="str">
            <v>Greg Garmon</v>
          </cell>
          <cell r="AL756" t="str">
            <v>Tammy Manning</v>
          </cell>
          <cell r="AM756" t="b">
            <v>0</v>
          </cell>
          <cell r="AN756" t="str">
            <v>RW:038937@3494</v>
          </cell>
          <cell r="AO756" t="str">
            <v>10360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</row>
        <row r="757">
          <cell r="A757" t="str">
            <v>025098</v>
          </cell>
          <cell r="B757" t="str">
            <v>Villa Savannah</v>
          </cell>
          <cell r="C757" t="str">
            <v>4501 Renaissance Drive</v>
          </cell>
          <cell r="D757">
            <v>0</v>
          </cell>
          <cell r="E757" t="str">
            <v>San Jose</v>
          </cell>
          <cell r="F757" t="str">
            <v>CA</v>
          </cell>
          <cell r="G757" t="str">
            <v>95134</v>
          </cell>
          <cell r="H757">
            <v>0</v>
          </cell>
          <cell r="I757">
            <v>0</v>
          </cell>
          <cell r="J757">
            <v>140</v>
          </cell>
          <cell r="K757" t="str">
            <v>06085</v>
          </cell>
          <cell r="L757" t="str">
            <v>Santa Clara</v>
          </cell>
          <cell r="M757" t="str">
            <v>7400</v>
          </cell>
          <cell r="N757" t="str">
            <v>San Jose</v>
          </cell>
          <cell r="O757" t="str">
            <v>84</v>
          </cell>
          <cell r="P757" t="str">
            <v>San Francisco - Oakland - San Jose</v>
          </cell>
          <cell r="Q757">
            <v>0</v>
          </cell>
          <cell r="R757" t="str">
            <v>garden</v>
          </cell>
          <cell r="S757" t="str">
            <v>Insignia</v>
          </cell>
          <cell r="T757">
            <v>0</v>
          </cell>
          <cell r="U757" t="str">
            <v>Conventional</v>
          </cell>
          <cell r="V757">
            <v>0</v>
          </cell>
          <cell r="W757" t="str">
            <v>Tax Credit</v>
          </cell>
          <cell r="X757" t="str">
            <v>Fee</v>
          </cell>
          <cell r="Y757" t="str">
            <v>12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 t="str">
            <v>No</v>
          </cell>
          <cell r="AE757" t="str">
            <v>Yes</v>
          </cell>
          <cell r="AF757" t="str">
            <v>Kaufman &amp; Broad</v>
          </cell>
          <cell r="AG757">
            <v>0</v>
          </cell>
          <cell r="AH757">
            <v>0</v>
          </cell>
          <cell r="AI757" t="str">
            <v>Far West</v>
          </cell>
          <cell r="AJ757" t="str">
            <v>California</v>
          </cell>
          <cell r="AK757" t="str">
            <v>Greg Garmon</v>
          </cell>
          <cell r="AL757" t="str">
            <v>Tammy Manning</v>
          </cell>
          <cell r="AM757" t="b">
            <v>0</v>
          </cell>
          <cell r="AN757" t="str">
            <v>RW:006813@3494</v>
          </cell>
          <cell r="AO757" t="str">
            <v>11650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</row>
        <row r="758">
          <cell r="A758" t="str">
            <v>025099</v>
          </cell>
          <cell r="B758" t="str">
            <v>Canoas Terrace</v>
          </cell>
          <cell r="C758" t="str">
            <v>300 Sands Drive</v>
          </cell>
          <cell r="D758">
            <v>0</v>
          </cell>
          <cell r="E758" t="str">
            <v>San Jose</v>
          </cell>
          <cell r="F758" t="str">
            <v>CA</v>
          </cell>
          <cell r="G758" t="str">
            <v>95125</v>
          </cell>
          <cell r="H758" t="str">
            <v>408-448-7915</v>
          </cell>
          <cell r="I758">
            <v>0</v>
          </cell>
          <cell r="J758">
            <v>112</v>
          </cell>
          <cell r="K758" t="str">
            <v>06085</v>
          </cell>
          <cell r="L758" t="str">
            <v>Santa Clara</v>
          </cell>
          <cell r="M758" t="str">
            <v>7400</v>
          </cell>
          <cell r="N758" t="str">
            <v>San Jose</v>
          </cell>
          <cell r="O758" t="str">
            <v>84</v>
          </cell>
          <cell r="P758" t="str">
            <v>San Francisco - Oakland - San Jose</v>
          </cell>
          <cell r="Q758">
            <v>0</v>
          </cell>
          <cell r="R758" t="str">
            <v>Highrise</v>
          </cell>
          <cell r="S758" t="str">
            <v>Insignia</v>
          </cell>
          <cell r="T758">
            <v>0</v>
          </cell>
          <cell r="U758" t="str">
            <v>Conventional</v>
          </cell>
          <cell r="V758" t="str">
            <v>Conventional</v>
          </cell>
          <cell r="W758" t="str">
            <v>Tax Credit</v>
          </cell>
          <cell r="X758" t="str">
            <v>Fee</v>
          </cell>
          <cell r="Y758" t="str">
            <v>12</v>
          </cell>
          <cell r="Z758">
            <v>0</v>
          </cell>
          <cell r="AA758">
            <v>0</v>
          </cell>
          <cell r="AB758" t="str">
            <v>0</v>
          </cell>
          <cell r="AC758">
            <v>0</v>
          </cell>
          <cell r="AD758" t="str">
            <v>No</v>
          </cell>
          <cell r="AE758" t="str">
            <v>Yes</v>
          </cell>
          <cell r="AF758" t="str">
            <v>Kaufman &amp; Broad</v>
          </cell>
          <cell r="AG758" t="str">
            <v>S.J. Housing Invester LP</v>
          </cell>
          <cell r="AH758">
            <v>0</v>
          </cell>
          <cell r="AI758" t="str">
            <v>Far West</v>
          </cell>
          <cell r="AJ758" t="str">
            <v>California</v>
          </cell>
          <cell r="AK758" t="str">
            <v>Greg Garmon</v>
          </cell>
          <cell r="AL758" t="str">
            <v>Tammy Manning</v>
          </cell>
          <cell r="AM758" t="b">
            <v>0</v>
          </cell>
          <cell r="AN758">
            <v>0</v>
          </cell>
          <cell r="AO758" t="str">
            <v>09093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</row>
        <row r="759">
          <cell r="A759" t="str">
            <v>025112</v>
          </cell>
          <cell r="B759" t="str">
            <v>Lighthouse at Twin Lakes II</v>
          </cell>
          <cell r="C759" t="str">
            <v>11800 BELTSVILLE DRIVE</v>
          </cell>
          <cell r="D759">
            <v>0</v>
          </cell>
          <cell r="E759" t="str">
            <v>Beltsville</v>
          </cell>
          <cell r="F759" t="str">
            <v>MD</v>
          </cell>
          <cell r="G759" t="str">
            <v>20705</v>
          </cell>
          <cell r="H759" t="str">
            <v>301-572-4600</v>
          </cell>
          <cell r="I759">
            <v>0</v>
          </cell>
          <cell r="J759">
            <v>113</v>
          </cell>
          <cell r="K759" t="str">
            <v>24033</v>
          </cell>
          <cell r="L759" t="str">
            <v>Prince George's</v>
          </cell>
          <cell r="M759" t="str">
            <v>8840</v>
          </cell>
          <cell r="N759" t="str">
            <v>Washington</v>
          </cell>
          <cell r="O759" t="str">
            <v>97</v>
          </cell>
          <cell r="P759" t="str">
            <v>Washington - Baltimore</v>
          </cell>
          <cell r="Q759">
            <v>0</v>
          </cell>
          <cell r="R759" t="str">
            <v>Garden</v>
          </cell>
          <cell r="S759" t="str">
            <v>Insignia</v>
          </cell>
          <cell r="T759">
            <v>0</v>
          </cell>
          <cell r="U759" t="str">
            <v>Conventional</v>
          </cell>
          <cell r="V759" t="str">
            <v>Conventional</v>
          </cell>
          <cell r="W759">
            <v>0</v>
          </cell>
          <cell r="X759" t="str">
            <v>Equity</v>
          </cell>
          <cell r="Y759" t="str">
            <v>12</v>
          </cell>
          <cell r="Z759" t="str">
            <v>6</v>
          </cell>
          <cell r="AA759" t="str">
            <v>6</v>
          </cell>
          <cell r="AB759" t="str">
            <v>0</v>
          </cell>
          <cell r="AC759">
            <v>0.249770453</v>
          </cell>
          <cell r="AD759" t="str">
            <v>Yes</v>
          </cell>
          <cell r="AE759" t="str">
            <v>Yes</v>
          </cell>
          <cell r="AF759" t="str">
            <v>Winthrop Financial/IFG</v>
          </cell>
          <cell r="AG759" t="str">
            <v>Ravensworth Associates, LP</v>
          </cell>
          <cell r="AH759" t="str">
            <v>1974</v>
          </cell>
          <cell r="AI759" t="str">
            <v>East</v>
          </cell>
          <cell r="AJ759" t="str">
            <v>Rockville</v>
          </cell>
          <cell r="AK759" t="str">
            <v>Bruce Terwilliger</v>
          </cell>
          <cell r="AL759" t="str">
            <v>Bob Lawson</v>
          </cell>
          <cell r="AM759" t="b">
            <v>1</v>
          </cell>
          <cell r="AN759">
            <v>0</v>
          </cell>
          <cell r="AO759">
            <v>0</v>
          </cell>
          <cell r="AP759">
            <v>0</v>
          </cell>
          <cell r="AQ759">
            <v>1116.44</v>
          </cell>
          <cell r="AR759">
            <v>0</v>
          </cell>
          <cell r="AS759">
            <v>0</v>
          </cell>
          <cell r="AT759">
            <v>0</v>
          </cell>
          <cell r="AU759">
            <v>702.37</v>
          </cell>
          <cell r="AV759">
            <v>0</v>
          </cell>
          <cell r="AW759">
            <v>0</v>
          </cell>
          <cell r="AX759">
            <v>1818.81</v>
          </cell>
          <cell r="AY759">
            <v>454.28</v>
          </cell>
        </row>
        <row r="760">
          <cell r="A760" t="str">
            <v>025113</v>
          </cell>
          <cell r="B760" t="str">
            <v>Lighthouse at Twin Lakes III</v>
          </cell>
          <cell r="C760" t="str">
            <v>11800 BELTSVILLE DRIVE</v>
          </cell>
          <cell r="D760">
            <v>0</v>
          </cell>
          <cell r="E760" t="str">
            <v>Beltsville</v>
          </cell>
          <cell r="F760" t="str">
            <v>MD</v>
          </cell>
          <cell r="G760" t="str">
            <v>20705</v>
          </cell>
          <cell r="H760" t="str">
            <v>301-572-4600</v>
          </cell>
          <cell r="I760">
            <v>0</v>
          </cell>
          <cell r="J760">
            <v>107</v>
          </cell>
          <cell r="K760" t="str">
            <v>24033</v>
          </cell>
          <cell r="L760" t="str">
            <v>Prince George's</v>
          </cell>
          <cell r="M760" t="str">
            <v>8840</v>
          </cell>
          <cell r="N760" t="str">
            <v>Washington</v>
          </cell>
          <cell r="O760" t="str">
            <v>97</v>
          </cell>
          <cell r="P760" t="str">
            <v>Washington - Baltimore</v>
          </cell>
          <cell r="Q760">
            <v>0</v>
          </cell>
          <cell r="R760" t="str">
            <v>Garden</v>
          </cell>
          <cell r="S760" t="str">
            <v>Insignia</v>
          </cell>
          <cell r="T760">
            <v>0</v>
          </cell>
          <cell r="U760" t="str">
            <v>Conventional</v>
          </cell>
          <cell r="V760" t="str">
            <v>Conventional</v>
          </cell>
          <cell r="W760">
            <v>0</v>
          </cell>
          <cell r="X760" t="str">
            <v>Equity</v>
          </cell>
          <cell r="Y760" t="str">
            <v>12</v>
          </cell>
          <cell r="Z760" t="str">
            <v>6</v>
          </cell>
          <cell r="AA760" t="str">
            <v>6</v>
          </cell>
          <cell r="AB760" t="str">
            <v>0</v>
          </cell>
          <cell r="AC760">
            <v>0.249770453</v>
          </cell>
          <cell r="AD760" t="str">
            <v>Yes</v>
          </cell>
          <cell r="AE760" t="str">
            <v>Yes</v>
          </cell>
          <cell r="AF760" t="str">
            <v>Winthrop Financial/IFG</v>
          </cell>
          <cell r="AG760" t="str">
            <v>Ravensworth Associates, LP</v>
          </cell>
          <cell r="AH760" t="str">
            <v>1974</v>
          </cell>
          <cell r="AI760" t="str">
            <v>East</v>
          </cell>
          <cell r="AJ760" t="str">
            <v>Rockville</v>
          </cell>
          <cell r="AK760" t="str">
            <v>Bruce Terwilliger</v>
          </cell>
          <cell r="AL760" t="str">
            <v>Bob Lawson</v>
          </cell>
          <cell r="AM760" t="b">
            <v>0</v>
          </cell>
          <cell r="AN760" t="str">
            <v>RW:039527@3494</v>
          </cell>
          <cell r="AO760" t="str">
            <v>12190</v>
          </cell>
          <cell r="AP760">
            <v>0</v>
          </cell>
          <cell r="AQ760">
            <v>1057.1600000000001</v>
          </cell>
          <cell r="AR760">
            <v>0</v>
          </cell>
          <cell r="AS760">
            <v>0</v>
          </cell>
          <cell r="AT760">
            <v>0</v>
          </cell>
          <cell r="AU760">
            <v>665.08</v>
          </cell>
          <cell r="AV760">
            <v>0</v>
          </cell>
          <cell r="AW760">
            <v>0</v>
          </cell>
          <cell r="AX760">
            <v>1722.24</v>
          </cell>
          <cell r="AY760">
            <v>430.16</v>
          </cell>
        </row>
        <row r="761">
          <cell r="A761" t="str">
            <v>025117</v>
          </cell>
          <cell r="B761" t="str">
            <v>Cobble Creek</v>
          </cell>
          <cell r="C761">
            <v>0</v>
          </cell>
          <cell r="D761">
            <v>0</v>
          </cell>
          <cell r="E761" t="str">
            <v>Glendale</v>
          </cell>
          <cell r="F761" t="str">
            <v>AZ</v>
          </cell>
          <cell r="G761" t="str">
            <v>85302</v>
          </cell>
          <cell r="H761">
            <v>0</v>
          </cell>
          <cell r="I761">
            <v>0</v>
          </cell>
          <cell r="J761">
            <v>142</v>
          </cell>
          <cell r="K761" t="str">
            <v>04013</v>
          </cell>
          <cell r="L761" t="str">
            <v>Maricopa</v>
          </cell>
          <cell r="M761" t="str">
            <v>6200</v>
          </cell>
          <cell r="N761" t="str">
            <v>Phoenix-Mesa</v>
          </cell>
          <cell r="O761">
            <v>0</v>
          </cell>
          <cell r="P761">
            <v>0</v>
          </cell>
          <cell r="Q761">
            <v>0</v>
          </cell>
          <cell r="R761" t="str">
            <v>garden</v>
          </cell>
          <cell r="S761" t="str">
            <v>Insignia</v>
          </cell>
          <cell r="T761">
            <v>0</v>
          </cell>
          <cell r="U761" t="str">
            <v>Conventional</v>
          </cell>
          <cell r="V761">
            <v>0</v>
          </cell>
          <cell r="W761">
            <v>0</v>
          </cell>
          <cell r="X761" t="str">
            <v>Equity</v>
          </cell>
          <cell r="Y761" t="str">
            <v>12</v>
          </cell>
          <cell r="Z761" t="str">
            <v>1</v>
          </cell>
          <cell r="AA761" t="str">
            <v>2</v>
          </cell>
          <cell r="AB761">
            <v>0</v>
          </cell>
          <cell r="AC761">
            <v>0.2</v>
          </cell>
          <cell r="AD761" t="str">
            <v>Yes</v>
          </cell>
          <cell r="AE761" t="str">
            <v>Yes</v>
          </cell>
          <cell r="AF761" t="str">
            <v>Praedium/ TFG</v>
          </cell>
          <cell r="AG761">
            <v>0</v>
          </cell>
          <cell r="AH761" t="str">
            <v>1980</v>
          </cell>
          <cell r="AI761" t="str">
            <v>Far West</v>
          </cell>
          <cell r="AJ761" t="str">
            <v>Phoenix</v>
          </cell>
          <cell r="AK761" t="str">
            <v>Kris Bloom</v>
          </cell>
          <cell r="AL761" t="str">
            <v>Jennifer Barker</v>
          </cell>
          <cell r="AM761" t="b">
            <v>0</v>
          </cell>
          <cell r="AN761">
            <v>0</v>
          </cell>
          <cell r="AO761" t="str">
            <v>08382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0</v>
          </cell>
          <cell r="AU761">
            <v>0</v>
          </cell>
          <cell r="AV761">
            <v>521.85</v>
          </cell>
          <cell r="AW761">
            <v>0</v>
          </cell>
          <cell r="AX761">
            <v>521.85</v>
          </cell>
          <cell r="AY761">
            <v>104.37</v>
          </cell>
        </row>
        <row r="762">
          <cell r="A762" t="str">
            <v>025118</v>
          </cell>
          <cell r="B762" t="str">
            <v>Chimney Ridge</v>
          </cell>
          <cell r="C762">
            <v>0</v>
          </cell>
          <cell r="D762">
            <v>0</v>
          </cell>
          <cell r="E762" t="str">
            <v>Dallas</v>
          </cell>
          <cell r="F762" t="str">
            <v>TX</v>
          </cell>
          <cell r="G762" t="str">
            <v>75238</v>
          </cell>
          <cell r="H762">
            <v>0</v>
          </cell>
          <cell r="I762">
            <v>0</v>
          </cell>
          <cell r="J762">
            <v>210</v>
          </cell>
          <cell r="K762" t="str">
            <v>48113</v>
          </cell>
          <cell r="L762" t="str">
            <v>Dallas</v>
          </cell>
          <cell r="M762" t="str">
            <v>1920</v>
          </cell>
          <cell r="N762" t="str">
            <v>Dallas</v>
          </cell>
          <cell r="O762" t="str">
            <v>31</v>
          </cell>
          <cell r="P762" t="str">
            <v>Dallas - Fort Worth</v>
          </cell>
          <cell r="Q762">
            <v>0</v>
          </cell>
          <cell r="R762" t="str">
            <v>midrise</v>
          </cell>
          <cell r="S762" t="str">
            <v>Insignia</v>
          </cell>
          <cell r="T762">
            <v>0</v>
          </cell>
          <cell r="U762" t="str">
            <v>Conventional</v>
          </cell>
          <cell r="V762">
            <v>0</v>
          </cell>
          <cell r="W762">
            <v>0</v>
          </cell>
          <cell r="X762" t="str">
            <v>Equity</v>
          </cell>
          <cell r="Y762" t="str">
            <v>12</v>
          </cell>
          <cell r="Z762" t="str">
            <v>8</v>
          </cell>
          <cell r="AA762" t="str">
            <v>7</v>
          </cell>
          <cell r="AB762">
            <v>0</v>
          </cell>
          <cell r="AC762">
            <v>0.2</v>
          </cell>
          <cell r="AD762" t="str">
            <v>Yes</v>
          </cell>
          <cell r="AE762" t="str">
            <v>Yes</v>
          </cell>
          <cell r="AF762" t="str">
            <v>Praedium/ TFG</v>
          </cell>
          <cell r="AG762">
            <v>0</v>
          </cell>
          <cell r="AH762">
            <v>0</v>
          </cell>
          <cell r="AI762" t="str">
            <v>West</v>
          </cell>
          <cell r="AJ762" t="str">
            <v>Dallas I</v>
          </cell>
          <cell r="AK762" t="str">
            <v>Ron Shelton</v>
          </cell>
          <cell r="AL762" t="str">
            <v>Celia Huff</v>
          </cell>
          <cell r="AM762" t="b">
            <v>0</v>
          </cell>
          <cell r="AN762" t="str">
            <v>RW:040359@3494</v>
          </cell>
          <cell r="AO762">
            <v>0</v>
          </cell>
          <cell r="AP762">
            <v>1867.32</v>
          </cell>
          <cell r="AQ762">
            <v>0</v>
          </cell>
          <cell r="AR762">
            <v>0</v>
          </cell>
          <cell r="AS762">
            <v>0</v>
          </cell>
          <cell r="AT762">
            <v>0</v>
          </cell>
          <cell r="AU762">
            <v>0</v>
          </cell>
          <cell r="AV762">
            <v>0</v>
          </cell>
          <cell r="AW762">
            <v>0</v>
          </cell>
          <cell r="AX762">
            <v>1867.32</v>
          </cell>
          <cell r="AY762">
            <v>373.46</v>
          </cell>
        </row>
        <row r="763">
          <cell r="A763" t="str">
            <v>025120</v>
          </cell>
          <cell r="B763" t="str">
            <v>Continental Plaza</v>
          </cell>
          <cell r="C763">
            <v>0</v>
          </cell>
          <cell r="D763">
            <v>0</v>
          </cell>
          <cell r="E763" t="str">
            <v>Chicago</v>
          </cell>
          <cell r="F763" t="str">
            <v>IL</v>
          </cell>
          <cell r="G763" t="str">
            <v>60620</v>
          </cell>
          <cell r="H763">
            <v>0</v>
          </cell>
          <cell r="I763">
            <v>0</v>
          </cell>
          <cell r="J763">
            <v>292</v>
          </cell>
          <cell r="K763" t="str">
            <v>17031</v>
          </cell>
          <cell r="L763" t="str">
            <v>Cook</v>
          </cell>
          <cell r="M763" t="str">
            <v>1600</v>
          </cell>
          <cell r="N763" t="str">
            <v>Chicago</v>
          </cell>
          <cell r="O763" t="str">
            <v>14</v>
          </cell>
          <cell r="P763" t="str">
            <v>Chicago - Gary - Kenosha</v>
          </cell>
          <cell r="Q763">
            <v>0</v>
          </cell>
          <cell r="R763" t="str">
            <v>highrise</v>
          </cell>
          <cell r="S763" t="str">
            <v>Insignia</v>
          </cell>
          <cell r="T763">
            <v>0</v>
          </cell>
          <cell r="U763" t="str">
            <v>Affordable</v>
          </cell>
          <cell r="V763">
            <v>0</v>
          </cell>
          <cell r="W763" t="str">
            <v>Assisted</v>
          </cell>
          <cell r="X763" t="str">
            <v>Equity</v>
          </cell>
          <cell r="Y763" t="str">
            <v>12</v>
          </cell>
          <cell r="Z763" t="str">
            <v>4</v>
          </cell>
          <cell r="AA763" t="str">
            <v>4</v>
          </cell>
          <cell r="AB763">
            <v>0</v>
          </cell>
          <cell r="AC763">
            <v>0</v>
          </cell>
          <cell r="AD763" t="str">
            <v>Yes</v>
          </cell>
          <cell r="AE763" t="str">
            <v>Yes</v>
          </cell>
          <cell r="AF763" t="str">
            <v>Winthrop Financial/IFG</v>
          </cell>
          <cell r="AG763">
            <v>0</v>
          </cell>
          <cell r="AH763">
            <v>0</v>
          </cell>
          <cell r="AI763" t="str">
            <v>Far West</v>
          </cell>
          <cell r="AJ763" t="str">
            <v>Chicago</v>
          </cell>
          <cell r="AK763" t="str">
            <v>Wade Roemke</v>
          </cell>
          <cell r="AL763" t="str">
            <v>Claudia Vita</v>
          </cell>
          <cell r="AM763" t="b">
            <v>0</v>
          </cell>
          <cell r="AN763" t="str">
            <v>RW:039145@3494</v>
          </cell>
          <cell r="AO763" t="str">
            <v>01228</v>
          </cell>
          <cell r="AP763">
            <v>2596.46</v>
          </cell>
          <cell r="AQ763">
            <v>0</v>
          </cell>
          <cell r="AR763">
            <v>0</v>
          </cell>
          <cell r="AS763">
            <v>0</v>
          </cell>
          <cell r="AT763">
            <v>716.72</v>
          </cell>
          <cell r="AU763">
            <v>0</v>
          </cell>
          <cell r="AV763">
            <v>0</v>
          </cell>
          <cell r="AW763">
            <v>0</v>
          </cell>
          <cell r="AX763">
            <v>3313.18</v>
          </cell>
          <cell r="AY763">
            <v>0</v>
          </cell>
        </row>
        <row r="764">
          <cell r="A764" t="str">
            <v>025124</v>
          </cell>
          <cell r="B764" t="str">
            <v>Quail Ridge</v>
          </cell>
          <cell r="C764" t="str">
            <v>4500 BRENTWOOD STAIR RD</v>
          </cell>
          <cell r="D764">
            <v>0</v>
          </cell>
          <cell r="E764" t="str">
            <v>Fort Worth</v>
          </cell>
          <cell r="F764" t="str">
            <v>TX</v>
          </cell>
          <cell r="G764" t="str">
            <v>76103</v>
          </cell>
          <cell r="H764" t="str">
            <v>727-429-0836</v>
          </cell>
          <cell r="I764" t="str">
            <v>727-429-4870</v>
          </cell>
          <cell r="J764">
            <v>296</v>
          </cell>
          <cell r="K764" t="str">
            <v>48439</v>
          </cell>
          <cell r="L764" t="str">
            <v>Tarrant</v>
          </cell>
          <cell r="M764" t="str">
            <v>2800</v>
          </cell>
          <cell r="N764" t="str">
            <v>FortWorth-Arlington</v>
          </cell>
          <cell r="O764" t="str">
            <v>31</v>
          </cell>
          <cell r="P764" t="str">
            <v>Dallas - Fort Worth</v>
          </cell>
          <cell r="Q764">
            <v>0</v>
          </cell>
          <cell r="R764" t="str">
            <v>highrise</v>
          </cell>
          <cell r="S764" t="str">
            <v>Insignia</v>
          </cell>
          <cell r="T764">
            <v>0</v>
          </cell>
          <cell r="U764" t="str">
            <v>Conventional</v>
          </cell>
          <cell r="V764">
            <v>0</v>
          </cell>
          <cell r="W764" t="str">
            <v>Assisted</v>
          </cell>
          <cell r="X764" t="str">
            <v>Fee</v>
          </cell>
          <cell r="Y764" t="str">
            <v>05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 t="str">
            <v>No</v>
          </cell>
          <cell r="AE764" t="str">
            <v>Yes</v>
          </cell>
          <cell r="AF764" t="str">
            <v>D-Star</v>
          </cell>
          <cell r="AG764">
            <v>0</v>
          </cell>
          <cell r="AH764">
            <v>0</v>
          </cell>
          <cell r="AI764" t="str">
            <v>West</v>
          </cell>
          <cell r="AJ764" t="str">
            <v>Dallas II</v>
          </cell>
          <cell r="AK764" t="str">
            <v>Larry Lennon</v>
          </cell>
          <cell r="AL764" t="str">
            <v>Cathie Hood</v>
          </cell>
          <cell r="AM764" t="b">
            <v>0</v>
          </cell>
          <cell r="AN764" t="str">
            <v>RW:000270@3494</v>
          </cell>
          <cell r="AO764" t="str">
            <v>11256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0</v>
          </cell>
        </row>
        <row r="765">
          <cell r="A765" t="str">
            <v>037359</v>
          </cell>
          <cell r="B765" t="str">
            <v>Royal Village</v>
          </cell>
          <cell r="C765" t="str">
            <v>2838 Royal Ln</v>
          </cell>
          <cell r="D765">
            <v>0</v>
          </cell>
          <cell r="E765" t="str">
            <v>Dallas</v>
          </cell>
          <cell r="F765" t="str">
            <v>TX</v>
          </cell>
          <cell r="G765" t="str">
            <v>75229</v>
          </cell>
          <cell r="H765">
            <v>0</v>
          </cell>
          <cell r="I765">
            <v>0</v>
          </cell>
          <cell r="J765">
            <v>300</v>
          </cell>
          <cell r="K765" t="str">
            <v>48113</v>
          </cell>
          <cell r="L765" t="str">
            <v>Dallas</v>
          </cell>
          <cell r="M765" t="str">
            <v>1920</v>
          </cell>
          <cell r="N765" t="str">
            <v>Dallas</v>
          </cell>
          <cell r="O765" t="str">
            <v>31</v>
          </cell>
          <cell r="P765" t="str">
            <v>Dallas - Fort Worth</v>
          </cell>
          <cell r="Q765">
            <v>0</v>
          </cell>
          <cell r="R765" t="str">
            <v>highrise</v>
          </cell>
          <cell r="S765" t="str">
            <v>Insignia</v>
          </cell>
          <cell r="T765">
            <v>0</v>
          </cell>
          <cell r="U765" t="str">
            <v>Conventional</v>
          </cell>
          <cell r="V765">
            <v>0</v>
          </cell>
          <cell r="W765">
            <v>0</v>
          </cell>
          <cell r="X765" t="str">
            <v>Fee</v>
          </cell>
          <cell r="Y765" t="str">
            <v>05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 t="str">
            <v>No</v>
          </cell>
          <cell r="AE765" t="str">
            <v>Yes</v>
          </cell>
          <cell r="AF765" t="str">
            <v>D-Star</v>
          </cell>
          <cell r="AG765">
            <v>0</v>
          </cell>
          <cell r="AH765">
            <v>0</v>
          </cell>
          <cell r="AI765" t="str">
            <v>West</v>
          </cell>
          <cell r="AJ765" t="str">
            <v>Dallas II</v>
          </cell>
          <cell r="AK765" t="str">
            <v>Larry Lennon</v>
          </cell>
          <cell r="AL765" t="str">
            <v>Cathie Hood</v>
          </cell>
          <cell r="AM765" t="b">
            <v>1</v>
          </cell>
          <cell r="AN765">
            <v>0</v>
          </cell>
          <cell r="AO765">
            <v>0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0</v>
          </cell>
          <cell r="AX765">
            <v>0</v>
          </cell>
          <cell r="AY765">
            <v>0</v>
          </cell>
        </row>
        <row r="766">
          <cell r="A766" t="str">
            <v>037360</v>
          </cell>
          <cell r="B766" t="str">
            <v>Wellington</v>
          </cell>
          <cell r="C766" t="str">
            <v>4230 GARRETT RD</v>
          </cell>
          <cell r="D766">
            <v>0</v>
          </cell>
          <cell r="E766" t="str">
            <v>Durham</v>
          </cell>
          <cell r="F766" t="str">
            <v>NC</v>
          </cell>
          <cell r="G766" t="str">
            <v>27707</v>
          </cell>
          <cell r="H766" t="str">
            <v>919-489-2302</v>
          </cell>
          <cell r="I766">
            <v>0</v>
          </cell>
          <cell r="J766">
            <v>501</v>
          </cell>
          <cell r="K766" t="str">
            <v>37063</v>
          </cell>
          <cell r="L766" t="str">
            <v>Durham</v>
          </cell>
          <cell r="M766" t="str">
            <v>6640</v>
          </cell>
          <cell r="N766" t="str">
            <v>Raleigh-Durham-Chapel Hill</v>
          </cell>
          <cell r="O766">
            <v>0</v>
          </cell>
          <cell r="P766">
            <v>0</v>
          </cell>
          <cell r="Q766">
            <v>0</v>
          </cell>
          <cell r="R766" t="str">
            <v>Garden</v>
          </cell>
          <cell r="S766" t="str">
            <v>Insignia</v>
          </cell>
          <cell r="T766">
            <v>0</v>
          </cell>
          <cell r="U766" t="str">
            <v>Conventional</v>
          </cell>
          <cell r="V766" t="str">
            <v>Conventional</v>
          </cell>
          <cell r="W766" t="str">
            <v>Tax Credit</v>
          </cell>
          <cell r="X766" t="str">
            <v>Fee</v>
          </cell>
          <cell r="Y766" t="str">
            <v>12</v>
          </cell>
          <cell r="Z766">
            <v>0</v>
          </cell>
          <cell r="AA766">
            <v>0</v>
          </cell>
          <cell r="AB766" t="str">
            <v>410780</v>
          </cell>
          <cell r="AC766">
            <v>0</v>
          </cell>
          <cell r="AD766" t="str">
            <v>No</v>
          </cell>
          <cell r="AE766" t="str">
            <v>Yes</v>
          </cell>
          <cell r="AF766" t="str">
            <v>William Collins</v>
          </cell>
          <cell r="AG766" t="str">
            <v>Lampe Management</v>
          </cell>
          <cell r="AH766">
            <v>0</v>
          </cell>
          <cell r="AI766" t="str">
            <v>East</v>
          </cell>
          <cell r="AJ766" t="str">
            <v>Columbia</v>
          </cell>
          <cell r="AK766" t="str">
            <v>Kim Barkwell</v>
          </cell>
          <cell r="AL766" t="str">
            <v>Randy Bryant</v>
          </cell>
          <cell r="AM766" t="b">
            <v>0</v>
          </cell>
          <cell r="AN766" t="str">
            <v>RW:039070@3494</v>
          </cell>
          <cell r="AO766" t="str">
            <v>07848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0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</row>
        <row r="767">
          <cell r="A767" t="str">
            <v>037384</v>
          </cell>
          <cell r="B767" t="str">
            <v>Windsor Station</v>
          </cell>
          <cell r="C767" t="str">
            <v>3501 NORTH BUCKNER</v>
          </cell>
          <cell r="D767">
            <v>0</v>
          </cell>
          <cell r="E767" t="str">
            <v>Dallas</v>
          </cell>
          <cell r="F767" t="str">
            <v>TX</v>
          </cell>
          <cell r="G767" t="str">
            <v>75228</v>
          </cell>
          <cell r="H767" t="str">
            <v>214-324-2411</v>
          </cell>
          <cell r="I767">
            <v>0</v>
          </cell>
          <cell r="J767">
            <v>399</v>
          </cell>
          <cell r="K767" t="str">
            <v>48113</v>
          </cell>
          <cell r="L767" t="str">
            <v>Dallas</v>
          </cell>
          <cell r="M767" t="str">
            <v>1920</v>
          </cell>
          <cell r="N767" t="str">
            <v>Dallas</v>
          </cell>
          <cell r="O767" t="str">
            <v>31</v>
          </cell>
          <cell r="P767" t="str">
            <v>Dallas - Fort Worth</v>
          </cell>
          <cell r="Q767">
            <v>0</v>
          </cell>
          <cell r="R767" t="str">
            <v>Garden</v>
          </cell>
          <cell r="S767" t="str">
            <v>Insignia</v>
          </cell>
          <cell r="T767">
            <v>0</v>
          </cell>
          <cell r="U767" t="str">
            <v>Conventional</v>
          </cell>
          <cell r="V767" t="str">
            <v>Conventional</v>
          </cell>
          <cell r="W767">
            <v>0</v>
          </cell>
          <cell r="X767" t="str">
            <v>Fee</v>
          </cell>
          <cell r="Y767" t="str">
            <v>12</v>
          </cell>
          <cell r="Z767">
            <v>0</v>
          </cell>
          <cell r="AA767">
            <v>0</v>
          </cell>
          <cell r="AB767" t="str">
            <v>0</v>
          </cell>
          <cell r="AC767">
            <v>0</v>
          </cell>
          <cell r="AD767" t="str">
            <v>No</v>
          </cell>
          <cell r="AE767" t="str">
            <v>Yes</v>
          </cell>
          <cell r="AF767" t="str">
            <v>Mike Fulbright - 808 Investmen</v>
          </cell>
          <cell r="AG767" t="str">
            <v>808 Investment Limited Partnership</v>
          </cell>
          <cell r="AH767">
            <v>0</v>
          </cell>
          <cell r="AI767" t="str">
            <v>West</v>
          </cell>
          <cell r="AJ767" t="str">
            <v>Dallas II</v>
          </cell>
          <cell r="AK767" t="str">
            <v>Larry Lennon</v>
          </cell>
          <cell r="AL767" t="str">
            <v>Kyle Brown</v>
          </cell>
          <cell r="AM767" t="b">
            <v>0</v>
          </cell>
          <cell r="AN767" t="str">
            <v>RW:037360@3494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0</v>
          </cell>
          <cell r="AU767">
            <v>0</v>
          </cell>
          <cell r="AV767">
            <v>0</v>
          </cell>
          <cell r="AW767">
            <v>0</v>
          </cell>
          <cell r="AX767">
            <v>0</v>
          </cell>
          <cell r="AY767">
            <v>0</v>
          </cell>
        </row>
        <row r="768">
          <cell r="A768" t="str">
            <v>037386</v>
          </cell>
          <cell r="B768" t="str">
            <v>Country Manor</v>
          </cell>
          <cell r="C768" t="str">
            <v>955 A STREET</v>
          </cell>
          <cell r="D768">
            <v>0</v>
          </cell>
          <cell r="E768" t="str">
            <v>Tulare</v>
          </cell>
          <cell r="F768" t="str">
            <v>CA</v>
          </cell>
          <cell r="G768" t="str">
            <v>93274</v>
          </cell>
          <cell r="H768" t="str">
            <v>209-684-9900</v>
          </cell>
          <cell r="I768">
            <v>0</v>
          </cell>
          <cell r="J768">
            <v>40</v>
          </cell>
          <cell r="K768" t="str">
            <v>06107</v>
          </cell>
          <cell r="L768" t="str">
            <v>Tulare</v>
          </cell>
          <cell r="M768" t="str">
            <v>8780</v>
          </cell>
          <cell r="N768" t="str">
            <v>Visalia-Tulare-Porterville</v>
          </cell>
          <cell r="O768">
            <v>0</v>
          </cell>
          <cell r="P768">
            <v>0</v>
          </cell>
          <cell r="Q768">
            <v>0</v>
          </cell>
          <cell r="R768" t="str">
            <v>Garden</v>
          </cell>
          <cell r="S768" t="str">
            <v>Insignia</v>
          </cell>
          <cell r="T768">
            <v>0</v>
          </cell>
          <cell r="U768" t="str">
            <v>Conventional</v>
          </cell>
          <cell r="V768" t="str">
            <v>Conventional</v>
          </cell>
          <cell r="W768" t="str">
            <v>Tax Credit</v>
          </cell>
          <cell r="X768" t="str">
            <v>Fee</v>
          </cell>
          <cell r="Y768" t="str">
            <v>12</v>
          </cell>
          <cell r="Z768">
            <v>0</v>
          </cell>
          <cell r="AA768">
            <v>0</v>
          </cell>
          <cell r="AB768" t="str">
            <v>0</v>
          </cell>
          <cell r="AC768">
            <v>0</v>
          </cell>
          <cell r="AD768" t="str">
            <v>No</v>
          </cell>
          <cell r="AE768" t="str">
            <v>Yes</v>
          </cell>
          <cell r="AF768" t="str">
            <v>Kaufman &amp; Broad</v>
          </cell>
          <cell r="AG768" t="str">
            <v>Kaufman &amp; Broad Multi-Housing Group</v>
          </cell>
          <cell r="AH768">
            <v>0</v>
          </cell>
          <cell r="AI768" t="str">
            <v>Far West</v>
          </cell>
          <cell r="AJ768" t="str">
            <v>California</v>
          </cell>
          <cell r="AK768" t="str">
            <v>Greg Garmon</v>
          </cell>
          <cell r="AL768" t="str">
            <v>Tammy Manning</v>
          </cell>
          <cell r="AM768" t="b">
            <v>0</v>
          </cell>
          <cell r="AN768" t="str">
            <v>RW:000090@3494</v>
          </cell>
          <cell r="AO768" t="str">
            <v>11464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</row>
        <row r="769">
          <cell r="A769" t="str">
            <v>037471</v>
          </cell>
          <cell r="B769" t="str">
            <v>Sedgefield Square</v>
          </cell>
          <cell r="C769" t="str">
            <v>4215 BERNAU AVE</v>
          </cell>
          <cell r="D769">
            <v>0</v>
          </cell>
          <cell r="E769" t="str">
            <v>Greensboro</v>
          </cell>
          <cell r="F769" t="str">
            <v>NC</v>
          </cell>
          <cell r="G769" t="str">
            <v>27407</v>
          </cell>
          <cell r="H769" t="str">
            <v>336-854-0010</v>
          </cell>
          <cell r="I769">
            <v>0</v>
          </cell>
          <cell r="J769">
            <v>124</v>
          </cell>
          <cell r="K769" t="str">
            <v>37081</v>
          </cell>
          <cell r="L769" t="str">
            <v>Guilford</v>
          </cell>
          <cell r="M769" t="str">
            <v>3120</v>
          </cell>
          <cell r="N769" t="str">
            <v>Greensboro--Winston-Salem--High Point</v>
          </cell>
          <cell r="O769">
            <v>0</v>
          </cell>
          <cell r="P769">
            <v>0</v>
          </cell>
          <cell r="Q769">
            <v>0</v>
          </cell>
          <cell r="R769" t="str">
            <v>Garden</v>
          </cell>
          <cell r="S769" t="str">
            <v>Insignia</v>
          </cell>
          <cell r="T769">
            <v>0</v>
          </cell>
          <cell r="U769" t="str">
            <v>Conventional</v>
          </cell>
          <cell r="V769" t="str">
            <v>Conventional</v>
          </cell>
          <cell r="W769">
            <v>0</v>
          </cell>
          <cell r="X769" t="str">
            <v>Fee</v>
          </cell>
          <cell r="Y769" t="str">
            <v>12</v>
          </cell>
          <cell r="Z769">
            <v>0</v>
          </cell>
          <cell r="AA769">
            <v>0</v>
          </cell>
          <cell r="AB769" t="str">
            <v>105200</v>
          </cell>
          <cell r="AC769">
            <v>0</v>
          </cell>
          <cell r="AD769" t="str">
            <v>No</v>
          </cell>
          <cell r="AE769" t="str">
            <v>Yes</v>
          </cell>
          <cell r="AF769" t="str">
            <v>Mike Fulbright - 808 Investmen</v>
          </cell>
          <cell r="AG769" t="str">
            <v>808 Investment Limited Partnership</v>
          </cell>
          <cell r="AH769">
            <v>0</v>
          </cell>
          <cell r="AI769" t="str">
            <v>East</v>
          </cell>
          <cell r="AJ769" t="str">
            <v>Greenville</v>
          </cell>
          <cell r="AK769" t="str">
            <v>Frank Dupree</v>
          </cell>
          <cell r="AL769" t="str">
            <v>Rick Herron</v>
          </cell>
          <cell r="AM769" t="b">
            <v>0</v>
          </cell>
          <cell r="AN769">
            <v>0</v>
          </cell>
          <cell r="AO769" t="str">
            <v>09070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</row>
        <row r="770">
          <cell r="A770" t="str">
            <v>037483</v>
          </cell>
          <cell r="B770" t="str">
            <v>The Pointe at Stone Canyon</v>
          </cell>
          <cell r="C770">
            <v>0</v>
          </cell>
          <cell r="D770">
            <v>0</v>
          </cell>
          <cell r="E770" t="str">
            <v>Dallas</v>
          </cell>
          <cell r="F770" t="str">
            <v>TX</v>
          </cell>
          <cell r="G770" t="str">
            <v>75230</v>
          </cell>
          <cell r="H770">
            <v>0</v>
          </cell>
          <cell r="I770">
            <v>0</v>
          </cell>
          <cell r="J770">
            <v>164</v>
          </cell>
          <cell r="K770" t="str">
            <v>48113</v>
          </cell>
          <cell r="L770" t="str">
            <v>Dallas</v>
          </cell>
          <cell r="M770" t="str">
            <v>1920</v>
          </cell>
          <cell r="N770" t="str">
            <v>Dallas</v>
          </cell>
          <cell r="O770" t="str">
            <v>31</v>
          </cell>
          <cell r="P770" t="str">
            <v>Dallas - Fort Worth</v>
          </cell>
          <cell r="Q770">
            <v>0</v>
          </cell>
          <cell r="R770" t="str">
            <v>midrise</v>
          </cell>
          <cell r="S770" t="str">
            <v>Insignia</v>
          </cell>
          <cell r="T770">
            <v>0</v>
          </cell>
          <cell r="U770" t="str">
            <v>Conventional</v>
          </cell>
          <cell r="V770">
            <v>0</v>
          </cell>
          <cell r="W770">
            <v>0</v>
          </cell>
          <cell r="X770" t="str">
            <v>Equity</v>
          </cell>
          <cell r="Y770" t="str">
            <v>12</v>
          </cell>
          <cell r="Z770" t="str">
            <v>6</v>
          </cell>
          <cell r="AA770" t="str">
            <v>8</v>
          </cell>
          <cell r="AB770">
            <v>0</v>
          </cell>
          <cell r="AC770">
            <v>0.2</v>
          </cell>
          <cell r="AD770" t="str">
            <v>Yes</v>
          </cell>
          <cell r="AE770" t="str">
            <v>Yes</v>
          </cell>
          <cell r="AF770" t="str">
            <v>Winthrop Financial/IFG</v>
          </cell>
          <cell r="AG770">
            <v>0</v>
          </cell>
          <cell r="AH770">
            <v>0</v>
          </cell>
          <cell r="AI770" t="str">
            <v>West</v>
          </cell>
          <cell r="AJ770" t="str">
            <v>Dallas I</v>
          </cell>
          <cell r="AK770" t="str">
            <v>Ron Shelton</v>
          </cell>
          <cell r="AL770" t="str">
            <v>Celia Huff</v>
          </cell>
          <cell r="AM770" t="b">
            <v>1</v>
          </cell>
          <cell r="AN770">
            <v>0</v>
          </cell>
          <cell r="AO770">
            <v>0</v>
          </cell>
          <cell r="AP770">
            <v>1458.28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1458.28</v>
          </cell>
          <cell r="AY770">
            <v>291.64999999999998</v>
          </cell>
        </row>
        <row r="771">
          <cell r="A771" t="str">
            <v>037486</v>
          </cell>
          <cell r="B771" t="str">
            <v>Seasons at Chino</v>
          </cell>
          <cell r="C771" t="str">
            <v>13160 6TH ST</v>
          </cell>
          <cell r="D771">
            <v>0</v>
          </cell>
          <cell r="E771" t="str">
            <v>Chino</v>
          </cell>
          <cell r="F771" t="str">
            <v>CA</v>
          </cell>
          <cell r="G771" t="str">
            <v>91710</v>
          </cell>
          <cell r="H771" t="str">
            <v>909-464-9020</v>
          </cell>
          <cell r="I771" t="str">
            <v>909-465-0300</v>
          </cell>
          <cell r="J771">
            <v>104</v>
          </cell>
          <cell r="K771" t="str">
            <v>06071</v>
          </cell>
          <cell r="L771" t="str">
            <v>San Bernardino</v>
          </cell>
          <cell r="M771" t="str">
            <v>6780</v>
          </cell>
          <cell r="N771" t="str">
            <v>Riverside-San Bernardino</v>
          </cell>
          <cell r="O771" t="str">
            <v>49</v>
          </cell>
          <cell r="P771" t="str">
            <v>Los Angeles - Riverside - Orange County</v>
          </cell>
          <cell r="Q771">
            <v>0</v>
          </cell>
          <cell r="R771" t="str">
            <v>Garden</v>
          </cell>
          <cell r="S771" t="str">
            <v>Insignia</v>
          </cell>
          <cell r="T771" t="str">
            <v>Kaufman &amp; Broad</v>
          </cell>
          <cell r="U771" t="str">
            <v>Conventional</v>
          </cell>
          <cell r="V771" t="str">
            <v>Conventional</v>
          </cell>
          <cell r="W771" t="str">
            <v>Tax Credit</v>
          </cell>
          <cell r="X771" t="str">
            <v>Fee</v>
          </cell>
          <cell r="Y771" t="str">
            <v>12</v>
          </cell>
          <cell r="Z771">
            <v>0</v>
          </cell>
          <cell r="AA771">
            <v>0</v>
          </cell>
          <cell r="AB771" t="str">
            <v>0</v>
          </cell>
          <cell r="AC771">
            <v>0</v>
          </cell>
          <cell r="AD771" t="str">
            <v>No</v>
          </cell>
          <cell r="AE771" t="str">
            <v>Yes</v>
          </cell>
          <cell r="AF771" t="str">
            <v>Insignia Residential Group</v>
          </cell>
          <cell r="AG771" t="str">
            <v>Linc Housing</v>
          </cell>
          <cell r="AH771">
            <v>0</v>
          </cell>
          <cell r="AI771" t="str">
            <v>Far West</v>
          </cell>
          <cell r="AJ771" t="str">
            <v>California</v>
          </cell>
          <cell r="AK771" t="str">
            <v>Greg Garmon</v>
          </cell>
          <cell r="AL771" t="str">
            <v>Lisa Moore</v>
          </cell>
          <cell r="AM771" t="b">
            <v>0</v>
          </cell>
          <cell r="AN771" t="str">
            <v>RW:038607@3494</v>
          </cell>
          <cell r="AO771" t="str">
            <v>11007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</row>
        <row r="772">
          <cell r="A772" t="str">
            <v>037488</v>
          </cell>
          <cell r="B772" t="str">
            <v>Glen Oaks</v>
          </cell>
          <cell r="C772">
            <v>0</v>
          </cell>
          <cell r="D772">
            <v>0</v>
          </cell>
          <cell r="E772" t="str">
            <v>Dallas</v>
          </cell>
          <cell r="F772" t="str">
            <v>TX</v>
          </cell>
          <cell r="G772" t="str">
            <v>75231</v>
          </cell>
          <cell r="H772">
            <v>0</v>
          </cell>
          <cell r="I772">
            <v>0</v>
          </cell>
          <cell r="J772">
            <v>132</v>
          </cell>
          <cell r="K772" t="str">
            <v>48113</v>
          </cell>
          <cell r="L772" t="str">
            <v>Dallas</v>
          </cell>
          <cell r="M772" t="str">
            <v>1920</v>
          </cell>
          <cell r="N772" t="str">
            <v>Dallas</v>
          </cell>
          <cell r="O772" t="str">
            <v>31</v>
          </cell>
          <cell r="P772" t="str">
            <v>Dallas - Fort Worth</v>
          </cell>
          <cell r="Q772">
            <v>0</v>
          </cell>
          <cell r="R772" t="str">
            <v>garden</v>
          </cell>
          <cell r="S772" t="str">
            <v>Insignia</v>
          </cell>
          <cell r="T772">
            <v>0</v>
          </cell>
          <cell r="U772" t="str">
            <v>Conventional</v>
          </cell>
          <cell r="V772" t="str">
            <v>Conventional</v>
          </cell>
          <cell r="W772">
            <v>0</v>
          </cell>
          <cell r="X772" t="str">
            <v>Equity</v>
          </cell>
          <cell r="Y772" t="str">
            <v>12</v>
          </cell>
          <cell r="Z772" t="str">
            <v>7</v>
          </cell>
          <cell r="AA772" t="str">
            <v>7</v>
          </cell>
          <cell r="AB772">
            <v>0</v>
          </cell>
          <cell r="AC772">
            <v>0.2</v>
          </cell>
          <cell r="AD772" t="str">
            <v>Yes</v>
          </cell>
          <cell r="AE772" t="str">
            <v>Yes</v>
          </cell>
          <cell r="AF772" t="str">
            <v>Praedium/ TFG</v>
          </cell>
          <cell r="AG772">
            <v>0</v>
          </cell>
          <cell r="AH772">
            <v>0</v>
          </cell>
          <cell r="AI772" t="str">
            <v>West</v>
          </cell>
          <cell r="AJ772" t="str">
            <v>Dallas I</v>
          </cell>
          <cell r="AK772" t="str">
            <v>Ron Shelton</v>
          </cell>
          <cell r="AL772" t="str">
            <v>Celia Huff</v>
          </cell>
          <cell r="AM772" t="b">
            <v>0</v>
          </cell>
          <cell r="AN772" t="str">
            <v>RW:037483@3494</v>
          </cell>
          <cell r="AO772" t="str">
            <v>11535</v>
          </cell>
          <cell r="AP772">
            <v>1173.74</v>
          </cell>
          <cell r="AQ772">
            <v>0</v>
          </cell>
          <cell r="AR772">
            <v>0</v>
          </cell>
          <cell r="AS772">
            <v>0</v>
          </cell>
          <cell r="AT772">
            <v>0</v>
          </cell>
          <cell r="AU772">
            <v>0</v>
          </cell>
          <cell r="AV772">
            <v>0</v>
          </cell>
          <cell r="AW772">
            <v>0</v>
          </cell>
          <cell r="AX772">
            <v>1173.74</v>
          </cell>
          <cell r="AY772">
            <v>234.74</v>
          </cell>
        </row>
        <row r="773">
          <cell r="A773" t="str">
            <v>037489</v>
          </cell>
          <cell r="B773" t="str">
            <v>Willow Park</v>
          </cell>
          <cell r="C773">
            <v>0</v>
          </cell>
          <cell r="D773">
            <v>0</v>
          </cell>
          <cell r="E773" t="str">
            <v>Dallas</v>
          </cell>
          <cell r="F773" t="str">
            <v>TX</v>
          </cell>
          <cell r="G773" t="str">
            <v>75231</v>
          </cell>
          <cell r="H773">
            <v>0</v>
          </cell>
          <cell r="I773">
            <v>0</v>
          </cell>
          <cell r="J773">
            <v>120</v>
          </cell>
          <cell r="K773" t="str">
            <v>48113</v>
          </cell>
          <cell r="L773" t="str">
            <v>Dallas</v>
          </cell>
          <cell r="M773" t="str">
            <v>1920</v>
          </cell>
          <cell r="N773" t="str">
            <v>Dallas</v>
          </cell>
          <cell r="O773" t="str">
            <v>31</v>
          </cell>
          <cell r="P773" t="str">
            <v>Dallas - Fort Worth</v>
          </cell>
          <cell r="Q773">
            <v>0</v>
          </cell>
          <cell r="R773" t="str">
            <v>garden</v>
          </cell>
          <cell r="S773" t="str">
            <v>Insignia</v>
          </cell>
          <cell r="T773">
            <v>0</v>
          </cell>
          <cell r="U773" t="str">
            <v>Conventional</v>
          </cell>
          <cell r="V773">
            <v>0</v>
          </cell>
          <cell r="W773">
            <v>0</v>
          </cell>
          <cell r="X773" t="str">
            <v>Equity</v>
          </cell>
          <cell r="Y773" t="str">
            <v>12</v>
          </cell>
          <cell r="Z773" t="str">
            <v>7</v>
          </cell>
          <cell r="AA773" t="str">
            <v>5</v>
          </cell>
          <cell r="AB773">
            <v>0</v>
          </cell>
          <cell r="AC773">
            <v>0.2</v>
          </cell>
          <cell r="AD773" t="str">
            <v>Yes</v>
          </cell>
          <cell r="AE773" t="str">
            <v>Yes</v>
          </cell>
          <cell r="AF773" t="str">
            <v>Praedium/ TFG</v>
          </cell>
          <cell r="AG773">
            <v>0</v>
          </cell>
          <cell r="AH773">
            <v>0</v>
          </cell>
          <cell r="AI773" t="str">
            <v>West</v>
          </cell>
          <cell r="AJ773" t="str">
            <v>Dallas I</v>
          </cell>
          <cell r="AK773" t="str">
            <v>Ron Shelton</v>
          </cell>
          <cell r="AL773" t="str">
            <v>Celia Huff</v>
          </cell>
          <cell r="AM773" t="b">
            <v>0</v>
          </cell>
          <cell r="AN773" t="str">
            <v>RW:037541@3494</v>
          </cell>
          <cell r="AO773" t="str">
            <v>11857</v>
          </cell>
          <cell r="AP773">
            <v>1067.04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1067.04</v>
          </cell>
          <cell r="AY773">
            <v>213.4</v>
          </cell>
        </row>
        <row r="774">
          <cell r="A774" t="str">
            <v>037493</v>
          </cell>
          <cell r="B774" t="str">
            <v>Sheffield Village</v>
          </cell>
          <cell r="C774" t="str">
            <v>8300 CALMONT AVE</v>
          </cell>
          <cell r="D774">
            <v>0</v>
          </cell>
          <cell r="E774" t="str">
            <v>Fort Worth</v>
          </cell>
          <cell r="F774" t="str">
            <v>TX</v>
          </cell>
          <cell r="G774" t="str">
            <v>76116</v>
          </cell>
          <cell r="H774">
            <v>0</v>
          </cell>
          <cell r="I774">
            <v>0</v>
          </cell>
          <cell r="J774">
            <v>195</v>
          </cell>
          <cell r="K774" t="str">
            <v>48439</v>
          </cell>
          <cell r="L774" t="str">
            <v>Tarrant</v>
          </cell>
          <cell r="M774" t="str">
            <v>2800</v>
          </cell>
          <cell r="N774" t="str">
            <v>FortWorth-Arlington</v>
          </cell>
          <cell r="O774" t="str">
            <v>31</v>
          </cell>
          <cell r="P774" t="str">
            <v>Dallas - Fort Worth</v>
          </cell>
          <cell r="Q774">
            <v>0</v>
          </cell>
          <cell r="R774" t="str">
            <v>midrise</v>
          </cell>
          <cell r="S774" t="str">
            <v>Insignia</v>
          </cell>
          <cell r="T774">
            <v>0</v>
          </cell>
          <cell r="U774" t="str">
            <v>Conventional</v>
          </cell>
          <cell r="V774">
            <v>0</v>
          </cell>
          <cell r="W774">
            <v>0</v>
          </cell>
          <cell r="X774" t="str">
            <v>Fee</v>
          </cell>
          <cell r="Y774" t="str">
            <v>05</v>
          </cell>
          <cell r="Z774">
            <v>0</v>
          </cell>
          <cell r="AA774">
            <v>0</v>
          </cell>
          <cell r="AB774">
            <v>0</v>
          </cell>
          <cell r="AC774">
            <v>0</v>
          </cell>
          <cell r="AD774" t="str">
            <v>No</v>
          </cell>
          <cell r="AE774" t="str">
            <v>Yes</v>
          </cell>
          <cell r="AF774" t="str">
            <v>D-Star</v>
          </cell>
          <cell r="AG774">
            <v>0</v>
          </cell>
          <cell r="AH774">
            <v>0</v>
          </cell>
          <cell r="AI774" t="str">
            <v>West</v>
          </cell>
          <cell r="AJ774" t="str">
            <v>Dallas II</v>
          </cell>
          <cell r="AK774" t="str">
            <v>Larry Lennon</v>
          </cell>
          <cell r="AL774" t="str">
            <v>Cathie Hood</v>
          </cell>
          <cell r="AM774" t="b">
            <v>0</v>
          </cell>
          <cell r="AN774" t="str">
            <v>RW:005711@3494</v>
          </cell>
          <cell r="AO774" t="str">
            <v>11255</v>
          </cell>
          <cell r="AP774">
            <v>0</v>
          </cell>
          <cell r="AQ774">
            <v>0</v>
          </cell>
          <cell r="AR774">
            <v>0</v>
          </cell>
          <cell r="AS774">
            <v>0</v>
          </cell>
          <cell r="AT774">
            <v>0</v>
          </cell>
          <cell r="AU774">
            <v>0</v>
          </cell>
          <cell r="AV774">
            <v>0</v>
          </cell>
          <cell r="AW774">
            <v>0</v>
          </cell>
          <cell r="AX774">
            <v>0</v>
          </cell>
          <cell r="AY774">
            <v>0</v>
          </cell>
        </row>
        <row r="775">
          <cell r="A775" t="str">
            <v>037539</v>
          </cell>
          <cell r="B775" t="str">
            <v>Brighton Ridge Apts</v>
          </cell>
          <cell r="C775" t="str">
            <v>1048 Woodland Ave</v>
          </cell>
          <cell r="D775">
            <v>0</v>
          </cell>
          <cell r="E775" t="str">
            <v>Edgefield</v>
          </cell>
          <cell r="F775" t="str">
            <v>SC</v>
          </cell>
          <cell r="G775" t="str">
            <v>29824</v>
          </cell>
          <cell r="H775" t="str">
            <v>803-637-6390</v>
          </cell>
          <cell r="I775">
            <v>0</v>
          </cell>
          <cell r="J775">
            <v>44</v>
          </cell>
          <cell r="K775" t="str">
            <v>45037</v>
          </cell>
          <cell r="L775" t="str">
            <v>Edgefield</v>
          </cell>
          <cell r="M775" t="str">
            <v>0600</v>
          </cell>
          <cell r="N775" t="str">
            <v>Augusta-Aiken</v>
          </cell>
          <cell r="O775">
            <v>0</v>
          </cell>
          <cell r="P775">
            <v>0</v>
          </cell>
          <cell r="Q775">
            <v>0</v>
          </cell>
          <cell r="R775" t="str">
            <v>Garden</v>
          </cell>
          <cell r="S775" t="str">
            <v>Insignia</v>
          </cell>
          <cell r="T775">
            <v>0</v>
          </cell>
          <cell r="U775" t="str">
            <v>Affordable</v>
          </cell>
          <cell r="V775" t="str">
            <v>Affordable</v>
          </cell>
          <cell r="W775" t="str">
            <v>Tax Credit</v>
          </cell>
          <cell r="X775" t="str">
            <v>Fee</v>
          </cell>
          <cell r="Y775" t="str">
            <v>12</v>
          </cell>
          <cell r="Z775">
            <v>0</v>
          </cell>
          <cell r="AA775">
            <v>0</v>
          </cell>
          <cell r="AB775" t="str">
            <v>0</v>
          </cell>
          <cell r="AC775">
            <v>0</v>
          </cell>
          <cell r="AD775" t="str">
            <v>No</v>
          </cell>
          <cell r="AE775" t="str">
            <v>Yes</v>
          </cell>
          <cell r="AF775" t="str">
            <v>Missing Portfolio</v>
          </cell>
          <cell r="AG775" t="str">
            <v>Brighton Ridge, LP</v>
          </cell>
          <cell r="AH775">
            <v>0</v>
          </cell>
          <cell r="AI775" t="str">
            <v>East</v>
          </cell>
          <cell r="AJ775" t="str">
            <v>Columbia</v>
          </cell>
          <cell r="AK775" t="str">
            <v>Kim Barkwell</v>
          </cell>
          <cell r="AL775" t="str">
            <v>Phil Crocker</v>
          </cell>
          <cell r="AM775" t="b">
            <v>0</v>
          </cell>
          <cell r="AN775" t="str">
            <v>RW:000648@3494</v>
          </cell>
          <cell r="AO775" t="str">
            <v>11620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  <cell r="AU775">
            <v>0</v>
          </cell>
          <cell r="AV775">
            <v>0</v>
          </cell>
          <cell r="AW775">
            <v>0</v>
          </cell>
          <cell r="AX775">
            <v>0</v>
          </cell>
          <cell r="AY775">
            <v>0</v>
          </cell>
        </row>
        <row r="776">
          <cell r="A776" t="str">
            <v>037541</v>
          </cell>
          <cell r="B776" t="str">
            <v>Waterman's Crossing</v>
          </cell>
          <cell r="C776" t="str">
            <v>4515 N Rome Avenue</v>
          </cell>
          <cell r="D776">
            <v>0</v>
          </cell>
          <cell r="E776" t="str">
            <v>Tampa</v>
          </cell>
          <cell r="F776" t="str">
            <v>FL</v>
          </cell>
          <cell r="G776" t="str">
            <v>33603</v>
          </cell>
          <cell r="H776" t="str">
            <v>813-238-7968</v>
          </cell>
          <cell r="I776">
            <v>0</v>
          </cell>
          <cell r="J776">
            <v>403</v>
          </cell>
          <cell r="K776" t="str">
            <v>12057</v>
          </cell>
          <cell r="L776" t="str">
            <v>Hillsborough</v>
          </cell>
          <cell r="M776" t="str">
            <v>8280</v>
          </cell>
          <cell r="N776" t="str">
            <v>Tampa-St. Petersburg-Clearwater</v>
          </cell>
          <cell r="O776">
            <v>0</v>
          </cell>
          <cell r="P776">
            <v>0</v>
          </cell>
          <cell r="Q776">
            <v>0</v>
          </cell>
          <cell r="R776" t="str">
            <v>Garden</v>
          </cell>
          <cell r="S776" t="str">
            <v>Insignia</v>
          </cell>
          <cell r="T776">
            <v>0</v>
          </cell>
          <cell r="U776" t="str">
            <v>Conventional</v>
          </cell>
          <cell r="V776" t="str">
            <v>Conventional</v>
          </cell>
          <cell r="W776">
            <v>0</v>
          </cell>
          <cell r="X776" t="str">
            <v>Equity</v>
          </cell>
          <cell r="Y776" t="str">
            <v>12</v>
          </cell>
          <cell r="Z776" t="str">
            <v>7</v>
          </cell>
          <cell r="AA776" t="str">
            <v>7</v>
          </cell>
          <cell r="AB776" t="str">
            <v>356000</v>
          </cell>
          <cell r="AC776">
            <v>0.2</v>
          </cell>
          <cell r="AD776" t="str">
            <v>Yes</v>
          </cell>
          <cell r="AE776" t="str">
            <v>Yes</v>
          </cell>
          <cell r="AF776" t="str">
            <v>Missing Portfolio</v>
          </cell>
          <cell r="AG776" t="str">
            <v>Watermans Crossing Associates, LP</v>
          </cell>
          <cell r="AH776">
            <v>0</v>
          </cell>
          <cell r="AI776" t="str">
            <v>South East</v>
          </cell>
          <cell r="AJ776" t="str">
            <v>Tampa</v>
          </cell>
          <cell r="AK776" t="str">
            <v>Dan Kistel</v>
          </cell>
          <cell r="AL776" t="str">
            <v>Jean Hunt</v>
          </cell>
          <cell r="AM776" t="b">
            <v>1</v>
          </cell>
          <cell r="AN776">
            <v>0</v>
          </cell>
          <cell r="AO776">
            <v>0</v>
          </cell>
          <cell r="AP776">
            <v>0</v>
          </cell>
          <cell r="AQ776">
            <v>0</v>
          </cell>
          <cell r="AR776">
            <v>0</v>
          </cell>
          <cell r="AS776">
            <v>0</v>
          </cell>
          <cell r="AT776">
            <v>0</v>
          </cell>
          <cell r="AU776">
            <v>0</v>
          </cell>
          <cell r="AV776">
            <v>0</v>
          </cell>
          <cell r="AW776">
            <v>1088.0999999999999</v>
          </cell>
          <cell r="AX776">
            <v>1088.0999999999999</v>
          </cell>
          <cell r="AY776">
            <v>217.62</v>
          </cell>
        </row>
        <row r="777">
          <cell r="A777" t="str">
            <v>037544</v>
          </cell>
          <cell r="B777" t="str">
            <v>Raintree</v>
          </cell>
          <cell r="C777" t="str">
            <v>7601 North 9th Avenue</v>
          </cell>
          <cell r="D777">
            <v>0</v>
          </cell>
          <cell r="E777" t="str">
            <v>Pensacola</v>
          </cell>
          <cell r="F777" t="str">
            <v>FL</v>
          </cell>
          <cell r="G777" t="str">
            <v>32514</v>
          </cell>
          <cell r="H777" t="str">
            <v>850-477-4574</v>
          </cell>
          <cell r="I777">
            <v>0</v>
          </cell>
          <cell r="J777">
            <v>168</v>
          </cell>
          <cell r="K777" t="str">
            <v>12033</v>
          </cell>
          <cell r="L777" t="str">
            <v>Escambia</v>
          </cell>
          <cell r="M777" t="str">
            <v>6080</v>
          </cell>
          <cell r="N777" t="str">
            <v>Pensacola</v>
          </cell>
          <cell r="O777">
            <v>0</v>
          </cell>
          <cell r="P777">
            <v>0</v>
          </cell>
          <cell r="Q777">
            <v>0</v>
          </cell>
          <cell r="R777" t="str">
            <v>Garden</v>
          </cell>
          <cell r="S777" t="str">
            <v>Insignia</v>
          </cell>
          <cell r="T777">
            <v>0</v>
          </cell>
          <cell r="U777" t="str">
            <v>Conventional</v>
          </cell>
          <cell r="V777" t="str">
            <v>Conventional</v>
          </cell>
          <cell r="W777">
            <v>0</v>
          </cell>
          <cell r="X777" t="str">
            <v>Consolidated</v>
          </cell>
          <cell r="Y777" t="str">
            <v>12</v>
          </cell>
          <cell r="Z777" t="str">
            <v>8</v>
          </cell>
          <cell r="AA777" t="str">
            <v>2</v>
          </cell>
          <cell r="AB777" t="str">
            <v>149632</v>
          </cell>
          <cell r="AC777">
            <v>1</v>
          </cell>
          <cell r="AD777" t="str">
            <v>Yes</v>
          </cell>
          <cell r="AE777" t="str">
            <v>Yes</v>
          </cell>
          <cell r="AF777" t="str">
            <v>Missing Portfolio</v>
          </cell>
          <cell r="AG777" t="str">
            <v>Insignia Property Trust</v>
          </cell>
          <cell r="AH777">
            <v>0</v>
          </cell>
          <cell r="AI777" t="str">
            <v>South East</v>
          </cell>
          <cell r="AJ777" t="str">
            <v>Mobile</v>
          </cell>
          <cell r="AK777" t="str">
            <v>Jimmy Arnold</v>
          </cell>
          <cell r="AL777" t="str">
            <v>Kim McCall</v>
          </cell>
          <cell r="AM777" t="b">
            <v>0</v>
          </cell>
          <cell r="AN777">
            <v>0</v>
          </cell>
          <cell r="AO777" t="str">
            <v>09053</v>
          </cell>
          <cell r="AP777">
            <v>0</v>
          </cell>
          <cell r="AQ777">
            <v>0</v>
          </cell>
          <cell r="AR777">
            <v>0</v>
          </cell>
          <cell r="AS777">
            <v>604.79999999999995</v>
          </cell>
          <cell r="AT777">
            <v>0</v>
          </cell>
          <cell r="AU777">
            <v>0</v>
          </cell>
          <cell r="AV777">
            <v>0</v>
          </cell>
          <cell r="AW777">
            <v>0</v>
          </cell>
          <cell r="AX777">
            <v>604.79999999999995</v>
          </cell>
          <cell r="AY777">
            <v>604.79999999999995</v>
          </cell>
        </row>
        <row r="778">
          <cell r="A778" t="str">
            <v>037547</v>
          </cell>
          <cell r="B778" t="str">
            <v>Silver Ridge</v>
          </cell>
          <cell r="C778">
            <v>0</v>
          </cell>
          <cell r="D778">
            <v>0</v>
          </cell>
          <cell r="E778" t="str">
            <v>Maplewood</v>
          </cell>
          <cell r="F778" t="str">
            <v>MN</v>
          </cell>
          <cell r="G778" t="str">
            <v>55119</v>
          </cell>
          <cell r="H778">
            <v>0</v>
          </cell>
          <cell r="I778">
            <v>0</v>
          </cell>
          <cell r="J778">
            <v>186</v>
          </cell>
          <cell r="K778" t="str">
            <v>27123</v>
          </cell>
          <cell r="L778" t="str">
            <v>Ramsey</v>
          </cell>
          <cell r="M778" t="str">
            <v>5120</v>
          </cell>
          <cell r="N778" t="str">
            <v>Minneapolis-St. Paul</v>
          </cell>
          <cell r="O778">
            <v>0</v>
          </cell>
          <cell r="P778">
            <v>0</v>
          </cell>
          <cell r="Q778">
            <v>0</v>
          </cell>
          <cell r="R778" t="str">
            <v>midrise</v>
          </cell>
          <cell r="S778" t="str">
            <v>Insignia</v>
          </cell>
          <cell r="T778">
            <v>0</v>
          </cell>
          <cell r="U778" t="str">
            <v>Conventional</v>
          </cell>
          <cell r="V778">
            <v>0</v>
          </cell>
          <cell r="W778">
            <v>0</v>
          </cell>
          <cell r="X778" t="str">
            <v>Consolidated</v>
          </cell>
          <cell r="Y778" t="str">
            <v>12</v>
          </cell>
          <cell r="Z778" t="str">
            <v>8</v>
          </cell>
          <cell r="AA778" t="str">
            <v>6</v>
          </cell>
          <cell r="AB778" t="str">
            <v>160185</v>
          </cell>
          <cell r="AC778">
            <v>1</v>
          </cell>
          <cell r="AD778" t="str">
            <v>Yes</v>
          </cell>
          <cell r="AE778" t="str">
            <v>Yes</v>
          </cell>
          <cell r="AF778" t="str">
            <v>IFG - AmREAL PORTFOLIO</v>
          </cell>
          <cell r="AG778" t="str">
            <v>Angeles Mortgage Investment Trust</v>
          </cell>
          <cell r="AH778">
            <v>0</v>
          </cell>
          <cell r="AI778" t="str">
            <v>Far West</v>
          </cell>
          <cell r="AJ778" t="str">
            <v>Kansas City</v>
          </cell>
          <cell r="AK778" t="str">
            <v>Rusty Fleming</v>
          </cell>
          <cell r="AL778" t="str">
            <v>Don Cappaert</v>
          </cell>
          <cell r="AM778" t="b">
            <v>0</v>
          </cell>
          <cell r="AN778">
            <v>0</v>
          </cell>
          <cell r="AO778" t="str">
            <v>07270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  <cell r="AU778">
            <v>0</v>
          </cell>
          <cell r="AV778">
            <v>683.55</v>
          </cell>
          <cell r="AW778">
            <v>0</v>
          </cell>
          <cell r="AX778">
            <v>683.55</v>
          </cell>
          <cell r="AY778">
            <v>683.55</v>
          </cell>
        </row>
        <row r="779">
          <cell r="A779" t="str">
            <v>037556</v>
          </cell>
          <cell r="B779" t="str">
            <v>PARK LAUREATE</v>
          </cell>
          <cell r="C779" t="str">
            <v>2050 Stony Brook Drive</v>
          </cell>
          <cell r="D779">
            <v>0</v>
          </cell>
          <cell r="E779" t="str">
            <v>LOUISVILLE</v>
          </cell>
          <cell r="F779" t="str">
            <v>KY</v>
          </cell>
          <cell r="G779" t="str">
            <v>40220</v>
          </cell>
          <cell r="H779" t="str">
            <v>502-499-6688</v>
          </cell>
          <cell r="I779">
            <v>0</v>
          </cell>
          <cell r="J779">
            <v>272</v>
          </cell>
          <cell r="K779" t="str">
            <v>21111</v>
          </cell>
          <cell r="L779" t="str">
            <v>Jefferson</v>
          </cell>
          <cell r="M779" t="str">
            <v>4520</v>
          </cell>
          <cell r="N779" t="str">
            <v>Louisville</v>
          </cell>
          <cell r="O779">
            <v>0</v>
          </cell>
          <cell r="P779">
            <v>0</v>
          </cell>
          <cell r="Q779">
            <v>0</v>
          </cell>
          <cell r="R779" t="str">
            <v>Garden</v>
          </cell>
          <cell r="S779" t="str">
            <v>Insignia</v>
          </cell>
          <cell r="T779">
            <v>0</v>
          </cell>
          <cell r="U779" t="str">
            <v>Conventional</v>
          </cell>
          <cell r="V779" t="str">
            <v>Conventional</v>
          </cell>
          <cell r="W779">
            <v>0</v>
          </cell>
          <cell r="X779" t="str">
            <v>Equity</v>
          </cell>
          <cell r="Y779" t="str">
            <v>12</v>
          </cell>
          <cell r="Z779" t="str">
            <v>7</v>
          </cell>
          <cell r="AA779" t="str">
            <v>8</v>
          </cell>
          <cell r="AB779" t="str">
            <v>0</v>
          </cell>
          <cell r="AC779">
            <v>0.1</v>
          </cell>
          <cell r="AD779" t="str">
            <v>Yes</v>
          </cell>
          <cell r="AE779" t="str">
            <v>Yes</v>
          </cell>
          <cell r="AF779" t="str">
            <v>Insignia Residential Group</v>
          </cell>
          <cell r="AG779" t="str">
            <v>Louisville Apartments, LP</v>
          </cell>
          <cell r="AH779">
            <v>0</v>
          </cell>
          <cell r="AI779" t="str">
            <v>South East</v>
          </cell>
          <cell r="AJ779" t="str">
            <v>Nashville</v>
          </cell>
          <cell r="AK779" t="str">
            <v>Rod Beverstein</v>
          </cell>
          <cell r="AL779" t="str">
            <v>Rebecca Karlen</v>
          </cell>
          <cell r="AM779" t="b">
            <v>0</v>
          </cell>
          <cell r="AN779" t="str">
            <v>RW:000965@3494</v>
          </cell>
          <cell r="AO779" t="str">
            <v>11389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</row>
        <row r="780">
          <cell r="A780" t="str">
            <v>037557</v>
          </cell>
          <cell r="B780" t="str">
            <v>Woodland Village</v>
          </cell>
          <cell r="C780" t="str">
            <v>9859 Brockbank Rd.</v>
          </cell>
          <cell r="D780">
            <v>0</v>
          </cell>
          <cell r="E780" t="str">
            <v>Dallas</v>
          </cell>
          <cell r="F780" t="str">
            <v>TX</v>
          </cell>
          <cell r="G780" t="str">
            <v>75220</v>
          </cell>
          <cell r="H780" t="str">
            <v>214-357-1494</v>
          </cell>
          <cell r="I780">
            <v>0</v>
          </cell>
          <cell r="J780">
            <v>100</v>
          </cell>
          <cell r="K780" t="str">
            <v>48113</v>
          </cell>
          <cell r="L780" t="str">
            <v>Dallas</v>
          </cell>
          <cell r="M780" t="str">
            <v>1920</v>
          </cell>
          <cell r="N780" t="str">
            <v>Dallas</v>
          </cell>
          <cell r="O780" t="str">
            <v>31</v>
          </cell>
          <cell r="P780" t="str">
            <v>Dallas - Fort Worth</v>
          </cell>
          <cell r="Q780">
            <v>0</v>
          </cell>
          <cell r="R780" t="str">
            <v>Garden</v>
          </cell>
          <cell r="S780" t="str">
            <v>Insignia</v>
          </cell>
          <cell r="T780">
            <v>0</v>
          </cell>
          <cell r="U780" t="str">
            <v>Conventional</v>
          </cell>
          <cell r="V780" t="str">
            <v>Conventional</v>
          </cell>
          <cell r="W780">
            <v>0</v>
          </cell>
          <cell r="X780" t="str">
            <v>Fee</v>
          </cell>
          <cell r="Y780" t="str">
            <v>11</v>
          </cell>
          <cell r="Z780">
            <v>0</v>
          </cell>
          <cell r="AA780">
            <v>0</v>
          </cell>
          <cell r="AB780" t="str">
            <v>0</v>
          </cell>
          <cell r="AC780">
            <v>0</v>
          </cell>
          <cell r="AD780" t="str">
            <v>No</v>
          </cell>
          <cell r="AE780" t="str">
            <v>Yes</v>
          </cell>
          <cell r="AF780" t="str">
            <v>Insignia Residential Group</v>
          </cell>
          <cell r="AG780" t="str">
            <v>DStar Inc</v>
          </cell>
          <cell r="AH780">
            <v>0</v>
          </cell>
          <cell r="AI780" t="str">
            <v>West</v>
          </cell>
          <cell r="AJ780" t="str">
            <v>Dallas II</v>
          </cell>
          <cell r="AK780" t="str">
            <v>Larry Lennon</v>
          </cell>
          <cell r="AL780" t="str">
            <v>Cathie Hood</v>
          </cell>
          <cell r="AM780" t="b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</row>
        <row r="781">
          <cell r="A781" t="str">
            <v>037559</v>
          </cell>
          <cell r="B781" t="str">
            <v>HICKORY RIDGE</v>
          </cell>
          <cell r="C781" t="str">
            <v>Hickory Ridge Circle/Laundry Room</v>
          </cell>
          <cell r="D781">
            <v>0</v>
          </cell>
          <cell r="E781" t="str">
            <v>HOPKINSVILLE</v>
          </cell>
          <cell r="F781" t="str">
            <v>KY</v>
          </cell>
          <cell r="G781" t="str">
            <v>42240</v>
          </cell>
          <cell r="H781" t="str">
            <v>502-885-1577</v>
          </cell>
          <cell r="I781">
            <v>0</v>
          </cell>
          <cell r="J781">
            <v>72</v>
          </cell>
          <cell r="K781" t="str">
            <v>21047</v>
          </cell>
          <cell r="L781" t="str">
            <v>Christian</v>
          </cell>
          <cell r="M781" t="str">
            <v>1660</v>
          </cell>
          <cell r="N781" t="str">
            <v>Clarksville-Hopkinsville</v>
          </cell>
          <cell r="O781">
            <v>0</v>
          </cell>
          <cell r="P781">
            <v>0</v>
          </cell>
          <cell r="Q781">
            <v>0</v>
          </cell>
          <cell r="R781" t="str">
            <v>Garden</v>
          </cell>
          <cell r="S781" t="str">
            <v>Insignia</v>
          </cell>
          <cell r="T781">
            <v>0</v>
          </cell>
          <cell r="U781" t="str">
            <v>Conventional</v>
          </cell>
          <cell r="V781" t="str">
            <v>Conventional</v>
          </cell>
          <cell r="W781">
            <v>0</v>
          </cell>
          <cell r="X781" t="str">
            <v>Fee</v>
          </cell>
          <cell r="Y781" t="str">
            <v>12</v>
          </cell>
          <cell r="Z781">
            <v>0</v>
          </cell>
          <cell r="AA781">
            <v>0</v>
          </cell>
          <cell r="AB781" t="str">
            <v>66300</v>
          </cell>
          <cell r="AC781">
            <v>0</v>
          </cell>
          <cell r="AD781" t="str">
            <v>No</v>
          </cell>
          <cell r="AE781" t="str">
            <v>Yes</v>
          </cell>
          <cell r="AF781" t="str">
            <v>Insignia Residential Group</v>
          </cell>
          <cell r="AG781" t="str">
            <v>Hopkinsville Associates, Ltd.</v>
          </cell>
          <cell r="AH781">
            <v>0</v>
          </cell>
          <cell r="AI781" t="str">
            <v>South East</v>
          </cell>
          <cell r="AJ781" t="str">
            <v>Nashville</v>
          </cell>
          <cell r="AK781" t="str">
            <v>Rod Beverstein</v>
          </cell>
          <cell r="AL781" t="str">
            <v>Valerie Fulke</v>
          </cell>
          <cell r="AM781" t="b">
            <v>0</v>
          </cell>
          <cell r="AN781" t="str">
            <v>RW:038476@3494</v>
          </cell>
          <cell r="AO781" t="str">
            <v>08335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</row>
        <row r="782">
          <cell r="A782" t="str">
            <v>037630</v>
          </cell>
          <cell r="B782" t="str">
            <v>Countrywood</v>
          </cell>
          <cell r="C782">
            <v>0</v>
          </cell>
          <cell r="D782">
            <v>0</v>
          </cell>
          <cell r="E782" t="str">
            <v>Naperville</v>
          </cell>
          <cell r="F782" t="str">
            <v>IL</v>
          </cell>
          <cell r="G782" t="str">
            <v>60540</v>
          </cell>
          <cell r="H782">
            <v>0</v>
          </cell>
          <cell r="I782">
            <v>0</v>
          </cell>
          <cell r="J782">
            <v>180</v>
          </cell>
          <cell r="K782" t="str">
            <v>17043</v>
          </cell>
          <cell r="L782" t="str">
            <v>Du Page</v>
          </cell>
          <cell r="M782" t="str">
            <v>1600</v>
          </cell>
          <cell r="N782" t="str">
            <v>Chicago</v>
          </cell>
          <cell r="O782" t="str">
            <v>14</v>
          </cell>
          <cell r="P782" t="str">
            <v>Chicago - Gary - Kenosha</v>
          </cell>
          <cell r="Q782">
            <v>0</v>
          </cell>
          <cell r="R782" t="str">
            <v>midrise</v>
          </cell>
          <cell r="S782" t="str">
            <v>Insignia</v>
          </cell>
          <cell r="T782">
            <v>0</v>
          </cell>
          <cell r="U782" t="str">
            <v>Conventional</v>
          </cell>
          <cell r="V782">
            <v>0</v>
          </cell>
          <cell r="W782">
            <v>0</v>
          </cell>
          <cell r="X782" t="str">
            <v>Fee</v>
          </cell>
          <cell r="Y782" t="str">
            <v>12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 t="str">
            <v>No</v>
          </cell>
          <cell r="AE782" t="str">
            <v>Yes</v>
          </cell>
          <cell r="AF782" t="str">
            <v>Michael Zinc</v>
          </cell>
          <cell r="AG782">
            <v>0</v>
          </cell>
          <cell r="AH782">
            <v>0</v>
          </cell>
          <cell r="AI782" t="str">
            <v>Far West</v>
          </cell>
          <cell r="AJ782" t="str">
            <v>Chicago</v>
          </cell>
          <cell r="AK782" t="str">
            <v>Wade Roemke</v>
          </cell>
          <cell r="AL782" t="str">
            <v>Jamie McDonald</v>
          </cell>
          <cell r="AM782" t="b">
            <v>0</v>
          </cell>
          <cell r="AN782" t="str">
            <v>RW:038288@3494</v>
          </cell>
          <cell r="AO782" t="str">
            <v>08152</v>
          </cell>
          <cell r="AP782">
            <v>0</v>
          </cell>
          <cell r="AQ782">
            <v>0</v>
          </cell>
          <cell r="AR782">
            <v>0</v>
          </cell>
          <cell r="AS782">
            <v>0</v>
          </cell>
          <cell r="AT782">
            <v>0</v>
          </cell>
          <cell r="AU782">
            <v>0</v>
          </cell>
          <cell r="AV782">
            <v>0</v>
          </cell>
          <cell r="AW782">
            <v>0</v>
          </cell>
          <cell r="AX782">
            <v>0</v>
          </cell>
          <cell r="AY782">
            <v>0</v>
          </cell>
        </row>
        <row r="783">
          <cell r="A783" t="str">
            <v>037631</v>
          </cell>
          <cell r="B783" t="str">
            <v>Deerfield Gardens</v>
          </cell>
          <cell r="C783" t="str">
            <v>1160 Osterman Place</v>
          </cell>
          <cell r="D783">
            <v>0</v>
          </cell>
          <cell r="E783" t="str">
            <v>Deerfield</v>
          </cell>
          <cell r="F783" t="str">
            <v>IL</v>
          </cell>
          <cell r="G783" t="str">
            <v>60015</v>
          </cell>
          <cell r="H783" t="str">
            <v>847-948-7785</v>
          </cell>
          <cell r="I783">
            <v>0</v>
          </cell>
          <cell r="J783">
            <v>56</v>
          </cell>
          <cell r="K783" t="str">
            <v>17097</v>
          </cell>
          <cell r="L783" t="str">
            <v>Lake</v>
          </cell>
          <cell r="M783" t="str">
            <v>1600</v>
          </cell>
          <cell r="N783" t="str">
            <v>Chicago</v>
          </cell>
          <cell r="O783" t="str">
            <v>14</v>
          </cell>
          <cell r="P783" t="str">
            <v>Chicago - Gary - Kenosha</v>
          </cell>
          <cell r="Q783">
            <v>0</v>
          </cell>
          <cell r="R783" t="str">
            <v>garden</v>
          </cell>
          <cell r="S783" t="str">
            <v>Insignia</v>
          </cell>
          <cell r="T783">
            <v>0</v>
          </cell>
          <cell r="U783" t="str">
            <v>Conventional</v>
          </cell>
          <cell r="V783">
            <v>0</v>
          </cell>
          <cell r="W783">
            <v>0</v>
          </cell>
          <cell r="X783" t="str">
            <v>Fee</v>
          </cell>
          <cell r="Y783" t="str">
            <v>12</v>
          </cell>
          <cell r="Z783">
            <v>0</v>
          </cell>
          <cell r="AA783">
            <v>0</v>
          </cell>
          <cell r="AB783">
            <v>0</v>
          </cell>
          <cell r="AC783">
            <v>0</v>
          </cell>
          <cell r="AD783" t="str">
            <v>No</v>
          </cell>
          <cell r="AE783" t="str">
            <v>Yes</v>
          </cell>
          <cell r="AF783" t="str">
            <v>Michael Zinc</v>
          </cell>
          <cell r="AG783">
            <v>0</v>
          </cell>
          <cell r="AH783">
            <v>0</v>
          </cell>
          <cell r="AI783" t="str">
            <v>Far West</v>
          </cell>
          <cell r="AJ783" t="str">
            <v>Chicago</v>
          </cell>
          <cell r="AK783" t="str">
            <v>Wade Roemke</v>
          </cell>
          <cell r="AL783" t="str">
            <v>Jamie McDonald</v>
          </cell>
          <cell r="AM783" t="b">
            <v>0</v>
          </cell>
          <cell r="AN783">
            <v>0</v>
          </cell>
          <cell r="AO783">
            <v>0</v>
          </cell>
          <cell r="AP783">
            <v>0</v>
          </cell>
          <cell r="AQ783">
            <v>0</v>
          </cell>
          <cell r="AR783">
            <v>0</v>
          </cell>
          <cell r="AS783">
            <v>0</v>
          </cell>
          <cell r="AT783">
            <v>0</v>
          </cell>
          <cell r="AU783">
            <v>0</v>
          </cell>
          <cell r="AV783">
            <v>0</v>
          </cell>
          <cell r="AW783">
            <v>0</v>
          </cell>
          <cell r="AX783">
            <v>0</v>
          </cell>
          <cell r="AY783">
            <v>0</v>
          </cell>
        </row>
        <row r="784">
          <cell r="A784" t="str">
            <v>037633</v>
          </cell>
          <cell r="B784" t="str">
            <v>Downer Place Lofts</v>
          </cell>
          <cell r="C784" t="str">
            <v>220 E Downer</v>
          </cell>
          <cell r="D784">
            <v>0</v>
          </cell>
          <cell r="E784" t="str">
            <v>Aurora</v>
          </cell>
          <cell r="F784" t="str">
            <v>IL</v>
          </cell>
          <cell r="G784" t="str">
            <v>60505</v>
          </cell>
          <cell r="H784" t="str">
            <v>630-897-5638</v>
          </cell>
          <cell r="I784" t="str">
            <v>630-897-5684</v>
          </cell>
          <cell r="J784">
            <v>44</v>
          </cell>
          <cell r="K784" t="str">
            <v>17089</v>
          </cell>
          <cell r="L784" t="str">
            <v>Kane</v>
          </cell>
          <cell r="M784" t="str">
            <v>1600</v>
          </cell>
          <cell r="N784" t="str">
            <v>Chicago</v>
          </cell>
          <cell r="O784" t="str">
            <v>14</v>
          </cell>
          <cell r="P784" t="str">
            <v>Chicago - Gary - Kenosha</v>
          </cell>
          <cell r="Q784">
            <v>0</v>
          </cell>
          <cell r="R784" t="str">
            <v>garden</v>
          </cell>
          <cell r="S784" t="str">
            <v>Insignia</v>
          </cell>
          <cell r="T784">
            <v>0</v>
          </cell>
          <cell r="U784" t="str">
            <v>Conventional</v>
          </cell>
          <cell r="V784">
            <v>0</v>
          </cell>
          <cell r="W784">
            <v>0</v>
          </cell>
          <cell r="X784" t="str">
            <v>Fee</v>
          </cell>
          <cell r="Y784" t="str">
            <v>12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 t="str">
            <v>No</v>
          </cell>
          <cell r="AE784" t="str">
            <v>Yes</v>
          </cell>
          <cell r="AF784" t="str">
            <v>Michael Zinc</v>
          </cell>
          <cell r="AG784">
            <v>0</v>
          </cell>
          <cell r="AH784">
            <v>0</v>
          </cell>
          <cell r="AI784" t="str">
            <v>Far West</v>
          </cell>
          <cell r="AJ784" t="str">
            <v>Chicago</v>
          </cell>
          <cell r="AK784" t="str">
            <v>Wade Roemke</v>
          </cell>
          <cell r="AL784" t="str">
            <v>Jamie McDonald</v>
          </cell>
          <cell r="AM784" t="b">
            <v>0</v>
          </cell>
          <cell r="AN784">
            <v>0</v>
          </cell>
          <cell r="AO784" t="str">
            <v>09126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0</v>
          </cell>
          <cell r="AU784">
            <v>0</v>
          </cell>
          <cell r="AV784">
            <v>0</v>
          </cell>
          <cell r="AW784">
            <v>0</v>
          </cell>
          <cell r="AX784">
            <v>0</v>
          </cell>
          <cell r="AY784">
            <v>0</v>
          </cell>
        </row>
        <row r="785">
          <cell r="A785" t="str">
            <v>037692</v>
          </cell>
          <cell r="B785" t="str">
            <v>The Oaks</v>
          </cell>
          <cell r="C785" t="str">
            <v>4614 Pioneer Rd</v>
          </cell>
          <cell r="D785">
            <v>0</v>
          </cell>
          <cell r="E785" t="str">
            <v>Balch Springs</v>
          </cell>
          <cell r="F785" t="str">
            <v>TX</v>
          </cell>
          <cell r="G785" t="str">
            <v>75180</v>
          </cell>
          <cell r="H785" t="str">
            <v>972-557-2641</v>
          </cell>
          <cell r="I785">
            <v>0</v>
          </cell>
          <cell r="J785">
            <v>147</v>
          </cell>
          <cell r="K785" t="str">
            <v>48113</v>
          </cell>
          <cell r="L785" t="str">
            <v>Dallas</v>
          </cell>
          <cell r="M785" t="str">
            <v>1920</v>
          </cell>
          <cell r="N785" t="str">
            <v>Dallas</v>
          </cell>
          <cell r="O785" t="str">
            <v>31</v>
          </cell>
          <cell r="P785" t="str">
            <v>Dallas - Fort Worth</v>
          </cell>
          <cell r="Q785">
            <v>0</v>
          </cell>
          <cell r="R785" t="str">
            <v>Garden</v>
          </cell>
          <cell r="S785" t="str">
            <v>Insignia</v>
          </cell>
          <cell r="T785">
            <v>0</v>
          </cell>
          <cell r="U785" t="str">
            <v>Conventional</v>
          </cell>
          <cell r="V785" t="str">
            <v>Conventional</v>
          </cell>
          <cell r="W785">
            <v>0</v>
          </cell>
          <cell r="X785" t="str">
            <v>Fee</v>
          </cell>
          <cell r="Y785" t="str">
            <v>12</v>
          </cell>
          <cell r="Z785">
            <v>0</v>
          </cell>
          <cell r="AA785">
            <v>0</v>
          </cell>
          <cell r="AB785" t="str">
            <v>0</v>
          </cell>
          <cell r="AC785">
            <v>0</v>
          </cell>
          <cell r="AD785" t="str">
            <v>No</v>
          </cell>
          <cell r="AE785" t="str">
            <v>Yes</v>
          </cell>
          <cell r="AF785" t="str">
            <v>Insignia Residential Group</v>
          </cell>
          <cell r="AG785" t="str">
            <v>Texas Bay Oaks, LP</v>
          </cell>
          <cell r="AH785">
            <v>0</v>
          </cell>
          <cell r="AI785" t="str">
            <v>West</v>
          </cell>
          <cell r="AJ785" t="str">
            <v>Dallas II</v>
          </cell>
          <cell r="AK785" t="str">
            <v>Larry Lennon</v>
          </cell>
          <cell r="AL785" t="str">
            <v>Kyle Brown</v>
          </cell>
          <cell r="AM785" t="b">
            <v>0</v>
          </cell>
          <cell r="AN785" t="str">
            <v>RW:008627@3494</v>
          </cell>
          <cell r="AO785" t="str">
            <v>11624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</row>
        <row r="786">
          <cell r="A786" t="str">
            <v>037781</v>
          </cell>
          <cell r="B786" t="str">
            <v>Westside Village</v>
          </cell>
          <cell r="C786" t="str">
            <v>595 Vera Cruz Wy</v>
          </cell>
          <cell r="D786">
            <v>0</v>
          </cell>
          <cell r="E786" t="str">
            <v>Shafter</v>
          </cell>
          <cell r="F786" t="str">
            <v>CA</v>
          </cell>
          <cell r="G786" t="str">
            <v>93263</v>
          </cell>
          <cell r="H786" t="str">
            <v>805-746-1300</v>
          </cell>
          <cell r="I786" t="str">
            <v>805-746-1320</v>
          </cell>
          <cell r="J786">
            <v>81</v>
          </cell>
          <cell r="K786" t="str">
            <v>06029</v>
          </cell>
          <cell r="L786" t="str">
            <v>Kern</v>
          </cell>
          <cell r="M786" t="str">
            <v>0680</v>
          </cell>
          <cell r="N786" t="str">
            <v>Bakersfield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 t="str">
            <v>Insignia</v>
          </cell>
          <cell r="T786">
            <v>0</v>
          </cell>
          <cell r="U786" t="str">
            <v>Conventional</v>
          </cell>
          <cell r="V786">
            <v>0</v>
          </cell>
          <cell r="W786" t="str">
            <v>Tax Credit</v>
          </cell>
          <cell r="X786" t="str">
            <v>Fee</v>
          </cell>
          <cell r="Y786" t="str">
            <v>12</v>
          </cell>
          <cell r="Z786">
            <v>0</v>
          </cell>
          <cell r="AA786">
            <v>0</v>
          </cell>
          <cell r="AB786" t="str">
            <v>0</v>
          </cell>
          <cell r="AC786">
            <v>0</v>
          </cell>
          <cell r="AD786" t="str">
            <v>No</v>
          </cell>
          <cell r="AE786" t="str">
            <v>Yes</v>
          </cell>
          <cell r="AF786" t="str">
            <v>Insignia Residential Group</v>
          </cell>
          <cell r="AG786" t="str">
            <v>Bakersfield Affordable Senior Housing,LP</v>
          </cell>
          <cell r="AH786">
            <v>0</v>
          </cell>
          <cell r="AI786" t="str">
            <v>Far West</v>
          </cell>
          <cell r="AJ786" t="str">
            <v>California</v>
          </cell>
          <cell r="AK786" t="str">
            <v>Greg Garmon</v>
          </cell>
          <cell r="AL786" t="str">
            <v>Lisa Moore</v>
          </cell>
          <cell r="AM786" t="b">
            <v>0</v>
          </cell>
          <cell r="AN786">
            <v>0</v>
          </cell>
          <cell r="AO786" t="str">
            <v>08246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</row>
        <row r="787">
          <cell r="A787" t="str">
            <v>037782</v>
          </cell>
          <cell r="B787" t="str">
            <v>Columbia Village</v>
          </cell>
          <cell r="C787" t="str">
            <v>11299 Columbia Village Dr</v>
          </cell>
          <cell r="D787">
            <v>0</v>
          </cell>
          <cell r="E787" t="str">
            <v>Columbia</v>
          </cell>
          <cell r="F787" t="str">
            <v>CA</v>
          </cell>
          <cell r="G787" t="str">
            <v>95370</v>
          </cell>
          <cell r="H787" t="str">
            <v>209-588-8000</v>
          </cell>
          <cell r="I787" t="str">
            <v>209-588-8030</v>
          </cell>
          <cell r="J787">
            <v>80</v>
          </cell>
          <cell r="K787" t="str">
            <v>06109</v>
          </cell>
          <cell r="L787" t="str">
            <v>Tuolumne</v>
          </cell>
          <cell r="M787" t="str">
            <v>006</v>
          </cell>
          <cell r="N787" t="str">
            <v>CA Other</v>
          </cell>
          <cell r="O787">
            <v>0</v>
          </cell>
          <cell r="P787">
            <v>0</v>
          </cell>
          <cell r="Q787">
            <v>0</v>
          </cell>
          <cell r="R787" t="str">
            <v>Garden</v>
          </cell>
          <cell r="S787" t="str">
            <v>Insignia</v>
          </cell>
          <cell r="T787" t="str">
            <v>NHP</v>
          </cell>
          <cell r="U787" t="str">
            <v>Conventional</v>
          </cell>
          <cell r="V787" t="str">
            <v>Conventional</v>
          </cell>
          <cell r="W787" t="str">
            <v>Tax Credit</v>
          </cell>
          <cell r="X787" t="str">
            <v>Fee</v>
          </cell>
          <cell r="Y787" t="str">
            <v>12</v>
          </cell>
          <cell r="Z787">
            <v>0</v>
          </cell>
          <cell r="AA787">
            <v>0</v>
          </cell>
          <cell r="AB787" t="str">
            <v>0</v>
          </cell>
          <cell r="AC787">
            <v>0</v>
          </cell>
          <cell r="AD787" t="str">
            <v>No</v>
          </cell>
          <cell r="AE787" t="str">
            <v>Yes</v>
          </cell>
          <cell r="AF787" t="str">
            <v>Insignia Residential Group</v>
          </cell>
          <cell r="AG787" t="str">
            <v>Opportunity Builders</v>
          </cell>
          <cell r="AH787">
            <v>0</v>
          </cell>
          <cell r="AI787" t="str">
            <v>Far West</v>
          </cell>
          <cell r="AJ787" t="str">
            <v>California</v>
          </cell>
          <cell r="AK787" t="str">
            <v>Greg Garmon</v>
          </cell>
          <cell r="AL787" t="str">
            <v>Tom Knight</v>
          </cell>
          <cell r="AM787" t="b">
            <v>0</v>
          </cell>
          <cell r="AN787" t="str">
            <v>RW:000551@3494</v>
          </cell>
          <cell r="AO787">
            <v>0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U787">
            <v>0</v>
          </cell>
          <cell r="AV787">
            <v>0</v>
          </cell>
          <cell r="AW787">
            <v>0</v>
          </cell>
          <cell r="AX787">
            <v>0</v>
          </cell>
          <cell r="AY787">
            <v>0</v>
          </cell>
        </row>
        <row r="788">
          <cell r="A788" t="str">
            <v>037877</v>
          </cell>
          <cell r="B788" t="str">
            <v>Summerhill</v>
          </cell>
          <cell r="C788" t="str">
            <v>3630 E. Owens Avenue</v>
          </cell>
          <cell r="D788">
            <v>0</v>
          </cell>
          <cell r="E788" t="str">
            <v>Las Vegas</v>
          </cell>
          <cell r="F788" t="str">
            <v>NV</v>
          </cell>
          <cell r="G788" t="str">
            <v>89115</v>
          </cell>
          <cell r="H788" t="str">
            <v>7025313668</v>
          </cell>
          <cell r="I788">
            <v>0</v>
          </cell>
          <cell r="J788">
            <v>221</v>
          </cell>
          <cell r="K788" t="str">
            <v>32003</v>
          </cell>
          <cell r="L788" t="str">
            <v>Clark</v>
          </cell>
          <cell r="M788" t="str">
            <v>4120</v>
          </cell>
          <cell r="N788" t="str">
            <v>Las Vegas</v>
          </cell>
          <cell r="O788">
            <v>0</v>
          </cell>
          <cell r="P788">
            <v>0</v>
          </cell>
          <cell r="Q788">
            <v>0</v>
          </cell>
          <cell r="R788" t="str">
            <v>Garden</v>
          </cell>
          <cell r="S788" t="str">
            <v>Insignia</v>
          </cell>
          <cell r="T788" t="str">
            <v>K&amp;B</v>
          </cell>
          <cell r="U788" t="str">
            <v>Conventional</v>
          </cell>
          <cell r="V788" t="str">
            <v>Conventional</v>
          </cell>
          <cell r="W788" t="str">
            <v>Tax Credit</v>
          </cell>
          <cell r="X788" t="str">
            <v>Fee</v>
          </cell>
          <cell r="Y788" t="str">
            <v>12</v>
          </cell>
          <cell r="Z788">
            <v>0</v>
          </cell>
          <cell r="AA788">
            <v>0</v>
          </cell>
          <cell r="AB788" t="str">
            <v>0</v>
          </cell>
          <cell r="AC788">
            <v>0</v>
          </cell>
          <cell r="AD788" t="str">
            <v>No</v>
          </cell>
          <cell r="AE788" t="str">
            <v>Yes</v>
          </cell>
          <cell r="AF788" t="str">
            <v>Insignia Residential Group</v>
          </cell>
          <cell r="AG788" t="str">
            <v>Kaufman &amp; Broad</v>
          </cell>
          <cell r="AH788">
            <v>0</v>
          </cell>
          <cell r="AI788" t="str">
            <v>Far West</v>
          </cell>
          <cell r="AJ788" t="str">
            <v>Denver</v>
          </cell>
          <cell r="AK788" t="str">
            <v>Steve Peters</v>
          </cell>
          <cell r="AL788" t="str">
            <v>Dana Murrah</v>
          </cell>
          <cell r="AM788" t="b">
            <v>0</v>
          </cell>
          <cell r="AN788" t="str">
            <v>RW:038385@3494</v>
          </cell>
          <cell r="AO788" t="str">
            <v>08311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</row>
        <row r="789">
          <cell r="A789" t="str">
            <v>037887</v>
          </cell>
          <cell r="B789" t="str">
            <v>Forest Estates</v>
          </cell>
          <cell r="C789" t="str">
            <v>9655 Chimney Hill Lane</v>
          </cell>
          <cell r="D789">
            <v>0</v>
          </cell>
          <cell r="E789" t="str">
            <v>Dallas</v>
          </cell>
          <cell r="F789" t="str">
            <v>TX</v>
          </cell>
          <cell r="G789" t="str">
            <v>75243</v>
          </cell>
          <cell r="H789" t="str">
            <v>9726997396</v>
          </cell>
          <cell r="I789">
            <v>0</v>
          </cell>
          <cell r="J789">
            <v>276</v>
          </cell>
          <cell r="K789" t="str">
            <v>48113</v>
          </cell>
          <cell r="L789" t="str">
            <v>Dallas</v>
          </cell>
          <cell r="M789" t="str">
            <v>1920</v>
          </cell>
          <cell r="N789" t="str">
            <v>Dallas</v>
          </cell>
          <cell r="O789" t="str">
            <v>31</v>
          </cell>
          <cell r="P789" t="str">
            <v>Dallas - Fort Worth</v>
          </cell>
          <cell r="Q789">
            <v>0</v>
          </cell>
          <cell r="R789" t="str">
            <v>Garden</v>
          </cell>
          <cell r="S789" t="str">
            <v>Insignia</v>
          </cell>
          <cell r="T789">
            <v>0</v>
          </cell>
          <cell r="U789" t="str">
            <v>Conventional</v>
          </cell>
          <cell r="V789" t="str">
            <v>Conventional</v>
          </cell>
          <cell r="W789">
            <v>0</v>
          </cell>
          <cell r="X789" t="str">
            <v>Fee</v>
          </cell>
          <cell r="Y789" t="str">
            <v>12</v>
          </cell>
          <cell r="Z789">
            <v>0</v>
          </cell>
          <cell r="AA789">
            <v>0</v>
          </cell>
          <cell r="AB789" t="str">
            <v>0</v>
          </cell>
          <cell r="AC789">
            <v>0</v>
          </cell>
          <cell r="AD789" t="str">
            <v>No</v>
          </cell>
          <cell r="AE789" t="str">
            <v>Yes</v>
          </cell>
          <cell r="AF789" t="str">
            <v>Insignia Residential Group</v>
          </cell>
          <cell r="AG789" t="str">
            <v>SP Lone Star I, LP</v>
          </cell>
          <cell r="AH789">
            <v>0</v>
          </cell>
          <cell r="AI789" t="str">
            <v>West</v>
          </cell>
          <cell r="AJ789" t="str">
            <v>Dallas II</v>
          </cell>
          <cell r="AK789" t="str">
            <v>Larry Lennon</v>
          </cell>
          <cell r="AL789" t="str">
            <v>Kyle Brown</v>
          </cell>
          <cell r="AM789" t="b">
            <v>0</v>
          </cell>
          <cell r="AN789" t="str">
            <v>RW:038105@3494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</row>
        <row r="790">
          <cell r="A790" t="str">
            <v>037888</v>
          </cell>
          <cell r="B790" t="str">
            <v>Brookdale</v>
          </cell>
          <cell r="C790" t="str">
            <v>3925 Brookhaven Club Drive</v>
          </cell>
          <cell r="D790">
            <v>0</v>
          </cell>
          <cell r="E790" t="str">
            <v>Dallas</v>
          </cell>
          <cell r="F790" t="str">
            <v>TX</v>
          </cell>
          <cell r="G790" t="str">
            <v>75244</v>
          </cell>
          <cell r="H790" t="str">
            <v>9722437461</v>
          </cell>
          <cell r="I790">
            <v>0</v>
          </cell>
          <cell r="J790">
            <v>223</v>
          </cell>
          <cell r="K790" t="str">
            <v>48113</v>
          </cell>
          <cell r="L790" t="str">
            <v>Dallas</v>
          </cell>
          <cell r="M790" t="str">
            <v>1920</v>
          </cell>
          <cell r="N790" t="str">
            <v>Dallas</v>
          </cell>
          <cell r="O790" t="str">
            <v>31</v>
          </cell>
          <cell r="P790" t="str">
            <v>Dallas - Fort Worth</v>
          </cell>
          <cell r="Q790">
            <v>0</v>
          </cell>
          <cell r="R790" t="str">
            <v>Garden</v>
          </cell>
          <cell r="S790" t="str">
            <v>Insignia</v>
          </cell>
          <cell r="T790">
            <v>0</v>
          </cell>
          <cell r="U790" t="str">
            <v>Conventional</v>
          </cell>
          <cell r="V790" t="str">
            <v>Conventional</v>
          </cell>
          <cell r="W790">
            <v>0</v>
          </cell>
          <cell r="X790" t="str">
            <v>Fee</v>
          </cell>
          <cell r="Y790" t="str">
            <v>12</v>
          </cell>
          <cell r="Z790">
            <v>0</v>
          </cell>
          <cell r="AA790">
            <v>0</v>
          </cell>
          <cell r="AB790" t="str">
            <v>0</v>
          </cell>
          <cell r="AC790">
            <v>0</v>
          </cell>
          <cell r="AD790" t="str">
            <v>No</v>
          </cell>
          <cell r="AE790" t="str">
            <v>Yes</v>
          </cell>
          <cell r="AF790" t="str">
            <v>Insignia Residential Group</v>
          </cell>
          <cell r="AG790" t="str">
            <v>SP Lone Star I, LP</v>
          </cell>
          <cell r="AH790">
            <v>0</v>
          </cell>
          <cell r="AI790" t="str">
            <v>West</v>
          </cell>
          <cell r="AJ790" t="str">
            <v>Dallas II</v>
          </cell>
          <cell r="AK790" t="str">
            <v>Larry Lennon</v>
          </cell>
          <cell r="AL790" t="str">
            <v>Kyle Brown</v>
          </cell>
          <cell r="AM790" t="b">
            <v>0</v>
          </cell>
          <cell r="AN790" t="str">
            <v>RW:006834@3494</v>
          </cell>
          <cell r="AO790" t="str">
            <v>11646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</row>
        <row r="791">
          <cell r="A791" t="str">
            <v>037997</v>
          </cell>
          <cell r="B791" t="str">
            <v>Whispering Pines</v>
          </cell>
          <cell r="C791" t="str">
            <v>1501 Whispering Pines Wy</v>
          </cell>
          <cell r="D791">
            <v>0</v>
          </cell>
          <cell r="E791" t="str">
            <v>Madison</v>
          </cell>
          <cell r="F791" t="str">
            <v>WI</v>
          </cell>
          <cell r="G791" t="str">
            <v>53713</v>
          </cell>
          <cell r="H791" t="str">
            <v>608-271-6700</v>
          </cell>
          <cell r="I791">
            <v>0</v>
          </cell>
          <cell r="J791">
            <v>136</v>
          </cell>
          <cell r="K791" t="str">
            <v>55025</v>
          </cell>
          <cell r="L791" t="str">
            <v>Dane</v>
          </cell>
          <cell r="M791" t="str">
            <v>4720</v>
          </cell>
          <cell r="N791" t="str">
            <v>Madison</v>
          </cell>
          <cell r="O791">
            <v>0</v>
          </cell>
          <cell r="P791">
            <v>0</v>
          </cell>
          <cell r="Q791">
            <v>0</v>
          </cell>
          <cell r="R791" t="str">
            <v>midrise</v>
          </cell>
          <cell r="S791" t="str">
            <v>Insignia</v>
          </cell>
          <cell r="T791" t="str">
            <v>AMIT</v>
          </cell>
          <cell r="U791" t="str">
            <v>Conventional</v>
          </cell>
          <cell r="V791" t="str">
            <v>Conventional</v>
          </cell>
          <cell r="W791">
            <v>0</v>
          </cell>
          <cell r="X791" t="str">
            <v>Consolidated</v>
          </cell>
          <cell r="Y791" t="str">
            <v>12</v>
          </cell>
          <cell r="Z791" t="str">
            <v>7</v>
          </cell>
          <cell r="AA791" t="str">
            <v>8</v>
          </cell>
          <cell r="AB791" t="str">
            <v>149804</v>
          </cell>
          <cell r="AC791">
            <v>1</v>
          </cell>
          <cell r="AD791" t="str">
            <v>Yes</v>
          </cell>
          <cell r="AE791" t="str">
            <v>Yes</v>
          </cell>
          <cell r="AF791" t="str">
            <v>Angeles Mortg Inv Trust - AMIT</v>
          </cell>
          <cell r="AG791" t="str">
            <v>Angeles Mortgage Investment Trust</v>
          </cell>
          <cell r="AH791" t="str">
            <v>1986</v>
          </cell>
          <cell r="AI791" t="str">
            <v>Far West</v>
          </cell>
          <cell r="AJ791" t="str">
            <v>Chicago</v>
          </cell>
          <cell r="AK791" t="str">
            <v>Wade Roemke</v>
          </cell>
          <cell r="AL791" t="str">
            <v>Mary Paruszkiewicz</v>
          </cell>
          <cell r="AM791" t="b">
            <v>0</v>
          </cell>
          <cell r="AN791" t="str">
            <v>RW:038321@3494</v>
          </cell>
          <cell r="AO791" t="str">
            <v>08198</v>
          </cell>
          <cell r="AP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413.45</v>
          </cell>
          <cell r="AU791">
            <v>0</v>
          </cell>
          <cell r="AV791">
            <v>0</v>
          </cell>
          <cell r="AW791">
            <v>0</v>
          </cell>
          <cell r="AX791">
            <v>413.45</v>
          </cell>
          <cell r="AY791">
            <v>413.45</v>
          </cell>
        </row>
        <row r="792">
          <cell r="A792" t="str">
            <v>038006</v>
          </cell>
          <cell r="B792" t="str">
            <v>Brentwood Oaks</v>
          </cell>
          <cell r="C792" t="str">
            <v>604 S Eagle St</v>
          </cell>
          <cell r="D792">
            <v>0</v>
          </cell>
          <cell r="E792" t="str">
            <v>Fredericksburg</v>
          </cell>
          <cell r="F792" t="str">
            <v>TX</v>
          </cell>
          <cell r="G792" t="str">
            <v>78624</v>
          </cell>
          <cell r="H792" t="str">
            <v>830-990-0296</v>
          </cell>
          <cell r="I792" t="str">
            <v>830-997-1596</v>
          </cell>
          <cell r="J792">
            <v>74</v>
          </cell>
          <cell r="K792" t="str">
            <v>48171</v>
          </cell>
          <cell r="L792" t="str">
            <v>Gillespie</v>
          </cell>
          <cell r="M792" t="str">
            <v>048</v>
          </cell>
          <cell r="N792" t="str">
            <v>TX Other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 t="str">
            <v>Insignia</v>
          </cell>
          <cell r="T792" t="str">
            <v>NHP</v>
          </cell>
          <cell r="U792" t="str">
            <v>Conventional</v>
          </cell>
          <cell r="V792">
            <v>0</v>
          </cell>
          <cell r="W792">
            <v>0</v>
          </cell>
          <cell r="X792" t="str">
            <v>Fee</v>
          </cell>
          <cell r="Y792" t="str">
            <v>12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 t="str">
            <v>No</v>
          </cell>
          <cell r="AE792" t="str">
            <v>Yes</v>
          </cell>
          <cell r="AF792" t="str">
            <v>Insignia Residential Group</v>
          </cell>
          <cell r="AG792" t="str">
            <v>Brentwood Oaks Apartments, Ltd</v>
          </cell>
          <cell r="AH792">
            <v>0</v>
          </cell>
          <cell r="AI792" t="str">
            <v>West</v>
          </cell>
          <cell r="AJ792" t="str">
            <v>Austin</v>
          </cell>
          <cell r="AK792" t="str">
            <v>Frances Nolan</v>
          </cell>
          <cell r="AL792" t="str">
            <v>Frances Nolan</v>
          </cell>
          <cell r="AM792" t="b">
            <v>0</v>
          </cell>
          <cell r="AN792" t="str">
            <v>RW:039144@3494</v>
          </cell>
          <cell r="AO792" t="str">
            <v>08400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</row>
        <row r="793">
          <cell r="A793" t="str">
            <v>038025</v>
          </cell>
          <cell r="B793" t="str">
            <v>ST. GEORGE VILLAS</v>
          </cell>
          <cell r="C793" t="str">
            <v>RT 3 PARK STREET</v>
          </cell>
          <cell r="D793">
            <v>0</v>
          </cell>
          <cell r="E793" t="str">
            <v>St. George</v>
          </cell>
          <cell r="F793" t="str">
            <v>SC</v>
          </cell>
          <cell r="G793" t="str">
            <v>29477</v>
          </cell>
          <cell r="H793">
            <v>0</v>
          </cell>
          <cell r="I793">
            <v>0</v>
          </cell>
          <cell r="J793">
            <v>40</v>
          </cell>
          <cell r="K793" t="str">
            <v>45035</v>
          </cell>
          <cell r="L793" t="str">
            <v>Dorchester</v>
          </cell>
          <cell r="M793" t="str">
            <v>1440</v>
          </cell>
          <cell r="N793" t="str">
            <v>Charleston-North Charleston</v>
          </cell>
          <cell r="O793">
            <v>0</v>
          </cell>
          <cell r="P793">
            <v>0</v>
          </cell>
          <cell r="Q793" t="str">
            <v>Small city</v>
          </cell>
          <cell r="R793" t="str">
            <v>garden</v>
          </cell>
          <cell r="S793" t="str">
            <v>AIMCO</v>
          </cell>
          <cell r="T793" t="str">
            <v>NHP</v>
          </cell>
          <cell r="U793" t="str">
            <v>Affordable</v>
          </cell>
          <cell r="V793" t="str">
            <v>Affordable</v>
          </cell>
          <cell r="W793">
            <v>0</v>
          </cell>
          <cell r="X793" t="str">
            <v>Equity</v>
          </cell>
          <cell r="Y793" t="str">
            <v>12</v>
          </cell>
          <cell r="Z793" t="str">
            <v>6</v>
          </cell>
          <cell r="AA793" t="str">
            <v>4</v>
          </cell>
          <cell r="AB793">
            <v>0</v>
          </cell>
          <cell r="AC793">
            <v>0.26500000000000001</v>
          </cell>
          <cell r="AD793" t="str">
            <v>Yes</v>
          </cell>
          <cell r="AE793" t="str">
            <v>Yes</v>
          </cell>
          <cell r="AF793" t="str">
            <v>AIMCO/NHP</v>
          </cell>
          <cell r="AG793" t="str">
            <v>Saint George Villas Ltd Ptsp</v>
          </cell>
          <cell r="AH793" t="str">
            <v>1983</v>
          </cell>
          <cell r="AI793" t="str">
            <v>East</v>
          </cell>
          <cell r="AJ793" t="str">
            <v>Columbia</v>
          </cell>
          <cell r="AK793" t="str">
            <v>Kim Barkwell</v>
          </cell>
          <cell r="AL793" t="str">
            <v>Clifford Smalls</v>
          </cell>
          <cell r="AM793" t="b">
            <v>0</v>
          </cell>
          <cell r="AN793" t="str">
            <v>RW:039612@3494</v>
          </cell>
          <cell r="AO793" t="str">
            <v>12188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U793">
            <v>0</v>
          </cell>
          <cell r="AV793">
            <v>0</v>
          </cell>
          <cell r="AW793">
            <v>0</v>
          </cell>
          <cell r="AX793">
            <v>0</v>
          </cell>
          <cell r="AY793">
            <v>0</v>
          </cell>
        </row>
        <row r="794">
          <cell r="A794" t="str">
            <v>038052</v>
          </cell>
          <cell r="B794" t="str">
            <v>Bennington Apts</v>
          </cell>
          <cell r="C794" t="str">
            <v>2900 Shenandoah</v>
          </cell>
          <cell r="D794">
            <v>0</v>
          </cell>
          <cell r="E794" t="str">
            <v>Fort Worth</v>
          </cell>
          <cell r="F794" t="str">
            <v>TX</v>
          </cell>
          <cell r="G794" t="str">
            <v>76116</v>
          </cell>
          <cell r="H794" t="str">
            <v>817-244-5773</v>
          </cell>
          <cell r="I794">
            <v>0</v>
          </cell>
          <cell r="J794">
            <v>200</v>
          </cell>
          <cell r="K794" t="str">
            <v>48439</v>
          </cell>
          <cell r="L794" t="str">
            <v>Tarrant</v>
          </cell>
          <cell r="M794" t="str">
            <v>2800</v>
          </cell>
          <cell r="N794" t="str">
            <v>FortWorth-Arlington</v>
          </cell>
          <cell r="O794" t="str">
            <v>31</v>
          </cell>
          <cell r="P794" t="str">
            <v>Dallas - Fort Worth</v>
          </cell>
          <cell r="Q794">
            <v>0</v>
          </cell>
          <cell r="R794">
            <v>0</v>
          </cell>
          <cell r="S794" t="str">
            <v>Insignia</v>
          </cell>
          <cell r="T794">
            <v>0</v>
          </cell>
          <cell r="U794" t="str">
            <v>Conventional</v>
          </cell>
          <cell r="V794">
            <v>0</v>
          </cell>
          <cell r="W794">
            <v>0</v>
          </cell>
          <cell r="X794" t="str">
            <v>Fee</v>
          </cell>
          <cell r="Y794" t="str">
            <v>05</v>
          </cell>
          <cell r="Z794">
            <v>0</v>
          </cell>
          <cell r="AA794">
            <v>0</v>
          </cell>
          <cell r="AB794">
            <v>0</v>
          </cell>
          <cell r="AC794">
            <v>0</v>
          </cell>
          <cell r="AD794" t="str">
            <v>No</v>
          </cell>
          <cell r="AE794" t="str">
            <v>Yes</v>
          </cell>
          <cell r="AF794" t="str">
            <v>AIMCO/NHP</v>
          </cell>
          <cell r="AG794" t="str">
            <v>D-Star QSR Partners L.P.</v>
          </cell>
          <cell r="AH794">
            <v>0</v>
          </cell>
          <cell r="AI794" t="str">
            <v>West</v>
          </cell>
          <cell r="AJ794" t="str">
            <v>Dallas II</v>
          </cell>
          <cell r="AK794" t="str">
            <v>Larry Lennon</v>
          </cell>
          <cell r="AL794" t="str">
            <v>Cathie Hood</v>
          </cell>
          <cell r="AM794" t="b">
            <v>0</v>
          </cell>
          <cell r="AN794" t="str">
            <v>RW:038698@3494</v>
          </cell>
          <cell r="AO794" t="str">
            <v>11121</v>
          </cell>
          <cell r="AP794">
            <v>0</v>
          </cell>
          <cell r="AQ794">
            <v>0</v>
          </cell>
          <cell r="AR794">
            <v>0</v>
          </cell>
          <cell r="AS794">
            <v>0</v>
          </cell>
          <cell r="AT794">
            <v>0</v>
          </cell>
          <cell r="AU794">
            <v>0</v>
          </cell>
          <cell r="AV794">
            <v>0</v>
          </cell>
          <cell r="AW794">
            <v>0</v>
          </cell>
          <cell r="AX794">
            <v>0</v>
          </cell>
          <cell r="AY794">
            <v>0</v>
          </cell>
        </row>
        <row r="795">
          <cell r="A795" t="str">
            <v>038071</v>
          </cell>
          <cell r="B795" t="str">
            <v>Architects Building and Ghandi McMahon</v>
          </cell>
          <cell r="C795" t="str">
            <v>415 Brainard</v>
          </cell>
          <cell r="D795">
            <v>0</v>
          </cell>
          <cell r="E795" t="str">
            <v>Detroit</v>
          </cell>
          <cell r="F795" t="str">
            <v>MI</v>
          </cell>
          <cell r="G795" t="str">
            <v>48201</v>
          </cell>
          <cell r="H795" t="str">
            <v>313-831-0199</v>
          </cell>
          <cell r="I795" t="str">
            <v>313-831-2533</v>
          </cell>
          <cell r="J795">
            <v>51</v>
          </cell>
          <cell r="K795" t="str">
            <v>26163</v>
          </cell>
          <cell r="L795" t="str">
            <v>Wayne</v>
          </cell>
          <cell r="M795" t="str">
            <v>2160</v>
          </cell>
          <cell r="N795" t="str">
            <v>Detroit</v>
          </cell>
          <cell r="O795" t="str">
            <v>35</v>
          </cell>
          <cell r="P795" t="str">
            <v>Detroit - Ann Arbor - Flint</v>
          </cell>
          <cell r="Q795" t="str">
            <v>Inner city</v>
          </cell>
          <cell r="R795" t="str">
            <v>Garden</v>
          </cell>
          <cell r="S795" t="str">
            <v>Insignia</v>
          </cell>
          <cell r="T795" t="str">
            <v>Kaufman &amp; Broad</v>
          </cell>
          <cell r="U795" t="str">
            <v>Conventional</v>
          </cell>
          <cell r="V795">
            <v>0</v>
          </cell>
          <cell r="W795" t="str">
            <v>Tax Credit</v>
          </cell>
          <cell r="X795" t="str">
            <v>Fee</v>
          </cell>
          <cell r="Y795" t="str">
            <v>12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 t="str">
            <v>No</v>
          </cell>
          <cell r="AE795" t="str">
            <v>Yes</v>
          </cell>
          <cell r="AF795" t="str">
            <v>Insignia Residential Group</v>
          </cell>
          <cell r="AG795" t="str">
            <v>Architects Building Limited Dividend Housing Assoc</v>
          </cell>
          <cell r="AH795">
            <v>0</v>
          </cell>
          <cell r="AI795" t="str">
            <v>West</v>
          </cell>
          <cell r="AJ795" t="str">
            <v>Columbus</v>
          </cell>
          <cell r="AK795" t="str">
            <v>Rowe Shockley</v>
          </cell>
          <cell r="AL795" t="str">
            <v>Melanie Zimmerman</v>
          </cell>
          <cell r="AM795" t="b">
            <v>1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</row>
        <row r="796">
          <cell r="A796" t="str">
            <v>038073</v>
          </cell>
          <cell r="B796" t="str">
            <v>Parkview Apartments</v>
          </cell>
          <cell r="C796" t="str">
            <v>315 Parkview Rd #51</v>
          </cell>
          <cell r="D796">
            <v>0</v>
          </cell>
          <cell r="E796" t="str">
            <v>Iva</v>
          </cell>
          <cell r="F796" t="str">
            <v>SC</v>
          </cell>
          <cell r="G796" t="str">
            <v>29655</v>
          </cell>
          <cell r="H796" t="str">
            <v>861-348-2255</v>
          </cell>
          <cell r="I796" t="str">
            <v>864-348-2256</v>
          </cell>
          <cell r="J796">
            <v>50</v>
          </cell>
          <cell r="K796" t="str">
            <v>45007</v>
          </cell>
          <cell r="L796" t="str">
            <v>Anderson</v>
          </cell>
          <cell r="M796" t="str">
            <v>3160</v>
          </cell>
          <cell r="N796" t="str">
            <v>Greenville-Spartanburg-Anderson</v>
          </cell>
          <cell r="O796">
            <v>0</v>
          </cell>
          <cell r="P796">
            <v>0</v>
          </cell>
          <cell r="Q796" t="str">
            <v>Small city</v>
          </cell>
          <cell r="R796" t="str">
            <v>garden</v>
          </cell>
          <cell r="S796" t="str">
            <v>Insignia</v>
          </cell>
          <cell r="T796" t="str">
            <v>NHP</v>
          </cell>
          <cell r="U796" t="str">
            <v>Affordable</v>
          </cell>
          <cell r="V796" t="str">
            <v>Affordable</v>
          </cell>
          <cell r="W796" t="str">
            <v>Assisted</v>
          </cell>
          <cell r="X796" t="str">
            <v>Equity</v>
          </cell>
          <cell r="Y796" t="str">
            <v>12</v>
          </cell>
          <cell r="Z796" t="str">
            <v>2</v>
          </cell>
          <cell r="AA796" t="str">
            <v>5</v>
          </cell>
          <cell r="AB796">
            <v>0</v>
          </cell>
          <cell r="AC796">
            <v>0.05</v>
          </cell>
          <cell r="AD796" t="str">
            <v>Yes</v>
          </cell>
          <cell r="AE796" t="str">
            <v>Yes</v>
          </cell>
          <cell r="AF796" t="str">
            <v>AIMCO/NHP</v>
          </cell>
          <cell r="AG796" t="str">
            <v>National Corp. for Housing Partnerships</v>
          </cell>
          <cell r="AH796" t="str">
            <v>1982</v>
          </cell>
          <cell r="AI796" t="str">
            <v>East</v>
          </cell>
          <cell r="AJ796" t="str">
            <v>Columbia</v>
          </cell>
          <cell r="AK796" t="str">
            <v>Kim Barkwell</v>
          </cell>
          <cell r="AL796" t="str">
            <v>Phil Crocker</v>
          </cell>
          <cell r="AM796" t="b">
            <v>0</v>
          </cell>
          <cell r="AN796" t="str">
            <v>RW:008742@3494</v>
          </cell>
          <cell r="AO796" t="str">
            <v>11716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0</v>
          </cell>
          <cell r="AU796">
            <v>0</v>
          </cell>
          <cell r="AV796">
            <v>0</v>
          </cell>
          <cell r="AW796">
            <v>0</v>
          </cell>
          <cell r="AX796">
            <v>0</v>
          </cell>
          <cell r="AY796">
            <v>0</v>
          </cell>
        </row>
        <row r="797">
          <cell r="A797" t="str">
            <v>038105</v>
          </cell>
          <cell r="B797" t="str">
            <v>The Pines</v>
          </cell>
          <cell r="C797" t="str">
            <v>2950 S Decatur Blvd</v>
          </cell>
          <cell r="D797">
            <v>0</v>
          </cell>
          <cell r="E797" t="str">
            <v>Las Vegas</v>
          </cell>
          <cell r="F797" t="str">
            <v>NV</v>
          </cell>
          <cell r="G797" t="str">
            <v>89102</v>
          </cell>
          <cell r="H797" t="str">
            <v>702-873-3998</v>
          </cell>
          <cell r="I797" t="str">
            <v>702-871-3650</v>
          </cell>
          <cell r="J797">
            <v>312</v>
          </cell>
          <cell r="K797" t="str">
            <v>32003</v>
          </cell>
          <cell r="L797" t="str">
            <v>Clark</v>
          </cell>
          <cell r="M797" t="str">
            <v>4120</v>
          </cell>
          <cell r="N797" t="str">
            <v>Las Vegas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 t="str">
            <v>Insignia</v>
          </cell>
          <cell r="T797" t="str">
            <v>NHP</v>
          </cell>
          <cell r="U797" t="str">
            <v>Conventional</v>
          </cell>
          <cell r="V797">
            <v>0</v>
          </cell>
          <cell r="W797">
            <v>0</v>
          </cell>
          <cell r="X797" t="str">
            <v>Fee</v>
          </cell>
          <cell r="Y797" t="str">
            <v>12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 t="str">
            <v>No</v>
          </cell>
          <cell r="AE797" t="str">
            <v>Yes</v>
          </cell>
          <cell r="AF797" t="str">
            <v>AIMCO/NHP</v>
          </cell>
          <cell r="AG797" t="str">
            <v>Hightree Assoc, LLC</v>
          </cell>
          <cell r="AH797">
            <v>0</v>
          </cell>
          <cell r="AI797" t="str">
            <v>Far West</v>
          </cell>
          <cell r="AJ797" t="str">
            <v>Denver</v>
          </cell>
          <cell r="AK797" t="str">
            <v>Steve Peters</v>
          </cell>
          <cell r="AL797" t="str">
            <v>Dana Murrah</v>
          </cell>
          <cell r="AM797" t="b">
            <v>0</v>
          </cell>
          <cell r="AN797" t="str">
            <v>RW:038215@3494</v>
          </cell>
          <cell r="AO797" t="str">
            <v>08077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  <cell r="AU797">
            <v>0</v>
          </cell>
          <cell r="AV797">
            <v>0</v>
          </cell>
          <cell r="AW797">
            <v>0</v>
          </cell>
          <cell r="AX797">
            <v>0</v>
          </cell>
          <cell r="AY797">
            <v>0</v>
          </cell>
        </row>
        <row r="798">
          <cell r="A798" t="str">
            <v>038107</v>
          </cell>
          <cell r="B798" t="str">
            <v>The Lighthouse</v>
          </cell>
          <cell r="C798" t="str">
            <v>2851 S Decatur Blvd</v>
          </cell>
          <cell r="D798">
            <v>0</v>
          </cell>
          <cell r="E798" t="str">
            <v>Las Vegas</v>
          </cell>
          <cell r="F798" t="str">
            <v>NV</v>
          </cell>
          <cell r="G798" t="str">
            <v>89102</v>
          </cell>
          <cell r="H798" t="str">
            <v>702-871-3310</v>
          </cell>
          <cell r="I798" t="str">
            <v>702-873-1147</v>
          </cell>
          <cell r="J798">
            <v>240</v>
          </cell>
          <cell r="K798" t="str">
            <v>32003</v>
          </cell>
          <cell r="L798" t="str">
            <v>Clark</v>
          </cell>
          <cell r="M798" t="str">
            <v>4120</v>
          </cell>
          <cell r="N798" t="str">
            <v>Las Vegas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 t="str">
            <v>Insignia</v>
          </cell>
          <cell r="T798" t="str">
            <v>NHP</v>
          </cell>
          <cell r="U798" t="str">
            <v>Conventional</v>
          </cell>
          <cell r="V798">
            <v>0</v>
          </cell>
          <cell r="W798">
            <v>0</v>
          </cell>
          <cell r="X798" t="str">
            <v>Fee</v>
          </cell>
          <cell r="Y798" t="str">
            <v>12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 t="str">
            <v>No</v>
          </cell>
          <cell r="AE798" t="str">
            <v>Yes</v>
          </cell>
          <cell r="AF798" t="str">
            <v>AIMCO/NHP</v>
          </cell>
          <cell r="AG798" t="str">
            <v>SPA Investors, L.P.</v>
          </cell>
          <cell r="AH798">
            <v>0</v>
          </cell>
          <cell r="AI798" t="str">
            <v>Far West</v>
          </cell>
          <cell r="AJ798" t="str">
            <v>Denver</v>
          </cell>
          <cell r="AK798" t="str">
            <v>Steve Peters</v>
          </cell>
          <cell r="AL798" t="str">
            <v>Dana Murrah</v>
          </cell>
          <cell r="AM798" t="b">
            <v>0</v>
          </cell>
          <cell r="AN798">
            <v>0</v>
          </cell>
          <cell r="AO798">
            <v>0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  <cell r="AU798">
            <v>0</v>
          </cell>
          <cell r="AV798">
            <v>0</v>
          </cell>
          <cell r="AW798">
            <v>0</v>
          </cell>
          <cell r="AX798">
            <v>0</v>
          </cell>
          <cell r="AY798">
            <v>0</v>
          </cell>
        </row>
        <row r="799">
          <cell r="A799" t="str">
            <v>038109</v>
          </cell>
          <cell r="B799" t="str">
            <v>Woodglen</v>
          </cell>
          <cell r="C799" t="str">
            <v>1800 E Aroma Dr</v>
          </cell>
          <cell r="D799">
            <v>0</v>
          </cell>
          <cell r="E799" t="str">
            <v>West Covina</v>
          </cell>
          <cell r="F799" t="str">
            <v>CA</v>
          </cell>
          <cell r="G799" t="str">
            <v>91791</v>
          </cell>
          <cell r="H799" t="str">
            <v>626-919-8776</v>
          </cell>
          <cell r="I799" t="str">
            <v>626-919-7750</v>
          </cell>
          <cell r="J799">
            <v>134</v>
          </cell>
          <cell r="K799" t="str">
            <v>06037</v>
          </cell>
          <cell r="L799" t="str">
            <v>Los Angeles</v>
          </cell>
          <cell r="M799" t="str">
            <v>4480</v>
          </cell>
          <cell r="N799" t="str">
            <v>Los Angeles-Long Beach</v>
          </cell>
          <cell r="O799" t="str">
            <v>49</v>
          </cell>
          <cell r="P799" t="str">
            <v>Los Angeles - Riverside - Orange County</v>
          </cell>
          <cell r="Q799">
            <v>0</v>
          </cell>
          <cell r="R799">
            <v>0</v>
          </cell>
          <cell r="S799" t="str">
            <v>Insignia</v>
          </cell>
          <cell r="T799" t="str">
            <v>NHP</v>
          </cell>
          <cell r="U799" t="str">
            <v>Conventional</v>
          </cell>
          <cell r="V799">
            <v>0</v>
          </cell>
          <cell r="W799">
            <v>0</v>
          </cell>
          <cell r="X799" t="str">
            <v>Fee</v>
          </cell>
          <cell r="Y799" t="str">
            <v>12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 t="str">
            <v>No</v>
          </cell>
          <cell r="AE799" t="str">
            <v>Yes</v>
          </cell>
          <cell r="AF799" t="str">
            <v>Insignia Residential Group</v>
          </cell>
          <cell r="AG799" t="str">
            <v>Prince Woodglen Property LLC</v>
          </cell>
          <cell r="AH799">
            <v>0</v>
          </cell>
          <cell r="AI799" t="str">
            <v>Far West</v>
          </cell>
          <cell r="AJ799" t="str">
            <v>California</v>
          </cell>
          <cell r="AK799" t="str">
            <v>Greg Garmon</v>
          </cell>
          <cell r="AL799" t="str">
            <v>Lisa Moore</v>
          </cell>
          <cell r="AM799" t="b">
            <v>0</v>
          </cell>
          <cell r="AN799" t="str">
            <v>RW:000661@3494</v>
          </cell>
          <cell r="AO799" t="str">
            <v>11450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  <cell r="AU799">
            <v>0</v>
          </cell>
          <cell r="AV799">
            <v>0</v>
          </cell>
          <cell r="AW799">
            <v>0</v>
          </cell>
          <cell r="AX799">
            <v>0</v>
          </cell>
          <cell r="AY799">
            <v>0</v>
          </cell>
        </row>
        <row r="800">
          <cell r="A800" t="str">
            <v>038166</v>
          </cell>
          <cell r="B800" t="str">
            <v>ACADEMY GARDENS</v>
          </cell>
          <cell r="C800" t="str">
            <v>523 COMMONWEALTH AVENUE</v>
          </cell>
          <cell r="D800">
            <v>0</v>
          </cell>
          <cell r="E800" t="str">
            <v>Bronx</v>
          </cell>
          <cell r="F800" t="str">
            <v>NY</v>
          </cell>
          <cell r="G800" t="str">
            <v>10473</v>
          </cell>
          <cell r="H800">
            <v>0</v>
          </cell>
          <cell r="I800">
            <v>0</v>
          </cell>
          <cell r="J800">
            <v>469</v>
          </cell>
          <cell r="K800" t="str">
            <v>36005</v>
          </cell>
          <cell r="L800" t="str">
            <v>Bronx</v>
          </cell>
          <cell r="M800" t="str">
            <v>5600</v>
          </cell>
          <cell r="N800" t="str">
            <v>New York</v>
          </cell>
          <cell r="O800" t="str">
            <v>70</v>
          </cell>
          <cell r="P800" t="str">
            <v>New York - Northern New Jersey - Long Island</v>
          </cell>
          <cell r="Q800" t="str">
            <v>Inner city</v>
          </cell>
          <cell r="R800" t="str">
            <v>garden</v>
          </cell>
          <cell r="S800" t="str">
            <v>AIMCO</v>
          </cell>
          <cell r="T800" t="str">
            <v>NHP</v>
          </cell>
          <cell r="U800" t="str">
            <v>Affordable</v>
          </cell>
          <cell r="V800" t="str">
            <v>Affordable</v>
          </cell>
          <cell r="W800">
            <v>0</v>
          </cell>
          <cell r="X800" t="str">
            <v>Equity</v>
          </cell>
          <cell r="Y800" t="str">
            <v>12</v>
          </cell>
          <cell r="Z800" t="str">
            <v>5</v>
          </cell>
          <cell r="AA800" t="str">
            <v>6</v>
          </cell>
          <cell r="AB800">
            <v>0</v>
          </cell>
          <cell r="AC800">
            <v>0.05</v>
          </cell>
          <cell r="AD800" t="str">
            <v>Yes</v>
          </cell>
          <cell r="AE800" t="str">
            <v>Yes</v>
          </cell>
          <cell r="AF800" t="str">
            <v>AIMCO/NHP</v>
          </cell>
          <cell r="AG800" t="str">
            <v>Academy Gardens Associates LP</v>
          </cell>
          <cell r="AH800" t="str">
            <v>1980</v>
          </cell>
          <cell r="AI800" t="str">
            <v>East</v>
          </cell>
          <cell r="AJ800" t="str">
            <v>Tarrytown</v>
          </cell>
          <cell r="AK800" t="str">
            <v>David Zweig</v>
          </cell>
          <cell r="AL800" t="str">
            <v>Marcella Holmes</v>
          </cell>
          <cell r="AM800" t="b">
            <v>1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U800">
            <v>0</v>
          </cell>
          <cell r="AV800">
            <v>0</v>
          </cell>
          <cell r="AW800">
            <v>0</v>
          </cell>
          <cell r="AX800">
            <v>0</v>
          </cell>
          <cell r="AY800">
            <v>0</v>
          </cell>
        </row>
        <row r="801">
          <cell r="A801" t="str">
            <v>038167</v>
          </cell>
          <cell r="B801" t="str">
            <v>BUCKINGHAM HALL</v>
          </cell>
          <cell r="C801" t="str">
            <v>769 ST MARKS AVENUE</v>
          </cell>
          <cell r="D801">
            <v>0</v>
          </cell>
          <cell r="E801" t="str">
            <v>Brooklyn</v>
          </cell>
          <cell r="F801" t="str">
            <v>NY</v>
          </cell>
          <cell r="G801" t="str">
            <v>11213</v>
          </cell>
          <cell r="H801">
            <v>0</v>
          </cell>
          <cell r="I801">
            <v>0</v>
          </cell>
          <cell r="J801">
            <v>180</v>
          </cell>
          <cell r="K801" t="str">
            <v>36047</v>
          </cell>
          <cell r="L801" t="str">
            <v>Kings</v>
          </cell>
          <cell r="M801" t="str">
            <v>5600</v>
          </cell>
          <cell r="N801" t="str">
            <v>New York</v>
          </cell>
          <cell r="O801" t="str">
            <v>70</v>
          </cell>
          <cell r="P801" t="str">
            <v>New York - Northern New Jersey - Long Island</v>
          </cell>
          <cell r="Q801" t="str">
            <v>Inner city</v>
          </cell>
          <cell r="R801" t="str">
            <v>garden</v>
          </cell>
          <cell r="S801" t="str">
            <v>AIMCO</v>
          </cell>
          <cell r="T801" t="str">
            <v>NHP</v>
          </cell>
          <cell r="U801" t="str">
            <v>Affordable</v>
          </cell>
          <cell r="V801" t="str">
            <v>Affordable</v>
          </cell>
          <cell r="W801">
            <v>0</v>
          </cell>
          <cell r="X801" t="str">
            <v>Equity</v>
          </cell>
          <cell r="Y801" t="str">
            <v>12</v>
          </cell>
          <cell r="Z801" t="str">
            <v>6</v>
          </cell>
          <cell r="AA801" t="str">
            <v>6</v>
          </cell>
          <cell r="AB801">
            <v>0</v>
          </cell>
          <cell r="AC801">
            <v>0.13200000000000001</v>
          </cell>
          <cell r="AD801" t="str">
            <v>Yes</v>
          </cell>
          <cell r="AE801" t="str">
            <v>Yes</v>
          </cell>
          <cell r="AF801" t="str">
            <v>AIMCO/NHP</v>
          </cell>
          <cell r="AG801" t="str">
            <v>Buckingham Hall Assoc Ltd Ptsp</v>
          </cell>
          <cell r="AH801" t="str">
            <v>1980</v>
          </cell>
          <cell r="AI801" t="str">
            <v>East</v>
          </cell>
          <cell r="AJ801" t="str">
            <v>Tarrytown</v>
          </cell>
          <cell r="AK801" t="str">
            <v>David Zweig</v>
          </cell>
          <cell r="AL801" t="str">
            <v>Marcella Holmes</v>
          </cell>
          <cell r="AM801" t="b">
            <v>0</v>
          </cell>
          <cell r="AN801" t="str">
            <v>RW:006832@3494</v>
          </cell>
          <cell r="AO801">
            <v>0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U801">
            <v>0</v>
          </cell>
          <cell r="AV801">
            <v>0</v>
          </cell>
          <cell r="AW801">
            <v>0</v>
          </cell>
          <cell r="AX801">
            <v>0</v>
          </cell>
          <cell r="AY801">
            <v>0</v>
          </cell>
        </row>
        <row r="802">
          <cell r="A802" t="str">
            <v>038176</v>
          </cell>
          <cell r="B802" t="str">
            <v>OLDE TOWNE WEST I</v>
          </cell>
          <cell r="C802" t="str">
            <v>500 S. ALFRED STREET</v>
          </cell>
          <cell r="D802">
            <v>0</v>
          </cell>
          <cell r="E802" t="str">
            <v>Alexandria</v>
          </cell>
          <cell r="F802" t="str">
            <v>VA</v>
          </cell>
          <cell r="G802" t="str">
            <v>22314</v>
          </cell>
          <cell r="H802" t="str">
            <v>703-549-4343</v>
          </cell>
          <cell r="I802" t="str">
            <v>703-739-6731</v>
          </cell>
          <cell r="J802">
            <v>172</v>
          </cell>
          <cell r="K802" t="str">
            <v>51510</v>
          </cell>
          <cell r="L802" t="str">
            <v>Alexandria City</v>
          </cell>
          <cell r="M802" t="str">
            <v>8840</v>
          </cell>
          <cell r="N802" t="str">
            <v>Washington</v>
          </cell>
          <cell r="O802" t="str">
            <v>97</v>
          </cell>
          <cell r="P802" t="str">
            <v>Washington - Baltimore</v>
          </cell>
          <cell r="Q802" t="str">
            <v>Suburban</v>
          </cell>
          <cell r="R802" t="str">
            <v>highrise</v>
          </cell>
          <cell r="S802" t="str">
            <v>AIMCO</v>
          </cell>
          <cell r="T802" t="str">
            <v>NHP</v>
          </cell>
          <cell r="U802" t="str">
            <v>Affordable</v>
          </cell>
          <cell r="V802" t="str">
            <v>Affordable</v>
          </cell>
          <cell r="W802">
            <v>0</v>
          </cell>
          <cell r="X802" t="str">
            <v>Equity</v>
          </cell>
          <cell r="Y802" t="str">
            <v>12</v>
          </cell>
          <cell r="Z802" t="str">
            <v>7</v>
          </cell>
          <cell r="AA802" t="str">
            <v>5</v>
          </cell>
          <cell r="AB802">
            <v>0</v>
          </cell>
          <cell r="AC802">
            <v>0.2767</v>
          </cell>
          <cell r="AD802" t="str">
            <v>Yes</v>
          </cell>
          <cell r="AE802" t="str">
            <v>Yes</v>
          </cell>
          <cell r="AF802" t="str">
            <v>NHP Management Company</v>
          </cell>
          <cell r="AG802" t="str">
            <v>Dip Limited Ptsp</v>
          </cell>
          <cell r="AH802" t="str">
            <v>1976</v>
          </cell>
          <cell r="AI802" t="str">
            <v>East</v>
          </cell>
          <cell r="AJ802" t="str">
            <v>Rockville</v>
          </cell>
          <cell r="AK802" t="str">
            <v>Bruce Terwilliger</v>
          </cell>
          <cell r="AL802" t="str">
            <v>Bob Lawson</v>
          </cell>
          <cell r="AM802" t="b">
            <v>1</v>
          </cell>
          <cell r="AN802">
            <v>0</v>
          </cell>
          <cell r="AO802">
            <v>0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U802">
            <v>1069.1099999999999</v>
          </cell>
          <cell r="AV802">
            <v>0</v>
          </cell>
          <cell r="AW802">
            <v>0</v>
          </cell>
          <cell r="AX802">
            <v>1069.1099999999999</v>
          </cell>
          <cell r="AY802">
            <v>295.82</v>
          </cell>
        </row>
        <row r="803">
          <cell r="A803" t="str">
            <v>038178</v>
          </cell>
          <cell r="B803" t="str">
            <v>OLDE TOWNE WEST II</v>
          </cell>
          <cell r="C803" t="str">
            <v>500 S. ALFRED STREET</v>
          </cell>
          <cell r="D803">
            <v>0</v>
          </cell>
          <cell r="E803" t="str">
            <v>Alexandria</v>
          </cell>
          <cell r="F803" t="str">
            <v>VA</v>
          </cell>
          <cell r="G803" t="str">
            <v>22314</v>
          </cell>
          <cell r="H803" t="str">
            <v>703-549-4343</v>
          </cell>
          <cell r="I803" t="str">
            <v>703-739-6731</v>
          </cell>
          <cell r="J803">
            <v>72</v>
          </cell>
          <cell r="K803" t="str">
            <v>51510</v>
          </cell>
          <cell r="L803" t="str">
            <v>Alexandria City</v>
          </cell>
          <cell r="M803" t="str">
            <v>8840</v>
          </cell>
          <cell r="N803" t="str">
            <v>Washington</v>
          </cell>
          <cell r="O803" t="str">
            <v>97</v>
          </cell>
          <cell r="P803" t="str">
            <v>Washington - Baltimore</v>
          </cell>
          <cell r="Q803" t="str">
            <v>Suburban</v>
          </cell>
          <cell r="R803" t="str">
            <v>garden</v>
          </cell>
          <cell r="S803" t="str">
            <v>AIMCO</v>
          </cell>
          <cell r="T803" t="str">
            <v>NHP</v>
          </cell>
          <cell r="U803" t="str">
            <v>Affordable</v>
          </cell>
          <cell r="V803" t="str">
            <v>Affordable</v>
          </cell>
          <cell r="W803">
            <v>0</v>
          </cell>
          <cell r="X803" t="str">
            <v>Equity</v>
          </cell>
          <cell r="Y803" t="str">
            <v>12</v>
          </cell>
          <cell r="Z803" t="str">
            <v>7</v>
          </cell>
          <cell r="AA803" t="str">
            <v>5</v>
          </cell>
          <cell r="AB803">
            <v>0</v>
          </cell>
          <cell r="AC803">
            <v>0.15</v>
          </cell>
          <cell r="AD803" t="str">
            <v>Yes</v>
          </cell>
          <cell r="AE803" t="str">
            <v>Yes</v>
          </cell>
          <cell r="AF803" t="str">
            <v>NHP Management Company</v>
          </cell>
          <cell r="AG803" t="str">
            <v>Dip Limited Ptsp  II</v>
          </cell>
          <cell r="AH803" t="str">
            <v>1977</v>
          </cell>
          <cell r="AI803" t="str">
            <v>East</v>
          </cell>
          <cell r="AJ803" t="str">
            <v>Rockville</v>
          </cell>
          <cell r="AK803" t="str">
            <v>Bruce Terwilliger</v>
          </cell>
          <cell r="AL803" t="str">
            <v>Bob Lawson</v>
          </cell>
          <cell r="AM803" t="b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447.53</v>
          </cell>
          <cell r="AV803">
            <v>0</v>
          </cell>
          <cell r="AW803">
            <v>0</v>
          </cell>
          <cell r="AX803">
            <v>447.53</v>
          </cell>
          <cell r="AY803">
            <v>67.12</v>
          </cell>
        </row>
        <row r="804">
          <cell r="A804" t="str">
            <v>038179</v>
          </cell>
          <cell r="B804" t="str">
            <v>STRAWBRIDGE SQUARE</v>
          </cell>
          <cell r="C804" t="str">
            <v>5128 LINCOLN AVENUE</v>
          </cell>
          <cell r="D804">
            <v>0</v>
          </cell>
          <cell r="E804" t="str">
            <v>Alexandria</v>
          </cell>
          <cell r="F804" t="str">
            <v>VA</v>
          </cell>
          <cell r="G804" t="str">
            <v>22312</v>
          </cell>
          <cell r="H804" t="str">
            <v>703-354-1155</v>
          </cell>
          <cell r="I804" t="str">
            <v>703-354-0257</v>
          </cell>
          <cell r="J804">
            <v>128</v>
          </cell>
          <cell r="K804" t="str">
            <v>51059</v>
          </cell>
          <cell r="L804" t="str">
            <v>Fairfax</v>
          </cell>
          <cell r="M804" t="str">
            <v>8840</v>
          </cell>
          <cell r="N804" t="str">
            <v>Washington</v>
          </cell>
          <cell r="O804" t="str">
            <v>97</v>
          </cell>
          <cell r="P804" t="str">
            <v>Washington - Baltimore</v>
          </cell>
          <cell r="Q804" t="str">
            <v>Suburban</v>
          </cell>
          <cell r="R804" t="str">
            <v>midrise</v>
          </cell>
          <cell r="S804" t="str">
            <v>AIMCO</v>
          </cell>
          <cell r="T804" t="str">
            <v>NHP</v>
          </cell>
          <cell r="U804" t="str">
            <v>Affordable</v>
          </cell>
          <cell r="V804" t="str">
            <v>Affordable</v>
          </cell>
          <cell r="W804">
            <v>0</v>
          </cell>
          <cell r="X804" t="str">
            <v>Consolidated</v>
          </cell>
          <cell r="Y804" t="str">
            <v>12</v>
          </cell>
          <cell r="Z804" t="str">
            <v>6</v>
          </cell>
          <cell r="AA804" t="str">
            <v>6</v>
          </cell>
          <cell r="AB804">
            <v>0</v>
          </cell>
          <cell r="AC804">
            <v>0.73929999999999996</v>
          </cell>
          <cell r="AD804" t="str">
            <v>Yes</v>
          </cell>
          <cell r="AE804" t="str">
            <v>Yes</v>
          </cell>
          <cell r="AF804" t="str">
            <v>NHP Management Company</v>
          </cell>
          <cell r="AG804" t="str">
            <v>Strawbridge Square Assoc Ltd Ptsp</v>
          </cell>
          <cell r="AH804" t="str">
            <v>1979</v>
          </cell>
          <cell r="AI804" t="str">
            <v>East</v>
          </cell>
          <cell r="AJ804" t="str">
            <v>Rockville</v>
          </cell>
          <cell r="AK804" t="str">
            <v>Bruce Terwilliger</v>
          </cell>
          <cell r="AL804" t="str">
            <v>Bob Lawson</v>
          </cell>
          <cell r="AM804" t="b">
            <v>0</v>
          </cell>
          <cell r="AN804" t="str">
            <v>RW:038229@3494</v>
          </cell>
          <cell r="AO804" t="str">
            <v>08091</v>
          </cell>
          <cell r="AP804">
            <v>0</v>
          </cell>
          <cell r="AQ804">
            <v>0</v>
          </cell>
          <cell r="AR804">
            <v>0</v>
          </cell>
          <cell r="AS804">
            <v>0</v>
          </cell>
          <cell r="AT804">
            <v>0</v>
          </cell>
          <cell r="AU804">
            <v>0</v>
          </cell>
          <cell r="AV804">
            <v>0</v>
          </cell>
          <cell r="AW804">
            <v>0</v>
          </cell>
          <cell r="AX804">
            <v>0</v>
          </cell>
          <cell r="AY804">
            <v>0</v>
          </cell>
        </row>
        <row r="805">
          <cell r="A805" t="str">
            <v>038180</v>
          </cell>
          <cell r="B805" t="str">
            <v>HERITAGE HOUSE</v>
          </cell>
          <cell r="C805" t="str">
            <v>50 N 3RD STREET</v>
          </cell>
          <cell r="D805">
            <v>0</v>
          </cell>
          <cell r="E805" t="str">
            <v>Lewisburg</v>
          </cell>
          <cell r="F805" t="str">
            <v>PA</v>
          </cell>
          <cell r="G805" t="str">
            <v>17837</v>
          </cell>
          <cell r="H805" t="str">
            <v>717-523-1133</v>
          </cell>
          <cell r="I805" t="str">
            <v>717-522-0099</v>
          </cell>
          <cell r="J805">
            <v>80</v>
          </cell>
          <cell r="K805" t="str">
            <v>42119</v>
          </cell>
          <cell r="L805" t="str">
            <v>Union</v>
          </cell>
          <cell r="M805" t="str">
            <v>042</v>
          </cell>
          <cell r="N805" t="str">
            <v>PA Other</v>
          </cell>
          <cell r="O805">
            <v>0</v>
          </cell>
          <cell r="P805">
            <v>0</v>
          </cell>
          <cell r="Q805" t="str">
            <v>Small city</v>
          </cell>
          <cell r="R805" t="str">
            <v>midrise</v>
          </cell>
          <cell r="S805" t="str">
            <v>AIMCO</v>
          </cell>
          <cell r="T805" t="str">
            <v>NHP</v>
          </cell>
          <cell r="U805" t="str">
            <v>Affordable</v>
          </cell>
          <cell r="V805" t="str">
            <v>Affordable</v>
          </cell>
          <cell r="W805">
            <v>0</v>
          </cell>
          <cell r="X805" t="str">
            <v>Equity</v>
          </cell>
          <cell r="Y805" t="str">
            <v>12</v>
          </cell>
          <cell r="Z805" t="str">
            <v>9</v>
          </cell>
          <cell r="AA805" t="str">
            <v>10</v>
          </cell>
          <cell r="AB805">
            <v>0</v>
          </cell>
          <cell r="AC805">
            <v>0.28499999999999998</v>
          </cell>
          <cell r="AD805" t="str">
            <v>Yes</v>
          </cell>
          <cell r="AE805" t="str">
            <v>Yes</v>
          </cell>
          <cell r="AF805" t="str">
            <v>NHP Management Company</v>
          </cell>
          <cell r="AG805" t="str">
            <v>Lewisburg Elderly Assoc</v>
          </cell>
          <cell r="AH805" t="str">
            <v>1980</v>
          </cell>
          <cell r="AI805" t="str">
            <v>East</v>
          </cell>
          <cell r="AJ805" t="str">
            <v>Allentown</v>
          </cell>
          <cell r="AK805" t="str">
            <v>Cooper Winston</v>
          </cell>
          <cell r="AL805" t="str">
            <v>Randy Wadsworth</v>
          </cell>
          <cell r="AM805" t="b">
            <v>0</v>
          </cell>
          <cell r="AN805" t="str">
            <v>RW:000059@3494</v>
          </cell>
          <cell r="AO805" t="str">
            <v>11295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</row>
        <row r="806">
          <cell r="A806" t="str">
            <v>038181</v>
          </cell>
          <cell r="B806" t="str">
            <v>GREENFIELD</v>
          </cell>
          <cell r="C806" t="str">
            <v>808 GREENFIELD ROAD #29</v>
          </cell>
          <cell r="D806">
            <v>0</v>
          </cell>
          <cell r="E806" t="str">
            <v>Lynchburg</v>
          </cell>
          <cell r="F806" t="str">
            <v>VA</v>
          </cell>
          <cell r="G806" t="str">
            <v>24501</v>
          </cell>
          <cell r="H806" t="str">
            <v>804-845-2274</v>
          </cell>
          <cell r="I806" t="str">
            <v>804-846-4729</v>
          </cell>
          <cell r="J806">
            <v>144</v>
          </cell>
          <cell r="K806" t="str">
            <v>51031</v>
          </cell>
          <cell r="L806" t="str">
            <v>Campbell</v>
          </cell>
          <cell r="M806" t="str">
            <v>4640</v>
          </cell>
          <cell r="N806" t="str">
            <v>Lynchburg</v>
          </cell>
          <cell r="O806">
            <v>0</v>
          </cell>
          <cell r="P806">
            <v>0</v>
          </cell>
          <cell r="Q806" t="str">
            <v>Small city</v>
          </cell>
          <cell r="R806" t="str">
            <v>garden</v>
          </cell>
          <cell r="S806" t="str">
            <v>AIMCO</v>
          </cell>
          <cell r="T806" t="str">
            <v>NHP</v>
          </cell>
          <cell r="U806" t="str">
            <v>Affordable</v>
          </cell>
          <cell r="V806" t="str">
            <v>Affordable</v>
          </cell>
          <cell r="W806">
            <v>0</v>
          </cell>
          <cell r="X806" t="str">
            <v>Equity</v>
          </cell>
          <cell r="Y806" t="str">
            <v>12</v>
          </cell>
          <cell r="Z806" t="str">
            <v>2</v>
          </cell>
          <cell r="AA806" t="str">
            <v>4</v>
          </cell>
          <cell r="AB806">
            <v>0</v>
          </cell>
          <cell r="AC806">
            <v>0.12709999999999999</v>
          </cell>
          <cell r="AD806" t="str">
            <v>Yes</v>
          </cell>
          <cell r="AE806" t="str">
            <v>Yes</v>
          </cell>
          <cell r="AF806" t="str">
            <v>NHP Management Company</v>
          </cell>
          <cell r="AG806" t="str">
            <v>Greenfield Apts Ltd Ptsp</v>
          </cell>
          <cell r="AH806" t="str">
            <v>1971</v>
          </cell>
          <cell r="AI806" t="str">
            <v>East</v>
          </cell>
          <cell r="AJ806" t="str">
            <v>Greenville</v>
          </cell>
          <cell r="AK806" t="str">
            <v>Frank Dupree</v>
          </cell>
          <cell r="AL806" t="str">
            <v>Tim Shearer</v>
          </cell>
          <cell r="AM806" t="b">
            <v>0</v>
          </cell>
          <cell r="AN806">
            <v>0</v>
          </cell>
          <cell r="AO806" t="str">
            <v>09031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</row>
        <row r="807">
          <cell r="A807" t="str">
            <v>038182</v>
          </cell>
          <cell r="B807" t="str">
            <v>COLLEGE PARK (PA)</v>
          </cell>
          <cell r="C807" t="str">
            <v>525 THIRD STREET</v>
          </cell>
          <cell r="D807">
            <v>0</v>
          </cell>
          <cell r="E807" t="str">
            <v>Carlisle</v>
          </cell>
          <cell r="F807" t="str">
            <v>PA</v>
          </cell>
          <cell r="G807" t="str">
            <v>17013</v>
          </cell>
          <cell r="H807" t="str">
            <v>717-243-9121</v>
          </cell>
          <cell r="I807" t="str">
            <v>717-243-7643</v>
          </cell>
          <cell r="J807">
            <v>209</v>
          </cell>
          <cell r="K807" t="str">
            <v>42041</v>
          </cell>
          <cell r="L807" t="str">
            <v>Cumberland</v>
          </cell>
          <cell r="M807" t="str">
            <v>3240</v>
          </cell>
          <cell r="N807" t="str">
            <v>Harrisburg-Lebanon-Carlisle</v>
          </cell>
          <cell r="O807">
            <v>0</v>
          </cell>
          <cell r="P807">
            <v>0</v>
          </cell>
          <cell r="Q807" t="str">
            <v>Small city</v>
          </cell>
          <cell r="R807" t="str">
            <v>garden</v>
          </cell>
          <cell r="S807" t="str">
            <v>AIMCO</v>
          </cell>
          <cell r="T807" t="str">
            <v>NHP</v>
          </cell>
          <cell r="U807" t="str">
            <v>Affordable</v>
          </cell>
          <cell r="V807" t="str">
            <v>Affordable</v>
          </cell>
          <cell r="W807">
            <v>0</v>
          </cell>
          <cell r="X807" t="str">
            <v>Consolidated</v>
          </cell>
          <cell r="Y807" t="str">
            <v>12</v>
          </cell>
          <cell r="Z807" t="str">
            <v>9</v>
          </cell>
          <cell r="AA807" t="str">
            <v>7</v>
          </cell>
          <cell r="AB807">
            <v>0</v>
          </cell>
          <cell r="AC807">
            <v>1</v>
          </cell>
          <cell r="AD807" t="str">
            <v>Yes</v>
          </cell>
          <cell r="AE807" t="str">
            <v>Yes</v>
          </cell>
          <cell r="AF807" t="str">
            <v>NHP Management Company</v>
          </cell>
          <cell r="AG807" t="str">
            <v>College Park Associates</v>
          </cell>
          <cell r="AH807" t="str">
            <v>1973</v>
          </cell>
          <cell r="AI807" t="str">
            <v>East</v>
          </cell>
          <cell r="AJ807" t="str">
            <v>Allentown</v>
          </cell>
          <cell r="AK807" t="str">
            <v>Cooper Winston</v>
          </cell>
          <cell r="AL807" t="str">
            <v>Lori Kolinchak</v>
          </cell>
          <cell r="AM807" t="b">
            <v>0</v>
          </cell>
          <cell r="AN807" t="str">
            <v>RW:038920@3494</v>
          </cell>
          <cell r="AO807" t="str">
            <v>10355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0</v>
          </cell>
          <cell r="AU807">
            <v>0</v>
          </cell>
          <cell r="AV807">
            <v>0</v>
          </cell>
          <cell r="AW807">
            <v>0</v>
          </cell>
          <cell r="AX807">
            <v>0</v>
          </cell>
          <cell r="AY807">
            <v>0</v>
          </cell>
        </row>
        <row r="808">
          <cell r="A808" t="str">
            <v>038183</v>
          </cell>
          <cell r="B808" t="str">
            <v>COUNTRY COMMONS</v>
          </cell>
          <cell r="C808" t="str">
            <v>3338 RICHLIEU ROAD</v>
          </cell>
          <cell r="D808">
            <v>0</v>
          </cell>
          <cell r="E808" t="str">
            <v>Bensalem</v>
          </cell>
          <cell r="F808" t="str">
            <v>PA</v>
          </cell>
          <cell r="G808" t="str">
            <v>19020</v>
          </cell>
          <cell r="H808" t="str">
            <v>215-639-2800</v>
          </cell>
          <cell r="I808" t="str">
            <v>215-639-6334</v>
          </cell>
          <cell r="J808">
            <v>352</v>
          </cell>
          <cell r="K808" t="str">
            <v>42017</v>
          </cell>
          <cell r="L808" t="str">
            <v>Bucks</v>
          </cell>
          <cell r="M808" t="str">
            <v>6160</v>
          </cell>
          <cell r="N808" t="str">
            <v>Philadelphia</v>
          </cell>
          <cell r="O808" t="str">
            <v>77</v>
          </cell>
          <cell r="P808" t="str">
            <v>Philadelphia - Wilmington - Atlantic City</v>
          </cell>
          <cell r="Q808" t="str">
            <v>Suburban</v>
          </cell>
          <cell r="R808" t="str">
            <v>garden</v>
          </cell>
          <cell r="S808" t="str">
            <v>AIMCO</v>
          </cell>
          <cell r="T808" t="str">
            <v>NHP</v>
          </cell>
          <cell r="U808" t="str">
            <v>Affordable</v>
          </cell>
          <cell r="V808" t="str">
            <v>Affordable</v>
          </cell>
          <cell r="W808" t="str">
            <v>Tax Credit</v>
          </cell>
          <cell r="X808" t="str">
            <v>Equity</v>
          </cell>
          <cell r="Y808" t="str">
            <v>12</v>
          </cell>
          <cell r="Z808" t="str">
            <v>8</v>
          </cell>
          <cell r="AA808" t="str">
            <v>8</v>
          </cell>
          <cell r="AB808">
            <v>0</v>
          </cell>
          <cell r="AC808">
            <v>0.31879999999999997</v>
          </cell>
          <cell r="AD808" t="str">
            <v>Yes</v>
          </cell>
          <cell r="AE808" t="str">
            <v>Yes</v>
          </cell>
          <cell r="AF808" t="str">
            <v>NHP Management Company</v>
          </cell>
          <cell r="AG808" t="str">
            <v>Richlieu Assoc</v>
          </cell>
          <cell r="AH808" t="str">
            <v>1995</v>
          </cell>
          <cell r="AI808" t="str">
            <v>East</v>
          </cell>
          <cell r="AJ808" t="str">
            <v>Philadelphia I</v>
          </cell>
          <cell r="AK808" t="str">
            <v>Carl Ruff</v>
          </cell>
          <cell r="AL808" t="str">
            <v>Larry Jones</v>
          </cell>
          <cell r="AM808" t="b">
            <v>0</v>
          </cell>
          <cell r="AN808" t="str">
            <v>RW:038192@3494</v>
          </cell>
          <cell r="AO808" t="str">
            <v>08013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AW808">
            <v>0</v>
          </cell>
          <cell r="AX808">
            <v>0</v>
          </cell>
          <cell r="AY808">
            <v>0</v>
          </cell>
        </row>
        <row r="809">
          <cell r="A809" t="str">
            <v>038184</v>
          </cell>
          <cell r="B809" t="str">
            <v>CENTER SQUARE</v>
          </cell>
          <cell r="C809" t="str">
            <v>555 N BROAD STREET</v>
          </cell>
          <cell r="D809">
            <v>0</v>
          </cell>
          <cell r="E809" t="str">
            <v>Doylestown</v>
          </cell>
          <cell r="F809" t="str">
            <v>PA</v>
          </cell>
          <cell r="G809" t="str">
            <v>18901</v>
          </cell>
          <cell r="H809" t="str">
            <v>215-345-7550</v>
          </cell>
          <cell r="I809" t="str">
            <v>215-345-4225</v>
          </cell>
          <cell r="J809">
            <v>352</v>
          </cell>
          <cell r="K809" t="str">
            <v>42017</v>
          </cell>
          <cell r="L809" t="str">
            <v>Bucks</v>
          </cell>
          <cell r="M809" t="str">
            <v>6160</v>
          </cell>
          <cell r="N809" t="str">
            <v>Philadelphia</v>
          </cell>
          <cell r="O809" t="str">
            <v>77</v>
          </cell>
          <cell r="P809" t="str">
            <v>Philadelphia - Wilmington - Atlantic City</v>
          </cell>
          <cell r="Q809" t="str">
            <v>Small city</v>
          </cell>
          <cell r="R809" t="str">
            <v>highrise</v>
          </cell>
          <cell r="S809" t="str">
            <v>AIMCO</v>
          </cell>
          <cell r="T809" t="str">
            <v>NHP</v>
          </cell>
          <cell r="U809" t="str">
            <v>Affordable</v>
          </cell>
          <cell r="V809" t="str">
            <v>Affordable</v>
          </cell>
          <cell r="W809">
            <v>0</v>
          </cell>
          <cell r="X809" t="str">
            <v>Consolidated</v>
          </cell>
          <cell r="Y809" t="str">
            <v>12</v>
          </cell>
          <cell r="Z809" t="str">
            <v>9</v>
          </cell>
          <cell r="AA809" t="str">
            <v>9</v>
          </cell>
          <cell r="AB809">
            <v>0</v>
          </cell>
          <cell r="AC809">
            <v>0.54879999999999995</v>
          </cell>
          <cell r="AD809" t="str">
            <v>Yes</v>
          </cell>
          <cell r="AE809" t="str">
            <v>Yes</v>
          </cell>
          <cell r="AF809" t="str">
            <v>NHP Management Company</v>
          </cell>
          <cell r="AG809" t="str">
            <v>Center Square Assoc</v>
          </cell>
          <cell r="AH809" t="str">
            <v>1975</v>
          </cell>
          <cell r="AI809" t="str">
            <v>East</v>
          </cell>
          <cell r="AJ809" t="str">
            <v>Philadelphia I</v>
          </cell>
          <cell r="AK809" t="str">
            <v>Carl Ruff</v>
          </cell>
          <cell r="AL809" t="str">
            <v>Larry Jones</v>
          </cell>
          <cell r="AM809" t="b">
            <v>0</v>
          </cell>
          <cell r="AN809" t="str">
            <v>RW:006673@3494</v>
          </cell>
          <cell r="AO809" t="str">
            <v>11296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U809">
            <v>0</v>
          </cell>
          <cell r="AV809">
            <v>0</v>
          </cell>
          <cell r="AW809">
            <v>0</v>
          </cell>
          <cell r="AX809">
            <v>0</v>
          </cell>
          <cell r="AY809">
            <v>0</v>
          </cell>
        </row>
        <row r="810">
          <cell r="A810" t="str">
            <v>038185</v>
          </cell>
          <cell r="B810" t="str">
            <v>GREENFIELD NORTH</v>
          </cell>
          <cell r="C810" t="str">
            <v>808 GREENFIELD ROAD #29</v>
          </cell>
          <cell r="D810">
            <v>0</v>
          </cell>
          <cell r="E810" t="str">
            <v>Lynchburg</v>
          </cell>
          <cell r="F810" t="str">
            <v>VA</v>
          </cell>
          <cell r="G810" t="str">
            <v>24501</v>
          </cell>
          <cell r="H810" t="str">
            <v>804-845-2274</v>
          </cell>
          <cell r="I810" t="str">
            <v>804-846-4729</v>
          </cell>
          <cell r="J810">
            <v>144</v>
          </cell>
          <cell r="K810" t="str">
            <v>51031</v>
          </cell>
          <cell r="L810" t="str">
            <v>Campbell</v>
          </cell>
          <cell r="M810" t="str">
            <v>4640</v>
          </cell>
          <cell r="N810" t="str">
            <v>Lynchburg</v>
          </cell>
          <cell r="O810">
            <v>0</v>
          </cell>
          <cell r="P810">
            <v>0</v>
          </cell>
          <cell r="Q810" t="str">
            <v>Suburban</v>
          </cell>
          <cell r="R810" t="str">
            <v>garden</v>
          </cell>
          <cell r="S810" t="str">
            <v>AIMCO</v>
          </cell>
          <cell r="T810" t="str">
            <v>NHP</v>
          </cell>
          <cell r="U810" t="str">
            <v>Affordable</v>
          </cell>
          <cell r="V810" t="str">
            <v>Affordable</v>
          </cell>
          <cell r="W810">
            <v>0</v>
          </cell>
          <cell r="X810" t="str">
            <v>Equity</v>
          </cell>
          <cell r="Y810" t="str">
            <v>12</v>
          </cell>
          <cell r="Z810" t="str">
            <v>2</v>
          </cell>
          <cell r="AA810" t="str">
            <v>4</v>
          </cell>
          <cell r="AB810">
            <v>0</v>
          </cell>
          <cell r="AC810">
            <v>0.12709999999999999</v>
          </cell>
          <cell r="AD810" t="str">
            <v>Yes</v>
          </cell>
          <cell r="AE810" t="str">
            <v>Yes</v>
          </cell>
          <cell r="AF810" t="str">
            <v>NHP Management Company</v>
          </cell>
          <cell r="AG810" t="str">
            <v>Greenfield North Apts Ltd Ptsp</v>
          </cell>
          <cell r="AH810" t="str">
            <v>1970</v>
          </cell>
          <cell r="AI810" t="str">
            <v>East</v>
          </cell>
          <cell r="AJ810" t="str">
            <v>Greenville</v>
          </cell>
          <cell r="AK810" t="str">
            <v>Frank Dupree</v>
          </cell>
          <cell r="AL810" t="str">
            <v>Tim Shearer</v>
          </cell>
          <cell r="AM810" t="b">
            <v>0</v>
          </cell>
          <cell r="AN810" t="str">
            <v>RW:038560@3494</v>
          </cell>
          <cell r="AO810" t="str">
            <v>10589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U810">
            <v>0</v>
          </cell>
          <cell r="AV810">
            <v>0</v>
          </cell>
          <cell r="AW810">
            <v>0</v>
          </cell>
          <cell r="AX810">
            <v>0</v>
          </cell>
          <cell r="AY810">
            <v>0</v>
          </cell>
        </row>
        <row r="811">
          <cell r="A811" t="str">
            <v>038186</v>
          </cell>
          <cell r="B811" t="str">
            <v>WASHINGTON SQUARE WEST</v>
          </cell>
          <cell r="C811" t="str">
            <v>220 S. 11TH STREET</v>
          </cell>
          <cell r="D811">
            <v>0</v>
          </cell>
          <cell r="E811" t="str">
            <v>Philadelphia</v>
          </cell>
          <cell r="F811" t="str">
            <v>PA</v>
          </cell>
          <cell r="G811" t="str">
            <v>19107</v>
          </cell>
          <cell r="H811" t="str">
            <v>215-238-9460</v>
          </cell>
          <cell r="I811" t="str">
            <v>215-238-0767</v>
          </cell>
          <cell r="J811">
            <v>132</v>
          </cell>
          <cell r="K811" t="str">
            <v>42101</v>
          </cell>
          <cell r="L811" t="str">
            <v>Philadelphia</v>
          </cell>
          <cell r="M811" t="str">
            <v>6160</v>
          </cell>
          <cell r="N811" t="str">
            <v>Philadelphia</v>
          </cell>
          <cell r="O811" t="str">
            <v>77</v>
          </cell>
          <cell r="P811" t="str">
            <v>Philadelphia - Wilmington - Atlantic City</v>
          </cell>
          <cell r="Q811" t="str">
            <v>Inner city</v>
          </cell>
          <cell r="R811" t="str">
            <v>garden</v>
          </cell>
          <cell r="S811" t="str">
            <v>AIMCO</v>
          </cell>
          <cell r="T811" t="str">
            <v>NHP</v>
          </cell>
          <cell r="U811" t="str">
            <v>Affordable</v>
          </cell>
          <cell r="V811" t="str">
            <v>Affordable</v>
          </cell>
          <cell r="W811">
            <v>0</v>
          </cell>
          <cell r="X811" t="str">
            <v>Equity</v>
          </cell>
          <cell r="Y811" t="str">
            <v>12</v>
          </cell>
          <cell r="Z811" t="str">
            <v>4</v>
          </cell>
          <cell r="AA811" t="str">
            <v>6</v>
          </cell>
          <cell r="AB811">
            <v>0</v>
          </cell>
          <cell r="AC811">
            <v>0.30590000000000001</v>
          </cell>
          <cell r="AD811" t="str">
            <v>Yes</v>
          </cell>
          <cell r="AE811" t="str">
            <v>Yes</v>
          </cell>
          <cell r="AF811" t="str">
            <v>NHP Management Company</v>
          </cell>
          <cell r="AG811" t="str">
            <v>Wash-West Properties</v>
          </cell>
          <cell r="AH811" t="str">
            <v>1983</v>
          </cell>
          <cell r="AI811" t="str">
            <v>East</v>
          </cell>
          <cell r="AJ811" t="str">
            <v>Philadelphia I</v>
          </cell>
          <cell r="AK811" t="str">
            <v>Carl Ruff</v>
          </cell>
          <cell r="AL811" t="str">
            <v>Richard Skoczylas</v>
          </cell>
          <cell r="AM811" t="b">
            <v>0</v>
          </cell>
          <cell r="AN811" t="str">
            <v>RW:038272@3494</v>
          </cell>
          <cell r="AO811" t="str">
            <v>08182</v>
          </cell>
          <cell r="AP811">
            <v>0</v>
          </cell>
          <cell r="AQ811">
            <v>0</v>
          </cell>
          <cell r="AR811">
            <v>0</v>
          </cell>
          <cell r="AS811">
            <v>0</v>
          </cell>
          <cell r="AT811">
            <v>0</v>
          </cell>
          <cell r="AU811">
            <v>0</v>
          </cell>
          <cell r="AV811">
            <v>0</v>
          </cell>
          <cell r="AW811">
            <v>0</v>
          </cell>
          <cell r="AX811">
            <v>0</v>
          </cell>
          <cell r="AY811">
            <v>0</v>
          </cell>
        </row>
        <row r="812">
          <cell r="A812" t="str">
            <v>038187</v>
          </cell>
          <cell r="B812" t="str">
            <v>BRIGHTWOOD (VA)</v>
          </cell>
          <cell r="C812" t="str">
            <v>703-22 HUNT AVENUE, NW</v>
          </cell>
          <cell r="D812">
            <v>0</v>
          </cell>
          <cell r="E812" t="str">
            <v>Roanoke</v>
          </cell>
          <cell r="F812" t="str">
            <v>VA</v>
          </cell>
          <cell r="G812" t="str">
            <v>24012</v>
          </cell>
          <cell r="H812" t="str">
            <v>540-362-4827</v>
          </cell>
          <cell r="I812" t="str">
            <v>540-362-9535</v>
          </cell>
          <cell r="J812">
            <v>108</v>
          </cell>
          <cell r="K812" t="str">
            <v>51770</v>
          </cell>
          <cell r="L812" t="str">
            <v>Roanoke City</v>
          </cell>
          <cell r="M812" t="str">
            <v>6800</v>
          </cell>
          <cell r="N812" t="str">
            <v>Roanoke</v>
          </cell>
          <cell r="O812">
            <v>0</v>
          </cell>
          <cell r="P812">
            <v>0</v>
          </cell>
          <cell r="Q812" t="str">
            <v>Inner city</v>
          </cell>
          <cell r="R812" t="str">
            <v>garden</v>
          </cell>
          <cell r="S812" t="str">
            <v>AIMCO</v>
          </cell>
          <cell r="T812" t="str">
            <v>NHP</v>
          </cell>
          <cell r="U812" t="str">
            <v>Affordable</v>
          </cell>
          <cell r="V812" t="str">
            <v>Affordable</v>
          </cell>
          <cell r="W812">
            <v>0</v>
          </cell>
          <cell r="X812" t="str">
            <v>Equity</v>
          </cell>
          <cell r="Y812" t="str">
            <v>12</v>
          </cell>
          <cell r="Z812" t="str">
            <v>5</v>
          </cell>
          <cell r="AA812" t="str">
            <v>3</v>
          </cell>
          <cell r="AB812">
            <v>0</v>
          </cell>
          <cell r="AC812">
            <v>0.20549999999999999</v>
          </cell>
          <cell r="AD812" t="str">
            <v>Yes</v>
          </cell>
          <cell r="AE812" t="str">
            <v>Yes</v>
          </cell>
          <cell r="AF812" t="str">
            <v>NHP Management Company</v>
          </cell>
          <cell r="AG812" t="str">
            <v>Brightwood Ltd Ptsp</v>
          </cell>
          <cell r="AH812" t="str">
            <v>1976</v>
          </cell>
          <cell r="AI812" t="str">
            <v>East</v>
          </cell>
          <cell r="AJ812" t="str">
            <v>Greenville</v>
          </cell>
          <cell r="AK812" t="str">
            <v>Frank Dupree</v>
          </cell>
          <cell r="AL812" t="str">
            <v>Tim Shearer</v>
          </cell>
          <cell r="AM812" t="b">
            <v>0</v>
          </cell>
          <cell r="AN812" t="str">
            <v>RW:007013@3494</v>
          </cell>
          <cell r="AO812" t="str">
            <v>11641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  <cell r="AU812">
            <v>0</v>
          </cell>
          <cell r="AV812">
            <v>0</v>
          </cell>
          <cell r="AW812">
            <v>0</v>
          </cell>
          <cell r="AX812">
            <v>0</v>
          </cell>
          <cell r="AY812">
            <v>0</v>
          </cell>
        </row>
        <row r="813">
          <cell r="A813" t="str">
            <v>038188</v>
          </cell>
          <cell r="B813" t="str">
            <v>FRANKLIN PARK</v>
          </cell>
          <cell r="C813" t="str">
            <v>6320 CHEW AVENUE</v>
          </cell>
          <cell r="D813">
            <v>0</v>
          </cell>
          <cell r="E813" t="str">
            <v>Philadelphia</v>
          </cell>
          <cell r="F813" t="str">
            <v>PA</v>
          </cell>
          <cell r="G813" t="str">
            <v>19138</v>
          </cell>
          <cell r="H813" t="str">
            <v>215-849-3833</v>
          </cell>
          <cell r="I813" t="str">
            <v>215-849-1461</v>
          </cell>
          <cell r="J813">
            <v>125</v>
          </cell>
          <cell r="K813" t="str">
            <v>42101</v>
          </cell>
          <cell r="L813" t="str">
            <v>Philadelphia</v>
          </cell>
          <cell r="M813" t="str">
            <v>6160</v>
          </cell>
          <cell r="N813" t="str">
            <v>Philadelphia</v>
          </cell>
          <cell r="O813" t="str">
            <v>77</v>
          </cell>
          <cell r="P813" t="str">
            <v>Philadelphia - Wilmington - Atlantic City</v>
          </cell>
          <cell r="Q813" t="str">
            <v>Inner city</v>
          </cell>
          <cell r="R813" t="str">
            <v>garden</v>
          </cell>
          <cell r="S813" t="str">
            <v>AIMCO</v>
          </cell>
          <cell r="T813" t="str">
            <v>NHP</v>
          </cell>
          <cell r="U813" t="str">
            <v>Affordable</v>
          </cell>
          <cell r="V813" t="str">
            <v>Affordable</v>
          </cell>
          <cell r="W813">
            <v>0</v>
          </cell>
          <cell r="X813" t="str">
            <v>Equity</v>
          </cell>
          <cell r="Y813" t="str">
            <v>12</v>
          </cell>
          <cell r="Z813" t="str">
            <v>7</v>
          </cell>
          <cell r="AA813" t="str">
            <v>7</v>
          </cell>
          <cell r="AB813">
            <v>0</v>
          </cell>
          <cell r="AC813">
            <v>0.24390000000000001</v>
          </cell>
          <cell r="AD813" t="str">
            <v>Yes</v>
          </cell>
          <cell r="AE813" t="str">
            <v>Yes</v>
          </cell>
          <cell r="AF813" t="str">
            <v>NHP Management Company</v>
          </cell>
          <cell r="AG813" t="str">
            <v>Franklin Park Ltd Ptsp</v>
          </cell>
          <cell r="AH813" t="str">
            <v>1983</v>
          </cell>
          <cell r="AI813" t="str">
            <v>East</v>
          </cell>
          <cell r="AJ813" t="str">
            <v>Philadelphia I</v>
          </cell>
          <cell r="AK813" t="str">
            <v>Carl Ruff</v>
          </cell>
          <cell r="AL813" t="str">
            <v>Richard Skoczylas</v>
          </cell>
          <cell r="AM813" t="b">
            <v>0</v>
          </cell>
          <cell r="AN813" t="str">
            <v>RW:000798@3494</v>
          </cell>
          <cell r="AO813">
            <v>0</v>
          </cell>
          <cell r="AP813">
            <v>0</v>
          </cell>
          <cell r="AQ813">
            <v>0</v>
          </cell>
          <cell r="AR813">
            <v>0</v>
          </cell>
          <cell r="AS813">
            <v>0</v>
          </cell>
          <cell r="AT813">
            <v>0</v>
          </cell>
          <cell r="AU813">
            <v>0</v>
          </cell>
          <cell r="AV813">
            <v>0</v>
          </cell>
          <cell r="AW813">
            <v>0</v>
          </cell>
          <cell r="AX813">
            <v>0</v>
          </cell>
          <cell r="AY813">
            <v>0</v>
          </cell>
        </row>
        <row r="814">
          <cell r="A814" t="str">
            <v>038189</v>
          </cell>
          <cell r="B814" t="str">
            <v>DARBYTOWN MANOR</v>
          </cell>
          <cell r="C814" t="str">
            <v>1669 THALIA CRESCENT</v>
          </cell>
          <cell r="D814">
            <v>0</v>
          </cell>
          <cell r="E814" t="str">
            <v>Richmond</v>
          </cell>
          <cell r="F814" t="str">
            <v>VA</v>
          </cell>
          <cell r="G814" t="str">
            <v>23231</v>
          </cell>
          <cell r="H814" t="str">
            <v>804-222-8610</v>
          </cell>
          <cell r="I814" t="str">
            <v>804-222-1433</v>
          </cell>
          <cell r="J814">
            <v>140</v>
          </cell>
          <cell r="K814" t="str">
            <v>51087</v>
          </cell>
          <cell r="L814" t="str">
            <v>Henrico</v>
          </cell>
          <cell r="M814" t="str">
            <v>6760</v>
          </cell>
          <cell r="N814" t="str">
            <v>Richmond-Petersburg</v>
          </cell>
          <cell r="O814">
            <v>0</v>
          </cell>
          <cell r="P814">
            <v>0</v>
          </cell>
          <cell r="Q814" t="str">
            <v>Suburban</v>
          </cell>
          <cell r="R814" t="str">
            <v>garden</v>
          </cell>
          <cell r="S814" t="str">
            <v>AIMCO</v>
          </cell>
          <cell r="T814" t="str">
            <v>NHP</v>
          </cell>
          <cell r="U814" t="str">
            <v>Affordable</v>
          </cell>
          <cell r="V814" t="str">
            <v>Affordable</v>
          </cell>
          <cell r="W814">
            <v>0</v>
          </cell>
          <cell r="X814" t="str">
            <v>Equity</v>
          </cell>
          <cell r="Y814" t="str">
            <v>12</v>
          </cell>
          <cell r="Z814" t="str">
            <v>6</v>
          </cell>
          <cell r="AA814" t="str">
            <v>8</v>
          </cell>
          <cell r="AB814">
            <v>0</v>
          </cell>
          <cell r="AC814">
            <v>0.16589999999999999</v>
          </cell>
          <cell r="AD814" t="str">
            <v>Yes</v>
          </cell>
          <cell r="AE814" t="str">
            <v>Yes</v>
          </cell>
          <cell r="AF814" t="str">
            <v>NHP Management Company</v>
          </cell>
          <cell r="AG814" t="str">
            <v>Darbytown Development Assoc LP</v>
          </cell>
          <cell r="AH814" t="str">
            <v>1973</v>
          </cell>
          <cell r="AI814" t="str">
            <v>East</v>
          </cell>
          <cell r="AJ814" t="str">
            <v>Greenville</v>
          </cell>
          <cell r="AK814" t="str">
            <v>Frank Dupree</v>
          </cell>
          <cell r="AL814" t="str">
            <v>Tim Shearer</v>
          </cell>
          <cell r="AM814" t="b">
            <v>0</v>
          </cell>
          <cell r="AN814" t="str">
            <v>RW:038294@3494</v>
          </cell>
          <cell r="AO814" t="str">
            <v>08154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0</v>
          </cell>
          <cell r="AU814">
            <v>0</v>
          </cell>
          <cell r="AV814">
            <v>0</v>
          </cell>
          <cell r="AW814">
            <v>0</v>
          </cell>
          <cell r="AX814">
            <v>0</v>
          </cell>
          <cell r="AY814">
            <v>0</v>
          </cell>
        </row>
        <row r="815">
          <cell r="A815" t="str">
            <v>038190</v>
          </cell>
          <cell r="B815" t="str">
            <v>LAKEVIEW TERRACE</v>
          </cell>
          <cell r="C815" t="str">
            <v>100 LAKEVIEW PARK ROAD</v>
          </cell>
          <cell r="D815">
            <v>0</v>
          </cell>
          <cell r="E815" t="str">
            <v>Colonial Heights</v>
          </cell>
          <cell r="F815" t="str">
            <v>VA</v>
          </cell>
          <cell r="G815" t="str">
            <v>23834</v>
          </cell>
          <cell r="H815" t="str">
            <v>804-520-0035</v>
          </cell>
          <cell r="I815" t="str">
            <v>804-520-1595</v>
          </cell>
          <cell r="J815">
            <v>76</v>
          </cell>
          <cell r="K815" t="str">
            <v>51041</v>
          </cell>
          <cell r="L815" t="str">
            <v>Chesterfield</v>
          </cell>
          <cell r="M815" t="str">
            <v>6760</v>
          </cell>
          <cell r="N815" t="str">
            <v>Richmond-Petersburg</v>
          </cell>
          <cell r="O815">
            <v>0</v>
          </cell>
          <cell r="P815">
            <v>0</v>
          </cell>
          <cell r="Q815" t="str">
            <v>Small city</v>
          </cell>
          <cell r="R815" t="str">
            <v>garden</v>
          </cell>
          <cell r="S815" t="str">
            <v>AIMCO</v>
          </cell>
          <cell r="T815" t="str">
            <v>NHP</v>
          </cell>
          <cell r="U815" t="str">
            <v>Conventional</v>
          </cell>
          <cell r="V815" t="str">
            <v>Conventional</v>
          </cell>
          <cell r="W815">
            <v>0</v>
          </cell>
          <cell r="X815" t="str">
            <v>Equity</v>
          </cell>
          <cell r="Y815" t="str">
            <v>12</v>
          </cell>
          <cell r="Z815" t="str">
            <v>8</v>
          </cell>
          <cell r="AA815" t="str">
            <v>8</v>
          </cell>
          <cell r="AB815">
            <v>0</v>
          </cell>
          <cell r="AC815">
            <v>0.28699999999999998</v>
          </cell>
          <cell r="AD815" t="str">
            <v>Yes</v>
          </cell>
          <cell r="AE815" t="str">
            <v>Yes</v>
          </cell>
          <cell r="AF815" t="str">
            <v>NHP Management Company</v>
          </cell>
          <cell r="AG815" t="str">
            <v>Cabell Assoc Of Lakeview</v>
          </cell>
          <cell r="AH815" t="str">
            <v>1974</v>
          </cell>
          <cell r="AI815" t="str">
            <v>East</v>
          </cell>
          <cell r="AJ815" t="str">
            <v>Greenville</v>
          </cell>
          <cell r="AK815" t="str">
            <v>Frank Dupree</v>
          </cell>
          <cell r="AL815" t="str">
            <v>Tim Shearer</v>
          </cell>
          <cell r="AM815" t="b">
            <v>0</v>
          </cell>
          <cell r="AN815">
            <v>0</v>
          </cell>
          <cell r="AO815">
            <v>0</v>
          </cell>
          <cell r="AP815">
            <v>0</v>
          </cell>
          <cell r="AQ815">
            <v>0</v>
          </cell>
          <cell r="AR815">
            <v>0</v>
          </cell>
          <cell r="AS815">
            <v>0</v>
          </cell>
          <cell r="AT815">
            <v>0</v>
          </cell>
          <cell r="AU815">
            <v>0</v>
          </cell>
          <cell r="AV815">
            <v>0</v>
          </cell>
          <cell r="AW815">
            <v>0</v>
          </cell>
          <cell r="AX815">
            <v>0</v>
          </cell>
          <cell r="AY815">
            <v>0</v>
          </cell>
        </row>
        <row r="816">
          <cell r="A816" t="str">
            <v>038191</v>
          </cell>
          <cell r="B816" t="str">
            <v>PAVILION</v>
          </cell>
          <cell r="C816" t="str">
            <v>3901 CONSHOHOCKEN AVENUE</v>
          </cell>
          <cell r="D816">
            <v>0</v>
          </cell>
          <cell r="E816" t="str">
            <v>Philadelphia</v>
          </cell>
          <cell r="F816" t="str">
            <v>PA</v>
          </cell>
          <cell r="G816" t="str">
            <v>19131</v>
          </cell>
          <cell r="H816" t="str">
            <v>215-477-3555</v>
          </cell>
          <cell r="I816" t="str">
            <v>215-477-7038</v>
          </cell>
          <cell r="J816">
            <v>296</v>
          </cell>
          <cell r="K816" t="str">
            <v>42101</v>
          </cell>
          <cell r="L816" t="str">
            <v>Philadelphia</v>
          </cell>
          <cell r="M816" t="str">
            <v>6160</v>
          </cell>
          <cell r="N816" t="str">
            <v>Philadelphia</v>
          </cell>
          <cell r="O816" t="str">
            <v>77</v>
          </cell>
          <cell r="P816" t="str">
            <v>Philadelphia - Wilmington - Atlantic City</v>
          </cell>
          <cell r="Q816" t="str">
            <v>Inner city</v>
          </cell>
          <cell r="R816" t="str">
            <v>highrise</v>
          </cell>
          <cell r="S816" t="str">
            <v>AIMCO</v>
          </cell>
          <cell r="T816" t="str">
            <v>NHP</v>
          </cell>
          <cell r="U816" t="str">
            <v>Affordable</v>
          </cell>
          <cell r="V816" t="str">
            <v>Affordable</v>
          </cell>
          <cell r="W816">
            <v>0</v>
          </cell>
          <cell r="X816" t="str">
            <v>Equity</v>
          </cell>
          <cell r="Y816" t="str">
            <v>12</v>
          </cell>
          <cell r="Z816" t="str">
            <v>8</v>
          </cell>
          <cell r="AA816" t="str">
            <v>8</v>
          </cell>
          <cell r="AB816">
            <v>0</v>
          </cell>
          <cell r="AC816">
            <v>0.21790000000000001</v>
          </cell>
          <cell r="AD816" t="str">
            <v>Yes</v>
          </cell>
          <cell r="AE816" t="str">
            <v>Yes</v>
          </cell>
          <cell r="AF816" t="str">
            <v>NHP Management Company</v>
          </cell>
          <cell r="AG816" t="str">
            <v>Pavilion Assoc</v>
          </cell>
          <cell r="AH816" t="str">
            <v>1975</v>
          </cell>
          <cell r="AI816" t="str">
            <v>East</v>
          </cell>
          <cell r="AJ816" t="str">
            <v>Philadelphia I</v>
          </cell>
          <cell r="AK816" t="str">
            <v>Carl Ruff</v>
          </cell>
          <cell r="AL816" t="str">
            <v>Richard Skoczylas</v>
          </cell>
          <cell r="AM816" t="b">
            <v>0</v>
          </cell>
          <cell r="AN816" t="str">
            <v>RW:037486@3494</v>
          </cell>
          <cell r="AO816">
            <v>0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  <cell r="AU816">
            <v>0</v>
          </cell>
          <cell r="AV816">
            <v>0</v>
          </cell>
          <cell r="AW816">
            <v>0</v>
          </cell>
          <cell r="AX816">
            <v>0</v>
          </cell>
          <cell r="AY816">
            <v>0</v>
          </cell>
        </row>
        <row r="817">
          <cell r="A817" t="str">
            <v>038192</v>
          </cell>
          <cell r="B817" t="str">
            <v>RUFFIN ROAD</v>
          </cell>
          <cell r="C817" t="str">
            <v>2219-A RUFFIN ROAD</v>
          </cell>
          <cell r="D817">
            <v>0</v>
          </cell>
          <cell r="E817" t="str">
            <v>Richmond</v>
          </cell>
          <cell r="F817" t="str">
            <v>VA</v>
          </cell>
          <cell r="G817" t="str">
            <v>23234</v>
          </cell>
          <cell r="H817" t="str">
            <v>804-233-6182</v>
          </cell>
          <cell r="I817" t="str">
            <v>804-233-7904</v>
          </cell>
          <cell r="J817">
            <v>104</v>
          </cell>
          <cell r="K817" t="str">
            <v>51041</v>
          </cell>
          <cell r="L817" t="str">
            <v>Chesterfield</v>
          </cell>
          <cell r="M817" t="str">
            <v>6760</v>
          </cell>
          <cell r="N817" t="str">
            <v>Richmond-Petersburg</v>
          </cell>
          <cell r="O817">
            <v>0</v>
          </cell>
          <cell r="P817">
            <v>0</v>
          </cell>
          <cell r="Q817" t="str">
            <v>Suburban</v>
          </cell>
          <cell r="R817" t="str">
            <v>garden</v>
          </cell>
          <cell r="S817" t="str">
            <v>AIMCO</v>
          </cell>
          <cell r="T817" t="str">
            <v>NHP</v>
          </cell>
          <cell r="U817" t="str">
            <v>Affordable</v>
          </cell>
          <cell r="V817" t="str">
            <v>Affordable</v>
          </cell>
          <cell r="W817">
            <v>0</v>
          </cell>
          <cell r="X817" t="str">
            <v>Equity</v>
          </cell>
          <cell r="Y817" t="str">
            <v>12</v>
          </cell>
          <cell r="Z817" t="str">
            <v>4</v>
          </cell>
          <cell r="AA817" t="str">
            <v>5</v>
          </cell>
          <cell r="AB817">
            <v>0</v>
          </cell>
          <cell r="AC817">
            <v>0.06</v>
          </cell>
          <cell r="AD817" t="str">
            <v>Yes</v>
          </cell>
          <cell r="AE817" t="str">
            <v>Yes</v>
          </cell>
          <cell r="AF817" t="str">
            <v>NHP Management Company</v>
          </cell>
          <cell r="AG817" t="str">
            <v>Ruffin Road Assoc Ltd Ptsp</v>
          </cell>
          <cell r="AH817" t="str">
            <v>1976</v>
          </cell>
          <cell r="AI817" t="str">
            <v>East</v>
          </cell>
          <cell r="AJ817" t="str">
            <v>Greenville</v>
          </cell>
          <cell r="AK817" t="str">
            <v>Frank Dupree</v>
          </cell>
          <cell r="AL817" t="str">
            <v>Tim Shearer</v>
          </cell>
          <cell r="AM817" t="b">
            <v>1</v>
          </cell>
          <cell r="AN817">
            <v>0</v>
          </cell>
          <cell r="AO817">
            <v>0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  <cell r="AU817">
            <v>0</v>
          </cell>
          <cell r="AV817">
            <v>0</v>
          </cell>
          <cell r="AW817">
            <v>0</v>
          </cell>
          <cell r="AX817">
            <v>0</v>
          </cell>
          <cell r="AY817">
            <v>0</v>
          </cell>
        </row>
        <row r="818">
          <cell r="A818" t="str">
            <v>038193</v>
          </cell>
          <cell r="B818" t="str">
            <v>CREEKSIDE III</v>
          </cell>
          <cell r="C818" t="str">
            <v>2500 KNIGHTS ROAD</v>
          </cell>
          <cell r="D818">
            <v>0</v>
          </cell>
          <cell r="E818" t="str">
            <v>Bensalem</v>
          </cell>
          <cell r="F818" t="str">
            <v>PA</v>
          </cell>
          <cell r="G818" t="str">
            <v>19020</v>
          </cell>
          <cell r="H818" t="str">
            <v>215-638-2240</v>
          </cell>
          <cell r="I818" t="str">
            <v>215-244-4036</v>
          </cell>
          <cell r="J818">
            <v>504</v>
          </cell>
          <cell r="K818" t="str">
            <v>42017</v>
          </cell>
          <cell r="L818" t="str">
            <v>Bucks</v>
          </cell>
          <cell r="M818" t="str">
            <v>6160</v>
          </cell>
          <cell r="N818" t="str">
            <v>Philadelphia</v>
          </cell>
          <cell r="O818" t="str">
            <v>77</v>
          </cell>
          <cell r="P818" t="str">
            <v>Philadelphia - Wilmington - Atlantic City</v>
          </cell>
          <cell r="Q818" t="str">
            <v>Suburban</v>
          </cell>
          <cell r="R818" t="str">
            <v>garden</v>
          </cell>
          <cell r="S818" t="str">
            <v>AIMCO</v>
          </cell>
          <cell r="T818" t="str">
            <v>NHP</v>
          </cell>
          <cell r="U818" t="str">
            <v>Affordable</v>
          </cell>
          <cell r="V818" t="str">
            <v>Affordable</v>
          </cell>
          <cell r="W818">
            <v>0</v>
          </cell>
          <cell r="X818" t="str">
            <v>Equity</v>
          </cell>
          <cell r="Y818" t="str">
            <v>12</v>
          </cell>
          <cell r="Z818" t="str">
            <v>8</v>
          </cell>
          <cell r="AA818" t="str">
            <v>8</v>
          </cell>
          <cell r="AB818">
            <v>0</v>
          </cell>
          <cell r="AC818">
            <v>0.2462</v>
          </cell>
          <cell r="AD818" t="str">
            <v>Yes</v>
          </cell>
          <cell r="AE818" t="str">
            <v>Yes</v>
          </cell>
          <cell r="AF818" t="str">
            <v>NHP Management Company</v>
          </cell>
          <cell r="AG818" t="str">
            <v>Doral Gardens Associates</v>
          </cell>
          <cell r="AH818" t="str">
            <v>1971</v>
          </cell>
          <cell r="AI818" t="str">
            <v>East</v>
          </cell>
          <cell r="AJ818" t="str">
            <v>Philadelphia I</v>
          </cell>
          <cell r="AK818" t="str">
            <v>Carl Ruff</v>
          </cell>
          <cell r="AL818" t="str">
            <v>Richard Skoczylas</v>
          </cell>
          <cell r="AM818" t="b">
            <v>0</v>
          </cell>
          <cell r="AN818">
            <v>0</v>
          </cell>
          <cell r="AO818" t="str">
            <v>09132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U818">
            <v>0</v>
          </cell>
          <cell r="AV818">
            <v>0</v>
          </cell>
          <cell r="AW818">
            <v>0</v>
          </cell>
          <cell r="AX818">
            <v>0</v>
          </cell>
          <cell r="AY818">
            <v>0</v>
          </cell>
        </row>
        <row r="819">
          <cell r="A819" t="str">
            <v>038194</v>
          </cell>
          <cell r="B819" t="str">
            <v>WALMSLEY TERRACE</v>
          </cell>
          <cell r="C819" t="str">
            <v>3459 WALMSLEY BOULEVARD</v>
          </cell>
          <cell r="D819" t="str">
            <v>APARTMENT A</v>
          </cell>
          <cell r="E819" t="str">
            <v>Richmond</v>
          </cell>
          <cell r="F819" t="str">
            <v>VA</v>
          </cell>
          <cell r="G819" t="str">
            <v>23234</v>
          </cell>
          <cell r="H819" t="str">
            <v>804-271-0002</v>
          </cell>
          <cell r="I819" t="str">
            <v>804-271-3833</v>
          </cell>
          <cell r="J819">
            <v>132</v>
          </cell>
          <cell r="K819" t="str">
            <v>51041</v>
          </cell>
          <cell r="L819" t="str">
            <v>Chesterfield</v>
          </cell>
          <cell r="M819" t="str">
            <v>6760</v>
          </cell>
          <cell r="N819" t="str">
            <v>Richmond-Petersburg</v>
          </cell>
          <cell r="O819">
            <v>0</v>
          </cell>
          <cell r="P819">
            <v>0</v>
          </cell>
          <cell r="Q819" t="str">
            <v>Suburban</v>
          </cell>
          <cell r="R819" t="str">
            <v>garden</v>
          </cell>
          <cell r="S819" t="str">
            <v>AIMCO</v>
          </cell>
          <cell r="T819" t="str">
            <v>NHP</v>
          </cell>
          <cell r="U819" t="str">
            <v>Affordable</v>
          </cell>
          <cell r="V819" t="str">
            <v>Affordable</v>
          </cell>
          <cell r="W819">
            <v>0</v>
          </cell>
          <cell r="X819" t="str">
            <v>Equity</v>
          </cell>
          <cell r="Y819" t="str">
            <v>12</v>
          </cell>
          <cell r="Z819" t="str">
            <v>5</v>
          </cell>
          <cell r="AA819" t="str">
            <v>6</v>
          </cell>
          <cell r="AB819">
            <v>0</v>
          </cell>
          <cell r="AC819">
            <v>0.37330000000000002</v>
          </cell>
          <cell r="AD819" t="str">
            <v>Yes</v>
          </cell>
          <cell r="AE819" t="str">
            <v>Yes</v>
          </cell>
          <cell r="AF819" t="str">
            <v>NHP Management Company</v>
          </cell>
          <cell r="AG819" t="str">
            <v>Walmsley Terrace Assoc Ltd Ptsp</v>
          </cell>
          <cell r="AH819" t="str">
            <v>1976</v>
          </cell>
          <cell r="AI819" t="str">
            <v>East</v>
          </cell>
          <cell r="AJ819" t="str">
            <v>Greenville</v>
          </cell>
          <cell r="AK819" t="str">
            <v>Frank Dupree</v>
          </cell>
          <cell r="AL819" t="str">
            <v>Tim Shearer</v>
          </cell>
          <cell r="AM819" t="b">
            <v>1</v>
          </cell>
          <cell r="AN819">
            <v>0</v>
          </cell>
          <cell r="AO819">
            <v>0</v>
          </cell>
          <cell r="AP819">
            <v>0</v>
          </cell>
          <cell r="AQ819">
            <v>0</v>
          </cell>
          <cell r="AR819">
            <v>0</v>
          </cell>
          <cell r="AS819">
            <v>0</v>
          </cell>
          <cell r="AT819">
            <v>0</v>
          </cell>
          <cell r="AU819">
            <v>619.30999999999995</v>
          </cell>
          <cell r="AV819">
            <v>0</v>
          </cell>
          <cell r="AW819">
            <v>0</v>
          </cell>
          <cell r="AX819">
            <v>619.30999999999995</v>
          </cell>
          <cell r="AY819">
            <v>231.18</v>
          </cell>
        </row>
        <row r="820">
          <cell r="A820" t="str">
            <v>038195</v>
          </cell>
          <cell r="B820" t="str">
            <v>CREEKSIDE I</v>
          </cell>
          <cell r="C820" t="str">
            <v>2500 KNIGHTS ROAD</v>
          </cell>
          <cell r="D820">
            <v>0</v>
          </cell>
          <cell r="E820" t="str">
            <v>Bensalem</v>
          </cell>
          <cell r="F820" t="str">
            <v>PA</v>
          </cell>
          <cell r="G820" t="str">
            <v>19020</v>
          </cell>
          <cell r="H820" t="str">
            <v>215-638-2240</v>
          </cell>
          <cell r="I820" t="str">
            <v>215-244-4036</v>
          </cell>
          <cell r="J820">
            <v>288</v>
          </cell>
          <cell r="K820" t="str">
            <v>42017</v>
          </cell>
          <cell r="L820" t="str">
            <v>Bucks</v>
          </cell>
          <cell r="M820" t="str">
            <v>6160</v>
          </cell>
          <cell r="N820" t="str">
            <v>Philadelphia</v>
          </cell>
          <cell r="O820" t="str">
            <v>77</v>
          </cell>
          <cell r="P820" t="str">
            <v>Philadelphia - Wilmington - Atlantic City</v>
          </cell>
          <cell r="Q820" t="str">
            <v>Suburban</v>
          </cell>
          <cell r="R820" t="str">
            <v>garden</v>
          </cell>
          <cell r="S820" t="str">
            <v>AIMCO</v>
          </cell>
          <cell r="T820" t="str">
            <v>NHP</v>
          </cell>
          <cell r="U820" t="str">
            <v>Affordable</v>
          </cell>
          <cell r="V820" t="str">
            <v>Affordable</v>
          </cell>
          <cell r="W820">
            <v>0</v>
          </cell>
          <cell r="X820" t="str">
            <v>Equity</v>
          </cell>
          <cell r="Y820" t="str">
            <v>12</v>
          </cell>
          <cell r="Z820" t="str">
            <v>8</v>
          </cell>
          <cell r="AA820" t="str">
            <v>8</v>
          </cell>
          <cell r="AB820">
            <v>0</v>
          </cell>
          <cell r="AC820">
            <v>0.2462</v>
          </cell>
          <cell r="AD820" t="str">
            <v>Yes</v>
          </cell>
          <cell r="AE820" t="str">
            <v>Yes</v>
          </cell>
          <cell r="AF820" t="str">
            <v>NHP Management Company</v>
          </cell>
          <cell r="AG820" t="str">
            <v>Bensalem Gardens Assoc Ltd</v>
          </cell>
          <cell r="AH820" t="str">
            <v>1971</v>
          </cell>
          <cell r="AI820" t="str">
            <v>East</v>
          </cell>
          <cell r="AJ820" t="str">
            <v>Philadelphia I</v>
          </cell>
          <cell r="AK820" t="str">
            <v>Carl Ruff</v>
          </cell>
          <cell r="AL820" t="str">
            <v>Richard Skoczylas</v>
          </cell>
          <cell r="AM820" t="b">
            <v>0</v>
          </cell>
          <cell r="AN820">
            <v>0</v>
          </cell>
          <cell r="AO820" t="str">
            <v>09040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</row>
        <row r="821">
          <cell r="A821" t="str">
            <v>038196</v>
          </cell>
          <cell r="B821" t="str">
            <v>WOODS OF WILLIAMSBURG</v>
          </cell>
          <cell r="C821" t="str">
            <v>108 TILGHMAN COURT</v>
          </cell>
          <cell r="D821">
            <v>0</v>
          </cell>
          <cell r="E821" t="str">
            <v>Williamsburg</v>
          </cell>
          <cell r="F821" t="str">
            <v>VA</v>
          </cell>
          <cell r="G821" t="str">
            <v>23185</v>
          </cell>
          <cell r="H821" t="str">
            <v>757-565-0396</v>
          </cell>
          <cell r="I821" t="str">
            <v>757-565-0140</v>
          </cell>
          <cell r="J821">
            <v>125</v>
          </cell>
          <cell r="K821" t="str">
            <v>51199</v>
          </cell>
          <cell r="L821" t="str">
            <v>York</v>
          </cell>
          <cell r="M821" t="str">
            <v>5720</v>
          </cell>
          <cell r="N821" t="str">
            <v>Norfolk-Virginia Beach-Newport News</v>
          </cell>
          <cell r="O821">
            <v>0</v>
          </cell>
          <cell r="P821">
            <v>0</v>
          </cell>
          <cell r="Q821" t="str">
            <v>Small city</v>
          </cell>
          <cell r="R821" t="str">
            <v>garden</v>
          </cell>
          <cell r="S821" t="str">
            <v>AIMCO</v>
          </cell>
          <cell r="T821" t="str">
            <v>NHP</v>
          </cell>
          <cell r="U821" t="str">
            <v>Affordable</v>
          </cell>
          <cell r="V821" t="str">
            <v>Affordable</v>
          </cell>
          <cell r="W821">
            <v>0</v>
          </cell>
          <cell r="X821" t="str">
            <v>Equity</v>
          </cell>
          <cell r="Y821" t="str">
            <v>12</v>
          </cell>
          <cell r="Z821" t="str">
            <v>8</v>
          </cell>
          <cell r="AA821" t="str">
            <v>6</v>
          </cell>
          <cell r="AB821">
            <v>0</v>
          </cell>
          <cell r="AC821">
            <v>7.5399999999999995E-2</v>
          </cell>
          <cell r="AD821" t="str">
            <v>Yes</v>
          </cell>
          <cell r="AE821" t="str">
            <v>Yes</v>
          </cell>
          <cell r="AF821" t="str">
            <v>NHP Management Company</v>
          </cell>
          <cell r="AG821" t="str">
            <v>Lafayette Manor Assoc Ltd Ptsp</v>
          </cell>
          <cell r="AH821" t="str">
            <v>1997</v>
          </cell>
          <cell r="AI821" t="str">
            <v>East</v>
          </cell>
          <cell r="AJ821" t="str">
            <v>Columbia</v>
          </cell>
          <cell r="AK821" t="str">
            <v>Kim Barkwell</v>
          </cell>
          <cell r="AL821" t="str">
            <v>Regina Harris</v>
          </cell>
          <cell r="AM821" t="b">
            <v>0</v>
          </cell>
          <cell r="AN821" t="str">
            <v>RW:007140@3494</v>
          </cell>
          <cell r="AO821" t="str">
            <v>11480</v>
          </cell>
          <cell r="AP821">
            <v>0</v>
          </cell>
          <cell r="AQ821">
            <v>0</v>
          </cell>
          <cell r="AR821">
            <v>0</v>
          </cell>
          <cell r="AS821">
            <v>0</v>
          </cell>
          <cell r="AT821">
            <v>0</v>
          </cell>
          <cell r="AU821">
            <v>0</v>
          </cell>
          <cell r="AV821">
            <v>0</v>
          </cell>
          <cell r="AW821">
            <v>0</v>
          </cell>
          <cell r="AX821">
            <v>0</v>
          </cell>
          <cell r="AY821">
            <v>0</v>
          </cell>
        </row>
        <row r="822">
          <cell r="A822" t="str">
            <v>038197</v>
          </cell>
          <cell r="B822" t="str">
            <v>CREEKSIDE II</v>
          </cell>
          <cell r="C822" t="str">
            <v>2500 KNIGHTS ROAD</v>
          </cell>
          <cell r="D822">
            <v>0</v>
          </cell>
          <cell r="E822" t="str">
            <v>Bensalem</v>
          </cell>
          <cell r="F822" t="str">
            <v>PA</v>
          </cell>
          <cell r="G822" t="str">
            <v>19020</v>
          </cell>
          <cell r="H822" t="str">
            <v>215-638-2240</v>
          </cell>
          <cell r="I822" t="str">
            <v>215-244-4036</v>
          </cell>
          <cell r="J822">
            <v>234</v>
          </cell>
          <cell r="K822" t="str">
            <v>42017</v>
          </cell>
          <cell r="L822" t="str">
            <v>Bucks</v>
          </cell>
          <cell r="M822" t="str">
            <v>6160</v>
          </cell>
          <cell r="N822" t="str">
            <v>Philadelphia</v>
          </cell>
          <cell r="O822" t="str">
            <v>77</v>
          </cell>
          <cell r="P822" t="str">
            <v>Philadelphia - Wilmington - Atlantic City</v>
          </cell>
          <cell r="Q822" t="str">
            <v>Suburban</v>
          </cell>
          <cell r="R822" t="str">
            <v>garden</v>
          </cell>
          <cell r="S822" t="str">
            <v>AIMCO</v>
          </cell>
          <cell r="T822" t="str">
            <v>NHP</v>
          </cell>
          <cell r="U822" t="str">
            <v>Affordable</v>
          </cell>
          <cell r="V822" t="str">
            <v>Affordable</v>
          </cell>
          <cell r="W822">
            <v>0</v>
          </cell>
          <cell r="X822" t="str">
            <v>Equity</v>
          </cell>
          <cell r="Y822" t="str">
            <v>12</v>
          </cell>
          <cell r="Z822" t="str">
            <v>8</v>
          </cell>
          <cell r="AA822" t="str">
            <v>8</v>
          </cell>
          <cell r="AB822">
            <v>0</v>
          </cell>
          <cell r="AC822">
            <v>0.2462</v>
          </cell>
          <cell r="AD822" t="str">
            <v>Yes</v>
          </cell>
          <cell r="AE822" t="str">
            <v>Yes</v>
          </cell>
          <cell r="AF822" t="str">
            <v>NHP Management Company</v>
          </cell>
          <cell r="AG822" t="str">
            <v>Bensalem Gardens Assoc Ltd Ptsp</v>
          </cell>
          <cell r="AH822" t="str">
            <v>1971</v>
          </cell>
          <cell r="AI822" t="str">
            <v>East</v>
          </cell>
          <cell r="AJ822" t="str">
            <v>Philadelphia I</v>
          </cell>
          <cell r="AK822" t="str">
            <v>Carl Ruff</v>
          </cell>
          <cell r="AL822" t="str">
            <v>Richard Skoczylas</v>
          </cell>
          <cell r="AM822" t="b">
            <v>0</v>
          </cell>
          <cell r="AN822">
            <v>0</v>
          </cell>
          <cell r="AO822" t="str">
            <v>09046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0</v>
          </cell>
          <cell r="AU822">
            <v>0</v>
          </cell>
          <cell r="AV822">
            <v>0</v>
          </cell>
          <cell r="AW822">
            <v>0</v>
          </cell>
          <cell r="AX822">
            <v>0</v>
          </cell>
          <cell r="AY822">
            <v>0</v>
          </cell>
        </row>
        <row r="823">
          <cell r="A823" t="str">
            <v>038198</v>
          </cell>
          <cell r="B823" t="str">
            <v>JAMESTOWN VILLAGE</v>
          </cell>
          <cell r="C823" t="str">
            <v>APT 1-R</v>
          </cell>
          <cell r="D823" t="str">
            <v>300 LACKAWANNA STREET</v>
          </cell>
          <cell r="E823" t="str">
            <v>Reading</v>
          </cell>
          <cell r="F823" t="str">
            <v>PA</v>
          </cell>
          <cell r="G823" t="str">
            <v>19601</v>
          </cell>
          <cell r="H823" t="str">
            <v>610-374-8116</v>
          </cell>
          <cell r="I823" t="str">
            <v>610-374-6261</v>
          </cell>
          <cell r="J823">
            <v>275</v>
          </cell>
          <cell r="K823" t="str">
            <v>42011</v>
          </cell>
          <cell r="L823" t="str">
            <v>Berks</v>
          </cell>
          <cell r="M823" t="str">
            <v>6680</v>
          </cell>
          <cell r="N823" t="str">
            <v>Reading</v>
          </cell>
          <cell r="O823">
            <v>0</v>
          </cell>
          <cell r="P823">
            <v>0</v>
          </cell>
          <cell r="Q823" t="str">
            <v>Suburban</v>
          </cell>
          <cell r="R823" t="str">
            <v>garden</v>
          </cell>
          <cell r="S823" t="str">
            <v>AIMCO</v>
          </cell>
          <cell r="T823" t="str">
            <v>NHP</v>
          </cell>
          <cell r="U823" t="str">
            <v>Affordable</v>
          </cell>
          <cell r="V823" t="str">
            <v>Affordable</v>
          </cell>
          <cell r="W823">
            <v>0</v>
          </cell>
          <cell r="X823" t="str">
            <v>Equity</v>
          </cell>
          <cell r="Y823" t="str">
            <v>12</v>
          </cell>
          <cell r="Z823" t="str">
            <v>6</v>
          </cell>
          <cell r="AA823" t="str">
            <v>7</v>
          </cell>
          <cell r="AB823">
            <v>0</v>
          </cell>
          <cell r="AC823">
            <v>0.43509999999999999</v>
          </cell>
          <cell r="AD823" t="str">
            <v>Yes</v>
          </cell>
          <cell r="AE823" t="str">
            <v>Yes</v>
          </cell>
          <cell r="AF823" t="str">
            <v>NHP Management Company</v>
          </cell>
          <cell r="AG823" t="str">
            <v>Jamestown Village Assoc</v>
          </cell>
          <cell r="AH823" t="str">
            <v>1975</v>
          </cell>
          <cell r="AI823" t="str">
            <v>East</v>
          </cell>
          <cell r="AJ823" t="str">
            <v>Allentown</v>
          </cell>
          <cell r="AK823" t="str">
            <v>Cooper Winston</v>
          </cell>
          <cell r="AL823" t="str">
            <v>Lori Kolinchak</v>
          </cell>
          <cell r="AM823" t="b">
            <v>0</v>
          </cell>
          <cell r="AN823">
            <v>0</v>
          </cell>
          <cell r="AO823">
            <v>0</v>
          </cell>
          <cell r="AP823">
            <v>2445.3000000000002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2445.3000000000002</v>
          </cell>
          <cell r="AY823">
            <v>1063.95</v>
          </cell>
        </row>
        <row r="824">
          <cell r="A824" t="str">
            <v>038199</v>
          </cell>
          <cell r="B824" t="str">
            <v>CUMBERLAND COURT</v>
          </cell>
          <cell r="C824" t="str">
            <v>518 CUMBERLAND COURT</v>
          </cell>
          <cell r="D824">
            <v>0</v>
          </cell>
          <cell r="E824" t="str">
            <v>Harrisburg</v>
          </cell>
          <cell r="F824" t="str">
            <v>PA</v>
          </cell>
          <cell r="G824" t="str">
            <v>17102</v>
          </cell>
          <cell r="H824" t="str">
            <v>717-232-0571</v>
          </cell>
          <cell r="I824" t="str">
            <v>717-233-2913</v>
          </cell>
          <cell r="J824">
            <v>108</v>
          </cell>
          <cell r="K824" t="str">
            <v>42043</v>
          </cell>
          <cell r="L824" t="str">
            <v>Dauphin</v>
          </cell>
          <cell r="M824" t="str">
            <v>3240</v>
          </cell>
          <cell r="N824" t="str">
            <v>Harrisburg-Lebanon-Carlisle</v>
          </cell>
          <cell r="O824">
            <v>0</v>
          </cell>
          <cell r="P824">
            <v>0</v>
          </cell>
          <cell r="Q824" t="str">
            <v>Inner city</v>
          </cell>
          <cell r="R824" t="str">
            <v>garden</v>
          </cell>
          <cell r="S824" t="str">
            <v>AIMCO</v>
          </cell>
          <cell r="T824" t="str">
            <v>NHP</v>
          </cell>
          <cell r="U824" t="str">
            <v>Affordable</v>
          </cell>
          <cell r="V824" t="str">
            <v>Affordable</v>
          </cell>
          <cell r="W824">
            <v>0</v>
          </cell>
          <cell r="X824" t="str">
            <v>Equity</v>
          </cell>
          <cell r="Y824" t="str">
            <v>12</v>
          </cell>
          <cell r="Z824" t="str">
            <v>7</v>
          </cell>
          <cell r="AA824" t="str">
            <v>8</v>
          </cell>
          <cell r="AB824">
            <v>0</v>
          </cell>
          <cell r="AC824">
            <v>0.11</v>
          </cell>
          <cell r="AD824" t="str">
            <v>Yes</v>
          </cell>
          <cell r="AE824" t="str">
            <v>Yes</v>
          </cell>
          <cell r="AF824" t="str">
            <v>NHP Management Company</v>
          </cell>
          <cell r="AG824" t="str">
            <v>Cumberland Court Assoc</v>
          </cell>
          <cell r="AH824" t="str">
            <v>1975</v>
          </cell>
          <cell r="AI824" t="str">
            <v>East</v>
          </cell>
          <cell r="AJ824" t="str">
            <v>Allentown</v>
          </cell>
          <cell r="AK824" t="str">
            <v>Cooper Winston</v>
          </cell>
          <cell r="AL824" t="str">
            <v>Lori Kolinchak</v>
          </cell>
          <cell r="AM824" t="b">
            <v>0</v>
          </cell>
          <cell r="AN824">
            <v>0</v>
          </cell>
          <cell r="AO824" t="str">
            <v>09018</v>
          </cell>
          <cell r="AP824">
            <v>0</v>
          </cell>
          <cell r="AQ824">
            <v>0</v>
          </cell>
          <cell r="AR824">
            <v>0</v>
          </cell>
          <cell r="AS824">
            <v>0</v>
          </cell>
          <cell r="AT824">
            <v>0</v>
          </cell>
          <cell r="AU824">
            <v>0</v>
          </cell>
          <cell r="AV824">
            <v>0</v>
          </cell>
          <cell r="AW824">
            <v>0</v>
          </cell>
          <cell r="AX824">
            <v>0</v>
          </cell>
          <cell r="AY824">
            <v>0</v>
          </cell>
        </row>
        <row r="825">
          <cell r="A825" t="str">
            <v>038200</v>
          </cell>
          <cell r="B825" t="str">
            <v>TABOR TOWERS</v>
          </cell>
          <cell r="C825" t="str">
            <v>ROUTE 219 N</v>
          </cell>
          <cell r="D825">
            <v>0</v>
          </cell>
          <cell r="E825" t="str">
            <v>Lewisburg</v>
          </cell>
          <cell r="F825" t="str">
            <v>WV</v>
          </cell>
          <cell r="G825" t="str">
            <v>24901</v>
          </cell>
          <cell r="H825" t="str">
            <v>304-645-3311</v>
          </cell>
          <cell r="I825" t="str">
            <v>304-645-3404</v>
          </cell>
          <cell r="J825">
            <v>84</v>
          </cell>
          <cell r="K825" t="str">
            <v>54025</v>
          </cell>
          <cell r="L825" t="str">
            <v>Greenbrier</v>
          </cell>
          <cell r="M825" t="str">
            <v>054</v>
          </cell>
          <cell r="N825" t="str">
            <v>WV Other</v>
          </cell>
          <cell r="O825">
            <v>0</v>
          </cell>
          <cell r="P825">
            <v>0</v>
          </cell>
          <cell r="Q825" t="str">
            <v>Small city</v>
          </cell>
          <cell r="R825" t="str">
            <v>garden</v>
          </cell>
          <cell r="S825" t="str">
            <v>AIMCO</v>
          </cell>
          <cell r="T825" t="str">
            <v>NHP</v>
          </cell>
          <cell r="U825" t="str">
            <v>Affordable</v>
          </cell>
          <cell r="V825" t="str">
            <v>Affordable</v>
          </cell>
          <cell r="W825">
            <v>0</v>
          </cell>
          <cell r="X825" t="str">
            <v>Equity</v>
          </cell>
          <cell r="Y825" t="str">
            <v>12</v>
          </cell>
          <cell r="Z825" t="str">
            <v>8</v>
          </cell>
          <cell r="AA825" t="str">
            <v>8</v>
          </cell>
          <cell r="AB825">
            <v>0</v>
          </cell>
          <cell r="AC825">
            <v>0.1037</v>
          </cell>
          <cell r="AD825" t="str">
            <v>Yes</v>
          </cell>
          <cell r="AE825" t="str">
            <v>Yes</v>
          </cell>
          <cell r="AF825" t="str">
            <v>NHP Management Company</v>
          </cell>
          <cell r="AG825" t="str">
            <v>Lewisburg Assoc</v>
          </cell>
          <cell r="AH825" t="str">
            <v>1979</v>
          </cell>
          <cell r="AI825" t="str">
            <v>East</v>
          </cell>
          <cell r="AJ825" t="str">
            <v>Greenville</v>
          </cell>
          <cell r="AK825" t="str">
            <v>Frank Dupree</v>
          </cell>
          <cell r="AL825" t="str">
            <v>Tim Shearer</v>
          </cell>
          <cell r="AM825" t="b">
            <v>0</v>
          </cell>
          <cell r="AN825" t="str">
            <v>RW:038439@3494</v>
          </cell>
          <cell r="AO825" t="str">
            <v>07320</v>
          </cell>
          <cell r="AP825">
            <v>0</v>
          </cell>
          <cell r="AQ825">
            <v>0</v>
          </cell>
          <cell r="AR825">
            <v>0</v>
          </cell>
          <cell r="AS825">
            <v>0</v>
          </cell>
          <cell r="AT825">
            <v>0</v>
          </cell>
          <cell r="AU825">
            <v>0</v>
          </cell>
          <cell r="AV825">
            <v>0</v>
          </cell>
          <cell r="AW825">
            <v>0</v>
          </cell>
          <cell r="AX825">
            <v>0</v>
          </cell>
          <cell r="AY825">
            <v>0</v>
          </cell>
        </row>
        <row r="826">
          <cell r="A826" t="str">
            <v>038201</v>
          </cell>
          <cell r="B826" t="str">
            <v>LEBANON TOWN HOMES</v>
          </cell>
          <cell r="C826" t="str">
            <v>1111 REINOEHL STREET</v>
          </cell>
          <cell r="D826">
            <v>0</v>
          </cell>
          <cell r="E826" t="str">
            <v>Lebanon</v>
          </cell>
          <cell r="F826" t="str">
            <v>PA</v>
          </cell>
          <cell r="G826" t="str">
            <v>17042</v>
          </cell>
          <cell r="H826" t="str">
            <v>717-273-4566</v>
          </cell>
          <cell r="I826" t="str">
            <v>717-273-1621</v>
          </cell>
          <cell r="J826">
            <v>101</v>
          </cell>
          <cell r="K826" t="str">
            <v>42075</v>
          </cell>
          <cell r="L826" t="str">
            <v>Lebanon</v>
          </cell>
          <cell r="M826" t="str">
            <v>3240</v>
          </cell>
          <cell r="N826" t="str">
            <v>Harrisburg-Lebanon-Carlisle</v>
          </cell>
          <cell r="O826">
            <v>0</v>
          </cell>
          <cell r="P826">
            <v>0</v>
          </cell>
          <cell r="Q826" t="str">
            <v>Suburban</v>
          </cell>
          <cell r="R826" t="str">
            <v>midrise</v>
          </cell>
          <cell r="S826" t="str">
            <v>AIMCO</v>
          </cell>
          <cell r="T826" t="str">
            <v>NHP</v>
          </cell>
          <cell r="U826" t="str">
            <v>Affordable</v>
          </cell>
          <cell r="V826" t="str">
            <v>Affordable</v>
          </cell>
          <cell r="W826">
            <v>0</v>
          </cell>
          <cell r="X826" t="str">
            <v>Equity</v>
          </cell>
          <cell r="Y826" t="str">
            <v>12</v>
          </cell>
          <cell r="Z826" t="str">
            <v>8</v>
          </cell>
          <cell r="AA826" t="str">
            <v>8</v>
          </cell>
          <cell r="AB826">
            <v>0</v>
          </cell>
          <cell r="AC826">
            <v>8.8800000000000004E-2</v>
          </cell>
          <cell r="AD826" t="str">
            <v>Yes</v>
          </cell>
          <cell r="AE826" t="str">
            <v>Yes</v>
          </cell>
          <cell r="AF826" t="str">
            <v>NHP Management Company</v>
          </cell>
          <cell r="AG826" t="str">
            <v>Sencit Lebanon Company</v>
          </cell>
          <cell r="AH826" t="str">
            <v>1977</v>
          </cell>
          <cell r="AI826" t="str">
            <v>East</v>
          </cell>
          <cell r="AJ826" t="str">
            <v>Allentown</v>
          </cell>
          <cell r="AK826" t="str">
            <v>Cooper Winston</v>
          </cell>
          <cell r="AL826" t="str">
            <v>Lori Kolinchak</v>
          </cell>
          <cell r="AM826" t="b">
            <v>0</v>
          </cell>
          <cell r="AN826" t="str">
            <v>RW:039408@3494</v>
          </cell>
          <cell r="AO826">
            <v>0</v>
          </cell>
          <cell r="AP826">
            <v>898.09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  <cell r="AU826">
            <v>0</v>
          </cell>
          <cell r="AV826">
            <v>0</v>
          </cell>
          <cell r="AW826">
            <v>0</v>
          </cell>
          <cell r="AX826">
            <v>898.09</v>
          </cell>
          <cell r="AY826">
            <v>79.75</v>
          </cell>
        </row>
        <row r="827">
          <cell r="A827" t="str">
            <v>038202</v>
          </cell>
          <cell r="B827" t="str">
            <v>JERSEY PARK</v>
          </cell>
          <cell r="C827" t="str">
            <v>775 WREN ROAD</v>
          </cell>
          <cell r="D827">
            <v>0</v>
          </cell>
          <cell r="E827" t="str">
            <v>Smithfield</v>
          </cell>
          <cell r="F827" t="str">
            <v>VA</v>
          </cell>
          <cell r="G827" t="str">
            <v>23430</v>
          </cell>
          <cell r="H827" t="str">
            <v>757-357-7250</v>
          </cell>
          <cell r="I827" t="str">
            <v>757-365-0069</v>
          </cell>
          <cell r="J827">
            <v>80</v>
          </cell>
          <cell r="K827" t="str">
            <v>51093</v>
          </cell>
          <cell r="L827" t="str">
            <v>Isle Of Wight</v>
          </cell>
          <cell r="M827" t="str">
            <v>5720</v>
          </cell>
          <cell r="N827" t="str">
            <v>Norfolk-Virginia Beach-Newport News</v>
          </cell>
          <cell r="O827">
            <v>0</v>
          </cell>
          <cell r="P827">
            <v>0</v>
          </cell>
          <cell r="Q827" t="str">
            <v>Small city</v>
          </cell>
          <cell r="R827" t="str">
            <v>garden</v>
          </cell>
          <cell r="S827" t="str">
            <v>AIMCO</v>
          </cell>
          <cell r="T827" t="str">
            <v>NHP</v>
          </cell>
          <cell r="U827" t="str">
            <v>Affordable</v>
          </cell>
          <cell r="V827" t="str">
            <v>Affordable</v>
          </cell>
          <cell r="W827">
            <v>0</v>
          </cell>
          <cell r="X827" t="str">
            <v>Equity</v>
          </cell>
          <cell r="Y827" t="str">
            <v>12</v>
          </cell>
          <cell r="Z827" t="str">
            <v>6</v>
          </cell>
          <cell r="AA827" t="str">
            <v>6</v>
          </cell>
          <cell r="AB827">
            <v>0</v>
          </cell>
          <cell r="AC827">
            <v>0.215</v>
          </cell>
          <cell r="AD827" t="str">
            <v>Yes</v>
          </cell>
          <cell r="AE827" t="str">
            <v>Yes</v>
          </cell>
          <cell r="AF827" t="str">
            <v>NHP Management Company</v>
          </cell>
          <cell r="AG827" t="str">
            <v>Jersey Park Assoc Ltd Ptsp</v>
          </cell>
          <cell r="AH827" t="str">
            <v>1980</v>
          </cell>
          <cell r="AI827" t="str">
            <v>East</v>
          </cell>
          <cell r="AJ827" t="str">
            <v>Greenville</v>
          </cell>
          <cell r="AK827" t="str">
            <v>Frank Dupree</v>
          </cell>
          <cell r="AL827" t="str">
            <v>Tim Shearer</v>
          </cell>
          <cell r="AM827" t="b">
            <v>0</v>
          </cell>
          <cell r="AN827" t="str">
            <v>RW:039260@3494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</row>
        <row r="828">
          <cell r="A828" t="str">
            <v>038203</v>
          </cell>
          <cell r="B828" t="str">
            <v>BROOKSIDE APARTMENTS</v>
          </cell>
          <cell r="C828" t="str">
            <v>RENTAL OFC., APT. 211</v>
          </cell>
          <cell r="D828" t="str">
            <v>12TH AND MIFFLIN ST.</v>
          </cell>
          <cell r="E828" t="str">
            <v>Lebanon</v>
          </cell>
          <cell r="F828" t="str">
            <v>PA</v>
          </cell>
          <cell r="G828" t="str">
            <v>17042</v>
          </cell>
          <cell r="H828" t="str">
            <v>717-273-4567</v>
          </cell>
          <cell r="I828" t="str">
            <v>717-272-5533</v>
          </cell>
          <cell r="J828">
            <v>100</v>
          </cell>
          <cell r="K828" t="str">
            <v>42075</v>
          </cell>
          <cell r="L828" t="str">
            <v>Lebanon</v>
          </cell>
          <cell r="M828" t="str">
            <v>3240</v>
          </cell>
          <cell r="N828" t="str">
            <v>Harrisburg-Lebanon-Carlisle</v>
          </cell>
          <cell r="O828">
            <v>0</v>
          </cell>
          <cell r="P828">
            <v>0</v>
          </cell>
          <cell r="Q828" t="str">
            <v>Small city</v>
          </cell>
          <cell r="R828" t="str">
            <v>garden</v>
          </cell>
          <cell r="S828" t="str">
            <v>AIMCO</v>
          </cell>
          <cell r="T828" t="str">
            <v>NHP</v>
          </cell>
          <cell r="U828" t="str">
            <v>Affordable</v>
          </cell>
          <cell r="V828" t="str">
            <v>Affordable</v>
          </cell>
          <cell r="W828">
            <v>0</v>
          </cell>
          <cell r="X828" t="str">
            <v>Equity</v>
          </cell>
          <cell r="Y828" t="str">
            <v>12</v>
          </cell>
          <cell r="Z828" t="str">
            <v>8</v>
          </cell>
          <cell r="AA828" t="str">
            <v>8</v>
          </cell>
          <cell r="AB828">
            <v>0</v>
          </cell>
          <cell r="AC828">
            <v>8.5400000000000004E-2</v>
          </cell>
          <cell r="AD828" t="str">
            <v>Yes</v>
          </cell>
          <cell r="AE828" t="str">
            <v>Yes</v>
          </cell>
          <cell r="AF828" t="str">
            <v>NHP Management Company</v>
          </cell>
          <cell r="AG828" t="str">
            <v>Brookside Apts Assoc</v>
          </cell>
          <cell r="AH828" t="str">
            <v>1978</v>
          </cell>
          <cell r="AI828" t="str">
            <v>East</v>
          </cell>
          <cell r="AJ828" t="str">
            <v>Allentown</v>
          </cell>
          <cell r="AK828" t="str">
            <v>Cooper Winston</v>
          </cell>
          <cell r="AL828" t="str">
            <v>Lori Kolinchak</v>
          </cell>
          <cell r="AM828" t="b">
            <v>0</v>
          </cell>
          <cell r="AN828" t="str">
            <v>RW:000660@3494</v>
          </cell>
          <cell r="AO828">
            <v>0</v>
          </cell>
          <cell r="AP828">
            <v>889.2</v>
          </cell>
          <cell r="AQ828">
            <v>0</v>
          </cell>
          <cell r="AR828">
            <v>0</v>
          </cell>
          <cell r="AS828">
            <v>0</v>
          </cell>
          <cell r="AT828">
            <v>0</v>
          </cell>
          <cell r="AU828">
            <v>0</v>
          </cell>
          <cell r="AV828">
            <v>0</v>
          </cell>
          <cell r="AW828">
            <v>0</v>
          </cell>
          <cell r="AX828">
            <v>889.2</v>
          </cell>
          <cell r="AY828">
            <v>75.930000000000007</v>
          </cell>
        </row>
        <row r="829">
          <cell r="A829" t="str">
            <v>038204</v>
          </cell>
          <cell r="B829" t="str">
            <v>OAKLAND VILLAGE</v>
          </cell>
          <cell r="C829" t="str">
            <v>1400 OLD BRONZE ROAD</v>
          </cell>
          <cell r="D829">
            <v>0</v>
          </cell>
          <cell r="E829" t="str">
            <v>Richmond</v>
          </cell>
          <cell r="F829" t="str">
            <v>VA</v>
          </cell>
          <cell r="G829" t="str">
            <v>23231</v>
          </cell>
          <cell r="H829" t="str">
            <v>804-226-2071</v>
          </cell>
          <cell r="I829" t="str">
            <v>804-222-6054</v>
          </cell>
          <cell r="J829">
            <v>100</v>
          </cell>
          <cell r="K829" t="str">
            <v>51087</v>
          </cell>
          <cell r="L829" t="str">
            <v>Henrico</v>
          </cell>
          <cell r="M829" t="str">
            <v>6760</v>
          </cell>
          <cell r="N829" t="str">
            <v>Richmond-Petersburg</v>
          </cell>
          <cell r="O829">
            <v>0</v>
          </cell>
          <cell r="P829">
            <v>0</v>
          </cell>
          <cell r="Q829" t="str">
            <v>Suburban</v>
          </cell>
          <cell r="R829" t="str">
            <v>garden</v>
          </cell>
          <cell r="S829" t="str">
            <v>AIMCO</v>
          </cell>
          <cell r="T829" t="str">
            <v>NHP</v>
          </cell>
          <cell r="U829" t="str">
            <v>Affordable</v>
          </cell>
          <cell r="V829" t="str">
            <v>Affordable</v>
          </cell>
          <cell r="W829">
            <v>0</v>
          </cell>
          <cell r="X829" t="str">
            <v>Equity</v>
          </cell>
          <cell r="Y829" t="str">
            <v>12</v>
          </cell>
          <cell r="Z829" t="str">
            <v>7</v>
          </cell>
          <cell r="AA829" t="str">
            <v>8</v>
          </cell>
          <cell r="AB829">
            <v>0</v>
          </cell>
          <cell r="AC829">
            <v>0.15490000000000001</v>
          </cell>
          <cell r="AD829" t="str">
            <v>Yes</v>
          </cell>
          <cell r="AE829" t="str">
            <v>Yes</v>
          </cell>
          <cell r="AF829" t="str">
            <v>NHP Management Company</v>
          </cell>
          <cell r="AG829" t="str">
            <v>Oakland Village Townhouse Assoc Ltd Ptsp</v>
          </cell>
          <cell r="AH829" t="str">
            <v>1976</v>
          </cell>
          <cell r="AI829" t="str">
            <v>East</v>
          </cell>
          <cell r="AJ829" t="str">
            <v>Greenville</v>
          </cell>
          <cell r="AK829" t="str">
            <v>Frank Dupree</v>
          </cell>
          <cell r="AL829" t="str">
            <v>Tim Shearer</v>
          </cell>
          <cell r="AM829" t="b">
            <v>0</v>
          </cell>
          <cell r="AN829" t="str">
            <v>RW:000406@3494</v>
          </cell>
          <cell r="AO829" t="str">
            <v>11236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621.57000000000005</v>
          </cell>
          <cell r="AV829">
            <v>0</v>
          </cell>
          <cell r="AW829">
            <v>0</v>
          </cell>
          <cell r="AX829">
            <v>621.57000000000005</v>
          </cell>
          <cell r="AY829">
            <v>96.28</v>
          </cell>
        </row>
        <row r="830">
          <cell r="A830" t="str">
            <v>038205</v>
          </cell>
          <cell r="B830" t="str">
            <v>BENJAMIN BANNEKER PLAZA</v>
          </cell>
          <cell r="C830" t="str">
            <v>2101 W 7TH STREET</v>
          </cell>
          <cell r="D830">
            <v>0</v>
          </cell>
          <cell r="E830" t="str">
            <v>Chester</v>
          </cell>
          <cell r="F830" t="str">
            <v>PA</v>
          </cell>
          <cell r="G830" t="str">
            <v>19013</v>
          </cell>
          <cell r="H830" t="str">
            <v>610-485-2000</v>
          </cell>
          <cell r="I830" t="str">
            <v>610-497-3858</v>
          </cell>
          <cell r="J830">
            <v>70</v>
          </cell>
          <cell r="K830" t="str">
            <v>42045</v>
          </cell>
          <cell r="L830" t="str">
            <v>Delaware</v>
          </cell>
          <cell r="M830" t="str">
            <v>6160</v>
          </cell>
          <cell r="N830" t="str">
            <v>Philadelphia</v>
          </cell>
          <cell r="O830" t="str">
            <v>77</v>
          </cell>
          <cell r="P830" t="str">
            <v>Philadelphia - Wilmington - Atlantic City</v>
          </cell>
          <cell r="Q830" t="str">
            <v>Suburban</v>
          </cell>
          <cell r="R830" t="str">
            <v>highrise</v>
          </cell>
          <cell r="S830" t="str">
            <v>AIMCO</v>
          </cell>
          <cell r="T830" t="str">
            <v>NHP</v>
          </cell>
          <cell r="U830" t="str">
            <v>Affordable</v>
          </cell>
          <cell r="V830" t="str">
            <v>Affordable</v>
          </cell>
          <cell r="W830">
            <v>0</v>
          </cell>
          <cell r="X830" t="str">
            <v>Equity</v>
          </cell>
          <cell r="Y830" t="str">
            <v>12</v>
          </cell>
          <cell r="Z830" t="str">
            <v>7</v>
          </cell>
          <cell r="AA830" t="str">
            <v>7</v>
          </cell>
          <cell r="AB830">
            <v>0</v>
          </cell>
          <cell r="AC830">
            <v>0.05</v>
          </cell>
          <cell r="AD830" t="str">
            <v>Yes</v>
          </cell>
          <cell r="AE830" t="str">
            <v>Yes</v>
          </cell>
          <cell r="AF830" t="str">
            <v>NHP Management Company</v>
          </cell>
          <cell r="AG830" t="str">
            <v>Benjamin Banneker Plaza Assoc</v>
          </cell>
          <cell r="AH830" t="str">
            <v>1980</v>
          </cell>
          <cell r="AI830" t="str">
            <v>East</v>
          </cell>
          <cell r="AJ830" t="str">
            <v>Philadelphia I</v>
          </cell>
          <cell r="AK830" t="str">
            <v>Carl Ruff</v>
          </cell>
          <cell r="AL830" t="str">
            <v>Richard Skoczylas</v>
          </cell>
          <cell r="AM830" t="b">
            <v>0</v>
          </cell>
          <cell r="AN830" t="str">
            <v>RW:000473@3494</v>
          </cell>
          <cell r="AO830" t="str">
            <v>11299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0</v>
          </cell>
          <cell r="AU830">
            <v>0</v>
          </cell>
          <cell r="AV830">
            <v>0</v>
          </cell>
          <cell r="AW830">
            <v>0</v>
          </cell>
          <cell r="AX830">
            <v>0</v>
          </cell>
          <cell r="AY830">
            <v>0</v>
          </cell>
        </row>
        <row r="831">
          <cell r="A831" t="str">
            <v>038206</v>
          </cell>
          <cell r="B831" t="str">
            <v>VANTAGE</v>
          </cell>
          <cell r="C831" t="str">
            <v>3501 D WHEATLEY AVE-28205</v>
          </cell>
          <cell r="D831" t="str">
            <v>PO BOX 221375</v>
          </cell>
          <cell r="E831" t="str">
            <v>Charlotte</v>
          </cell>
          <cell r="F831" t="str">
            <v>NC</v>
          </cell>
          <cell r="G831" t="str">
            <v>28222</v>
          </cell>
          <cell r="H831" t="str">
            <v>704-375-1832</v>
          </cell>
          <cell r="I831" t="str">
            <v>704-375-1833</v>
          </cell>
          <cell r="J831">
            <v>168</v>
          </cell>
          <cell r="K831" t="str">
            <v>37119</v>
          </cell>
          <cell r="L831" t="str">
            <v>Mecklenburg</v>
          </cell>
          <cell r="M831" t="str">
            <v>1520</v>
          </cell>
          <cell r="N831" t="str">
            <v>Charlotte-Gastonia-Rock Hill</v>
          </cell>
          <cell r="O831">
            <v>0</v>
          </cell>
          <cell r="P831">
            <v>0</v>
          </cell>
          <cell r="Q831" t="str">
            <v>Inner city</v>
          </cell>
          <cell r="R831" t="str">
            <v>garden</v>
          </cell>
          <cell r="S831" t="str">
            <v>AIMCO</v>
          </cell>
          <cell r="T831" t="str">
            <v>NHP</v>
          </cell>
          <cell r="U831" t="str">
            <v>Affordable</v>
          </cell>
          <cell r="V831" t="str">
            <v>Affordable</v>
          </cell>
          <cell r="W831">
            <v>0</v>
          </cell>
          <cell r="X831" t="str">
            <v>Equity</v>
          </cell>
          <cell r="Y831" t="str">
            <v>12</v>
          </cell>
          <cell r="Z831" t="str">
            <v>2</v>
          </cell>
          <cell r="AA831" t="str">
            <v>4</v>
          </cell>
          <cell r="AB831">
            <v>0</v>
          </cell>
          <cell r="AC831">
            <v>0.04</v>
          </cell>
          <cell r="AD831" t="str">
            <v>Yes</v>
          </cell>
          <cell r="AE831" t="str">
            <v>Yes</v>
          </cell>
          <cell r="AF831" t="str">
            <v>NHP Management Company</v>
          </cell>
          <cell r="AG831" t="str">
            <v>Vantage '78 Ltd Ptsp</v>
          </cell>
          <cell r="AH831" t="str">
            <v>1980</v>
          </cell>
          <cell r="AI831" t="str">
            <v>East</v>
          </cell>
          <cell r="AJ831" t="str">
            <v>Greenville</v>
          </cell>
          <cell r="AK831" t="str">
            <v>Frank Dupree</v>
          </cell>
          <cell r="AL831" t="str">
            <v>Wayne Redding</v>
          </cell>
          <cell r="AM831" t="b">
            <v>1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604.79999999999995</v>
          </cell>
          <cell r="AT831">
            <v>0</v>
          </cell>
          <cell r="AU831">
            <v>0</v>
          </cell>
          <cell r="AV831">
            <v>0</v>
          </cell>
          <cell r="AW831">
            <v>0</v>
          </cell>
          <cell r="AX831">
            <v>604.79999999999995</v>
          </cell>
          <cell r="AY831">
            <v>24.19</v>
          </cell>
        </row>
        <row r="832">
          <cell r="A832" t="str">
            <v>038207</v>
          </cell>
          <cell r="B832" t="str">
            <v>EASTRIDGE</v>
          </cell>
          <cell r="C832" t="str">
            <v>102 WORCESTER AVENUE</v>
          </cell>
          <cell r="D832" t="str">
            <v>APARTMENT 7</v>
          </cell>
          <cell r="E832" t="str">
            <v>Harrisburg</v>
          </cell>
          <cell r="F832" t="str">
            <v>PA</v>
          </cell>
          <cell r="G832" t="str">
            <v>17111</v>
          </cell>
          <cell r="H832" t="str">
            <v>717-561-0364</v>
          </cell>
          <cell r="I832" t="str">
            <v>717-561-1568</v>
          </cell>
          <cell r="J832">
            <v>108</v>
          </cell>
          <cell r="K832" t="str">
            <v>42043</v>
          </cell>
          <cell r="L832" t="str">
            <v>Dauphin</v>
          </cell>
          <cell r="M832" t="str">
            <v>3240</v>
          </cell>
          <cell r="N832" t="str">
            <v>Harrisburg-Lebanon-Carlisle</v>
          </cell>
          <cell r="O832">
            <v>0</v>
          </cell>
          <cell r="P832">
            <v>0</v>
          </cell>
          <cell r="Q832" t="str">
            <v>Suburban</v>
          </cell>
          <cell r="R832" t="str">
            <v>garden</v>
          </cell>
          <cell r="S832" t="str">
            <v>AIMCO</v>
          </cell>
          <cell r="T832" t="str">
            <v>NHP</v>
          </cell>
          <cell r="U832" t="str">
            <v>Affordable</v>
          </cell>
          <cell r="V832" t="str">
            <v>Affordable</v>
          </cell>
          <cell r="W832">
            <v>0</v>
          </cell>
          <cell r="X832" t="str">
            <v>Equity</v>
          </cell>
          <cell r="Y832" t="str">
            <v>12</v>
          </cell>
          <cell r="Z832" t="str">
            <v>8</v>
          </cell>
          <cell r="AA832" t="str">
            <v>7</v>
          </cell>
          <cell r="AB832">
            <v>0</v>
          </cell>
          <cell r="AC832">
            <v>0.247</v>
          </cell>
          <cell r="AD832" t="str">
            <v>Yes</v>
          </cell>
          <cell r="AE832" t="str">
            <v>Yes</v>
          </cell>
          <cell r="AF832" t="str">
            <v>NHP Management Company</v>
          </cell>
          <cell r="AG832" t="str">
            <v>Eastridge Apartments</v>
          </cell>
          <cell r="AH832" t="str">
            <v>1970</v>
          </cell>
          <cell r="AI832" t="str">
            <v>East</v>
          </cell>
          <cell r="AJ832" t="str">
            <v>Allentown</v>
          </cell>
          <cell r="AK832" t="str">
            <v>Cooper Winston</v>
          </cell>
          <cell r="AL832" t="str">
            <v>Lori Kolinchak</v>
          </cell>
          <cell r="AM832" t="b">
            <v>0</v>
          </cell>
          <cell r="AN832" t="str">
            <v>RW:025048@3494</v>
          </cell>
          <cell r="AO832" t="str">
            <v>11505</v>
          </cell>
          <cell r="AP832">
            <v>0</v>
          </cell>
          <cell r="AQ832">
            <v>0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</row>
        <row r="833">
          <cell r="A833" t="str">
            <v>038208</v>
          </cell>
          <cell r="B833" t="str">
            <v>JFK TOWERS</v>
          </cell>
          <cell r="C833" t="str">
            <v>4900 ROXBORO ROAD</v>
          </cell>
          <cell r="D833">
            <v>0</v>
          </cell>
          <cell r="E833" t="str">
            <v>Durham</v>
          </cell>
          <cell r="F833" t="str">
            <v>NC</v>
          </cell>
          <cell r="G833" t="str">
            <v>27704</v>
          </cell>
          <cell r="H833" t="str">
            <v>919-477-9813</v>
          </cell>
          <cell r="I833" t="str">
            <v>919-471-4896</v>
          </cell>
          <cell r="J833">
            <v>177</v>
          </cell>
          <cell r="K833" t="str">
            <v>37063</v>
          </cell>
          <cell r="L833" t="str">
            <v>Durham</v>
          </cell>
          <cell r="M833" t="str">
            <v>6640</v>
          </cell>
          <cell r="N833" t="str">
            <v>Raleigh-Durham-Chapel Hill</v>
          </cell>
          <cell r="O833">
            <v>0</v>
          </cell>
          <cell r="P833">
            <v>0</v>
          </cell>
          <cell r="Q833" t="str">
            <v>Small city</v>
          </cell>
          <cell r="R833" t="str">
            <v>highrise</v>
          </cell>
          <cell r="S833" t="str">
            <v>AIMCO</v>
          </cell>
          <cell r="T833" t="str">
            <v>NHP</v>
          </cell>
          <cell r="U833" t="str">
            <v>Affordable</v>
          </cell>
          <cell r="V833" t="str">
            <v>Affordable</v>
          </cell>
          <cell r="W833">
            <v>0</v>
          </cell>
          <cell r="X833" t="str">
            <v>Equity</v>
          </cell>
          <cell r="Y833" t="str">
            <v>12</v>
          </cell>
          <cell r="Z833" t="str">
            <v>7</v>
          </cell>
          <cell r="AA833" t="str">
            <v>8</v>
          </cell>
          <cell r="AB833">
            <v>0</v>
          </cell>
          <cell r="AC833">
            <v>0.1925</v>
          </cell>
          <cell r="AD833" t="str">
            <v>Yes</v>
          </cell>
          <cell r="AE833" t="str">
            <v>Yes</v>
          </cell>
          <cell r="AF833" t="str">
            <v>NHP Management Company</v>
          </cell>
          <cell r="AG833" t="str">
            <v>JFK Associates</v>
          </cell>
          <cell r="AH833" t="str">
            <v>1983</v>
          </cell>
          <cell r="AI833" t="str">
            <v>East</v>
          </cell>
          <cell r="AJ833" t="str">
            <v>Greenville</v>
          </cell>
          <cell r="AK833" t="str">
            <v>Frank Dupree</v>
          </cell>
          <cell r="AL833" t="str">
            <v>Rick Herron</v>
          </cell>
          <cell r="AM833" t="b">
            <v>0</v>
          </cell>
          <cell r="AN833" t="str">
            <v>RW:038334@3494</v>
          </cell>
          <cell r="AO833" t="str">
            <v>08264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</row>
        <row r="834">
          <cell r="A834" t="str">
            <v>038209</v>
          </cell>
          <cell r="B834" t="str">
            <v>RUTHERFORD PARK</v>
          </cell>
          <cell r="C834" t="str">
            <v>335 BROKAS DRIVE</v>
          </cell>
          <cell r="D834" t="str">
            <v>SWATARA TOWNSHIP</v>
          </cell>
          <cell r="E834" t="str">
            <v>Hummelstown</v>
          </cell>
          <cell r="F834" t="str">
            <v>PA</v>
          </cell>
          <cell r="G834" t="str">
            <v>17036</v>
          </cell>
          <cell r="H834" t="str">
            <v>717-561-0615</v>
          </cell>
          <cell r="I834" t="str">
            <v>717-561-1580</v>
          </cell>
          <cell r="J834">
            <v>85</v>
          </cell>
          <cell r="K834" t="str">
            <v>42043</v>
          </cell>
          <cell r="L834" t="str">
            <v>Dauphin</v>
          </cell>
          <cell r="M834" t="str">
            <v>3240</v>
          </cell>
          <cell r="N834" t="str">
            <v>Harrisburg-Lebanon-Carlisle</v>
          </cell>
          <cell r="O834">
            <v>0</v>
          </cell>
          <cell r="P834">
            <v>0</v>
          </cell>
          <cell r="Q834" t="str">
            <v>Suburban</v>
          </cell>
          <cell r="R834" t="str">
            <v>garden</v>
          </cell>
          <cell r="S834" t="str">
            <v>AIMCO</v>
          </cell>
          <cell r="T834" t="str">
            <v>NHP</v>
          </cell>
          <cell r="U834" t="str">
            <v>Affordable</v>
          </cell>
          <cell r="V834" t="str">
            <v>Affordable</v>
          </cell>
          <cell r="W834">
            <v>0</v>
          </cell>
          <cell r="X834" t="str">
            <v>Equity</v>
          </cell>
          <cell r="Y834" t="str">
            <v>12</v>
          </cell>
          <cell r="Z834" t="str">
            <v>9</v>
          </cell>
          <cell r="AA834" t="str">
            <v>9</v>
          </cell>
          <cell r="AB834">
            <v>0</v>
          </cell>
          <cell r="AC834">
            <v>0.218</v>
          </cell>
          <cell r="AD834" t="str">
            <v>Yes</v>
          </cell>
          <cell r="AE834" t="str">
            <v>Yes</v>
          </cell>
          <cell r="AF834" t="str">
            <v>NHP Management Company</v>
          </cell>
          <cell r="AG834" t="str">
            <v>Rutherford Park Townhouses Assoc</v>
          </cell>
          <cell r="AH834" t="str">
            <v>1982</v>
          </cell>
          <cell r="AI834" t="str">
            <v>East</v>
          </cell>
          <cell r="AJ834" t="str">
            <v>Allentown</v>
          </cell>
          <cell r="AK834" t="str">
            <v>Cooper Winston</v>
          </cell>
          <cell r="AL834" t="str">
            <v>Lori Kolinchak</v>
          </cell>
          <cell r="AM834" t="b">
            <v>0</v>
          </cell>
          <cell r="AN834" t="str">
            <v>RW:000288@3494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</row>
        <row r="835">
          <cell r="A835" t="str">
            <v>038210</v>
          </cell>
          <cell r="B835" t="str">
            <v>LAKE ROADS</v>
          </cell>
          <cell r="C835" t="str">
            <v>(308 TAYLOR AVE.   27260)</v>
          </cell>
          <cell r="D835" t="str">
            <v>P.O. BOX 2061</v>
          </cell>
          <cell r="E835" t="str">
            <v>High Point</v>
          </cell>
          <cell r="F835" t="str">
            <v>NC</v>
          </cell>
          <cell r="G835" t="str">
            <v>27261</v>
          </cell>
          <cell r="H835" t="str">
            <v>910-882-3624</v>
          </cell>
          <cell r="I835" t="str">
            <v>910-882-3625</v>
          </cell>
          <cell r="J835">
            <v>99</v>
          </cell>
          <cell r="K835" t="str">
            <v>37081</v>
          </cell>
          <cell r="L835" t="str">
            <v>Guilford</v>
          </cell>
          <cell r="M835" t="str">
            <v>3120</v>
          </cell>
          <cell r="N835" t="str">
            <v>Greensboro--Winston-Salem--High Point</v>
          </cell>
          <cell r="O835">
            <v>0</v>
          </cell>
          <cell r="P835">
            <v>0</v>
          </cell>
          <cell r="Q835" t="str">
            <v>Small city</v>
          </cell>
          <cell r="R835" t="str">
            <v>garden</v>
          </cell>
          <cell r="S835" t="str">
            <v>AIMCO</v>
          </cell>
          <cell r="T835" t="str">
            <v>NHP</v>
          </cell>
          <cell r="U835" t="str">
            <v>Affordable</v>
          </cell>
          <cell r="V835" t="str">
            <v>Affordable</v>
          </cell>
          <cell r="W835">
            <v>0</v>
          </cell>
          <cell r="X835" t="str">
            <v>Equity</v>
          </cell>
          <cell r="Y835" t="str">
            <v>12</v>
          </cell>
          <cell r="Z835" t="str">
            <v>4</v>
          </cell>
          <cell r="AA835" t="str">
            <v>6</v>
          </cell>
          <cell r="AB835">
            <v>0</v>
          </cell>
          <cell r="AC835">
            <v>0.05</v>
          </cell>
          <cell r="AD835" t="str">
            <v>Yes</v>
          </cell>
          <cell r="AE835" t="str">
            <v>Yes</v>
          </cell>
          <cell r="AF835" t="str">
            <v>NHP Management Company</v>
          </cell>
          <cell r="AG835" t="str">
            <v>Community Developers Of High Point Ltd Ptsp</v>
          </cell>
          <cell r="AH835" t="str">
            <v>1981</v>
          </cell>
          <cell r="AI835" t="str">
            <v>East</v>
          </cell>
          <cell r="AJ835" t="str">
            <v>Greenville</v>
          </cell>
          <cell r="AK835" t="str">
            <v>Frank Dupree</v>
          </cell>
          <cell r="AL835" t="str">
            <v>Rick Herron</v>
          </cell>
          <cell r="AM835" t="b">
            <v>1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</row>
        <row r="836">
          <cell r="A836" t="str">
            <v>038211</v>
          </cell>
          <cell r="B836" t="str">
            <v>YADKIN</v>
          </cell>
          <cell r="C836" t="str">
            <v>201 N LEE STREET</v>
          </cell>
          <cell r="D836">
            <v>0</v>
          </cell>
          <cell r="E836" t="str">
            <v>Salisbury</v>
          </cell>
          <cell r="F836" t="str">
            <v>NC</v>
          </cell>
          <cell r="G836" t="str">
            <v>28144</v>
          </cell>
          <cell r="H836" t="str">
            <v>704-633-7981</v>
          </cell>
          <cell r="I836" t="str">
            <v>704-633-0306</v>
          </cell>
          <cell r="J836">
            <v>67</v>
          </cell>
          <cell r="K836" t="str">
            <v>37159</v>
          </cell>
          <cell r="L836" t="str">
            <v>Rowan</v>
          </cell>
          <cell r="M836" t="str">
            <v>1520</v>
          </cell>
          <cell r="N836" t="str">
            <v>Charlotte-Gastonia-Rock Hill</v>
          </cell>
          <cell r="O836">
            <v>0</v>
          </cell>
          <cell r="P836">
            <v>0</v>
          </cell>
          <cell r="Q836" t="str">
            <v>Small city</v>
          </cell>
          <cell r="R836" t="str">
            <v>midrise</v>
          </cell>
          <cell r="S836" t="str">
            <v>AIMCO</v>
          </cell>
          <cell r="T836" t="str">
            <v>NHP</v>
          </cell>
          <cell r="U836" t="str">
            <v>Affordable</v>
          </cell>
          <cell r="V836" t="str">
            <v>Affordable</v>
          </cell>
          <cell r="W836">
            <v>0</v>
          </cell>
          <cell r="X836" t="str">
            <v>Equity</v>
          </cell>
          <cell r="Y836" t="str">
            <v>12</v>
          </cell>
          <cell r="Z836" t="str">
            <v>8</v>
          </cell>
          <cell r="AA836" t="str">
            <v>8</v>
          </cell>
          <cell r="AB836">
            <v>0</v>
          </cell>
          <cell r="AC836">
            <v>0.14499999999999999</v>
          </cell>
          <cell r="AD836" t="str">
            <v>Yes</v>
          </cell>
          <cell r="AE836" t="str">
            <v>Yes</v>
          </cell>
          <cell r="AF836" t="str">
            <v>NHP Management Company</v>
          </cell>
          <cell r="AG836" t="str">
            <v>Yadkin Assoc Ltd Ptsp</v>
          </cell>
          <cell r="AH836" t="str">
            <v>1981</v>
          </cell>
          <cell r="AI836" t="str">
            <v>East</v>
          </cell>
          <cell r="AJ836" t="str">
            <v>Greenville</v>
          </cell>
          <cell r="AK836" t="str">
            <v>Frank Dupree</v>
          </cell>
          <cell r="AL836" t="str">
            <v>Rick Herron</v>
          </cell>
          <cell r="AM836" t="b">
            <v>0</v>
          </cell>
          <cell r="AN836" t="str">
            <v>RW:000385@3494</v>
          </cell>
          <cell r="AO836" t="str">
            <v>11343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</row>
        <row r="837">
          <cell r="A837" t="str">
            <v>038212</v>
          </cell>
          <cell r="B837" t="str">
            <v>DARBY TOWNHOUSES</v>
          </cell>
          <cell r="C837" t="str">
            <v>1011 BURTON AVENUE</v>
          </cell>
          <cell r="D837">
            <v>0</v>
          </cell>
          <cell r="E837" t="str">
            <v>Sharon Hill</v>
          </cell>
          <cell r="F837" t="str">
            <v>PA</v>
          </cell>
          <cell r="G837" t="str">
            <v>19079</v>
          </cell>
          <cell r="H837" t="str">
            <v>610-552-1131</v>
          </cell>
          <cell r="I837" t="str">
            <v>610-522-1069</v>
          </cell>
          <cell r="J837">
            <v>172</v>
          </cell>
          <cell r="K837" t="str">
            <v>42045</v>
          </cell>
          <cell r="L837" t="str">
            <v>Delaware</v>
          </cell>
          <cell r="M837" t="str">
            <v>6160</v>
          </cell>
          <cell r="N837" t="str">
            <v>Philadelphia</v>
          </cell>
          <cell r="O837" t="str">
            <v>77</v>
          </cell>
          <cell r="P837" t="str">
            <v>Philadelphia - Wilmington - Atlantic City</v>
          </cell>
          <cell r="Q837" t="str">
            <v>Suburban</v>
          </cell>
          <cell r="R837" t="str">
            <v>garden</v>
          </cell>
          <cell r="S837" t="str">
            <v>AIMCO</v>
          </cell>
          <cell r="T837" t="str">
            <v>NHP</v>
          </cell>
          <cell r="U837" t="str">
            <v>Affordable</v>
          </cell>
          <cell r="V837" t="str">
            <v>Affordable</v>
          </cell>
          <cell r="W837">
            <v>0</v>
          </cell>
          <cell r="X837" t="str">
            <v>Equity</v>
          </cell>
          <cell r="Y837" t="str">
            <v>12</v>
          </cell>
          <cell r="Z837" t="str">
            <v>7</v>
          </cell>
          <cell r="AA837" t="str">
            <v>7</v>
          </cell>
          <cell r="AB837">
            <v>0</v>
          </cell>
          <cell r="AC837">
            <v>5.91E-2</v>
          </cell>
          <cell r="AD837" t="str">
            <v>Yes</v>
          </cell>
          <cell r="AE837" t="str">
            <v>Yes</v>
          </cell>
          <cell r="AF837" t="str">
            <v>NHP Management Company</v>
          </cell>
          <cell r="AG837" t="str">
            <v>DarbyTownhouses Assoc</v>
          </cell>
          <cell r="AH837" t="str">
            <v>1970</v>
          </cell>
          <cell r="AI837" t="str">
            <v>East</v>
          </cell>
          <cell r="AJ837" t="str">
            <v>Philadelphia I</v>
          </cell>
          <cell r="AK837" t="str">
            <v>Carl Ruff</v>
          </cell>
          <cell r="AL837" t="str">
            <v>Richard Skoczylas</v>
          </cell>
          <cell r="AM837" t="b">
            <v>0</v>
          </cell>
          <cell r="AN837">
            <v>0</v>
          </cell>
          <cell r="AO837" t="str">
            <v>09150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</row>
        <row r="838">
          <cell r="A838" t="str">
            <v>038213</v>
          </cell>
          <cell r="B838" t="str">
            <v>CLAY COURTS</v>
          </cell>
          <cell r="C838" t="str">
            <v>1611 E. CHASE STREET</v>
          </cell>
          <cell r="D838">
            <v>0</v>
          </cell>
          <cell r="E838" t="str">
            <v>Baltimore</v>
          </cell>
          <cell r="F838" t="str">
            <v>MD</v>
          </cell>
          <cell r="G838" t="str">
            <v>21213</v>
          </cell>
          <cell r="H838" t="str">
            <v>410-675-6373</v>
          </cell>
          <cell r="I838" t="str">
            <v>410-276-8610</v>
          </cell>
          <cell r="J838">
            <v>144</v>
          </cell>
          <cell r="K838" t="str">
            <v>24510</v>
          </cell>
          <cell r="L838" t="str">
            <v>Baltimore City</v>
          </cell>
          <cell r="M838" t="str">
            <v>0720</v>
          </cell>
          <cell r="N838" t="str">
            <v>Baltimore</v>
          </cell>
          <cell r="O838" t="str">
            <v>97</v>
          </cell>
          <cell r="P838" t="str">
            <v>Washington - Baltimore</v>
          </cell>
          <cell r="Q838" t="str">
            <v>Inner city</v>
          </cell>
          <cell r="R838" t="str">
            <v>garden</v>
          </cell>
          <cell r="S838" t="str">
            <v>AIMCO</v>
          </cell>
          <cell r="T838" t="str">
            <v>NHP</v>
          </cell>
          <cell r="U838" t="str">
            <v>Affordable</v>
          </cell>
          <cell r="V838" t="str">
            <v>Affordable</v>
          </cell>
          <cell r="W838">
            <v>0</v>
          </cell>
          <cell r="X838" t="str">
            <v>Equity</v>
          </cell>
          <cell r="Y838" t="str">
            <v>12</v>
          </cell>
          <cell r="Z838" t="str">
            <v>2</v>
          </cell>
          <cell r="AA838" t="str">
            <v>4</v>
          </cell>
          <cell r="AB838">
            <v>0</v>
          </cell>
          <cell r="AC838">
            <v>0.36499999999999999</v>
          </cell>
          <cell r="AD838" t="str">
            <v>Yes</v>
          </cell>
          <cell r="AE838" t="str">
            <v>Yes</v>
          </cell>
          <cell r="AF838" t="str">
            <v>NHP Management Company</v>
          </cell>
          <cell r="AG838" t="str">
            <v>Clay Cts Assoc Ltd Ptsp</v>
          </cell>
          <cell r="AH838" t="str">
            <v>1977</v>
          </cell>
          <cell r="AI838" t="str">
            <v>East</v>
          </cell>
          <cell r="AJ838" t="str">
            <v>Rockville</v>
          </cell>
          <cell r="AK838" t="str">
            <v>Bruce Terwilliger</v>
          </cell>
          <cell r="AL838" t="str">
            <v>Jeannie Rhodes</v>
          </cell>
          <cell r="AM838" t="b">
            <v>0</v>
          </cell>
          <cell r="AN838" t="str">
            <v>RW:039115@3494</v>
          </cell>
          <cell r="AO838" t="str">
            <v>10489</v>
          </cell>
          <cell r="AP838">
            <v>1280.44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895.06</v>
          </cell>
          <cell r="AV838">
            <v>0</v>
          </cell>
          <cell r="AW838">
            <v>0</v>
          </cell>
          <cell r="AX838">
            <v>2175.5</v>
          </cell>
          <cell r="AY838">
            <v>794.05</v>
          </cell>
        </row>
        <row r="839">
          <cell r="A839" t="str">
            <v>038214</v>
          </cell>
          <cell r="B839" t="str">
            <v>CHEEK ROAD</v>
          </cell>
          <cell r="C839" t="str">
            <v>1835 CHEEK ROAD</v>
          </cell>
          <cell r="D839">
            <v>0</v>
          </cell>
          <cell r="E839" t="str">
            <v>Durham</v>
          </cell>
          <cell r="F839" t="str">
            <v>NC</v>
          </cell>
          <cell r="G839" t="str">
            <v>27704</v>
          </cell>
          <cell r="H839" t="str">
            <v>919-682-2701</v>
          </cell>
          <cell r="I839" t="str">
            <v>919-682-0786</v>
          </cell>
          <cell r="J839">
            <v>100</v>
          </cell>
          <cell r="K839" t="str">
            <v>37063</v>
          </cell>
          <cell r="L839" t="str">
            <v>Durham</v>
          </cell>
          <cell r="M839" t="str">
            <v>6640</v>
          </cell>
          <cell r="N839" t="str">
            <v>Raleigh-Durham-Chapel Hill</v>
          </cell>
          <cell r="O839">
            <v>0</v>
          </cell>
          <cell r="P839">
            <v>0</v>
          </cell>
          <cell r="Q839" t="str">
            <v>Suburban</v>
          </cell>
          <cell r="R839" t="str">
            <v>garden</v>
          </cell>
          <cell r="S839" t="str">
            <v>AIMCO</v>
          </cell>
          <cell r="T839" t="str">
            <v>NHP</v>
          </cell>
          <cell r="U839" t="str">
            <v>Affordable</v>
          </cell>
          <cell r="V839" t="str">
            <v>Affordable</v>
          </cell>
          <cell r="W839">
            <v>0</v>
          </cell>
          <cell r="X839" t="str">
            <v>Equity</v>
          </cell>
          <cell r="Y839" t="str">
            <v>12</v>
          </cell>
          <cell r="Z839" t="str">
            <v>9</v>
          </cell>
          <cell r="AA839" t="str">
            <v>9</v>
          </cell>
          <cell r="AB839">
            <v>0</v>
          </cell>
          <cell r="AC839">
            <v>0.1119</v>
          </cell>
          <cell r="AD839" t="str">
            <v>Yes</v>
          </cell>
          <cell r="AE839" t="str">
            <v>Yes</v>
          </cell>
          <cell r="AF839" t="str">
            <v>NHP Management Company</v>
          </cell>
          <cell r="AG839" t="str">
            <v>Cheek Road Ltd Ptsp</v>
          </cell>
          <cell r="AH839" t="str">
            <v>1971</v>
          </cell>
          <cell r="AI839" t="str">
            <v>East</v>
          </cell>
          <cell r="AJ839" t="str">
            <v>Greenville</v>
          </cell>
          <cell r="AK839" t="str">
            <v>Frank Dupree</v>
          </cell>
          <cell r="AL839" t="str">
            <v>Rick Herron</v>
          </cell>
          <cell r="AM839" t="b">
            <v>0</v>
          </cell>
          <cell r="AN839" t="str">
            <v>RW:039436@3494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</row>
        <row r="840">
          <cell r="A840" t="str">
            <v>038215</v>
          </cell>
          <cell r="B840" t="str">
            <v>ORCHARD MEWS</v>
          </cell>
          <cell r="C840" t="str">
            <v>568 ORCHARD STREET</v>
          </cell>
          <cell r="D840">
            <v>0</v>
          </cell>
          <cell r="E840" t="str">
            <v>Baltimore</v>
          </cell>
          <cell r="F840" t="str">
            <v>MD</v>
          </cell>
          <cell r="G840" t="str">
            <v>21201</v>
          </cell>
          <cell r="H840" t="str">
            <v>410-523-2021</v>
          </cell>
          <cell r="I840" t="str">
            <v>410-728-1507</v>
          </cell>
          <cell r="J840">
            <v>101</v>
          </cell>
          <cell r="K840" t="str">
            <v>24510</v>
          </cell>
          <cell r="L840" t="str">
            <v>Baltimore City</v>
          </cell>
          <cell r="M840" t="str">
            <v>0720</v>
          </cell>
          <cell r="N840" t="str">
            <v>Baltimore</v>
          </cell>
          <cell r="O840" t="str">
            <v>97</v>
          </cell>
          <cell r="P840" t="str">
            <v>Washington - Baltimore</v>
          </cell>
          <cell r="Q840" t="str">
            <v>Inner city</v>
          </cell>
          <cell r="R840" t="str">
            <v>garden</v>
          </cell>
          <cell r="S840" t="str">
            <v>AIMCO</v>
          </cell>
          <cell r="T840" t="str">
            <v>NHP</v>
          </cell>
          <cell r="U840" t="str">
            <v>Affordable</v>
          </cell>
          <cell r="V840" t="str">
            <v>Affordable</v>
          </cell>
          <cell r="W840">
            <v>0</v>
          </cell>
          <cell r="X840" t="str">
            <v>Equity</v>
          </cell>
          <cell r="Y840" t="str">
            <v>12</v>
          </cell>
          <cell r="Z840" t="str">
            <v>2</v>
          </cell>
          <cell r="AA840" t="str">
            <v>5</v>
          </cell>
          <cell r="AB840">
            <v>0</v>
          </cell>
          <cell r="AC840">
            <v>0.06</v>
          </cell>
          <cell r="AD840" t="str">
            <v>Yes</v>
          </cell>
          <cell r="AE840" t="str">
            <v>Yes</v>
          </cell>
          <cell r="AF840" t="str">
            <v>NHP Management Company</v>
          </cell>
          <cell r="AG840" t="str">
            <v>Orchard Mews Assoc Ltd Ptsp</v>
          </cell>
          <cell r="AH840" t="str">
            <v>1978</v>
          </cell>
          <cell r="AI840" t="str">
            <v>East</v>
          </cell>
          <cell r="AJ840" t="str">
            <v>Rockville</v>
          </cell>
          <cell r="AK840" t="str">
            <v>Bruce Terwilliger</v>
          </cell>
          <cell r="AL840" t="str">
            <v>Jeannie Rhodes</v>
          </cell>
          <cell r="AM840" t="b">
            <v>0</v>
          </cell>
          <cell r="AN840" t="str">
            <v>RW:007427@3494</v>
          </cell>
          <cell r="AO840" t="str">
            <v>11635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627.79</v>
          </cell>
          <cell r="AV840">
            <v>0</v>
          </cell>
          <cell r="AW840">
            <v>0</v>
          </cell>
          <cell r="AX840">
            <v>627.79</v>
          </cell>
          <cell r="AY840">
            <v>37.659999999999997</v>
          </cell>
        </row>
        <row r="841">
          <cell r="A841" t="str">
            <v>038216</v>
          </cell>
          <cell r="B841" t="str">
            <v>LATROBE</v>
          </cell>
          <cell r="C841" t="str">
            <v>1325 15TH STREET NW</v>
          </cell>
          <cell r="D841">
            <v>0</v>
          </cell>
          <cell r="E841" t="str">
            <v>Washington</v>
          </cell>
          <cell r="F841" t="str">
            <v>DC</v>
          </cell>
          <cell r="G841" t="str">
            <v>20005</v>
          </cell>
          <cell r="H841" t="str">
            <v>202-667-5991</v>
          </cell>
          <cell r="I841" t="str">
            <v>202-667-3584</v>
          </cell>
          <cell r="J841">
            <v>176</v>
          </cell>
          <cell r="K841" t="str">
            <v>11001</v>
          </cell>
          <cell r="L841" t="str">
            <v>District Of Columbia</v>
          </cell>
          <cell r="M841" t="str">
            <v>8840</v>
          </cell>
          <cell r="N841" t="str">
            <v>Washington</v>
          </cell>
          <cell r="O841" t="str">
            <v>97</v>
          </cell>
          <cell r="P841" t="str">
            <v>Washington - Baltimore</v>
          </cell>
          <cell r="Q841" t="str">
            <v>Inner city</v>
          </cell>
          <cell r="R841" t="str">
            <v>highrise</v>
          </cell>
          <cell r="S841" t="str">
            <v>AIMCO</v>
          </cell>
          <cell r="T841" t="str">
            <v>NHP</v>
          </cell>
          <cell r="U841" t="str">
            <v>Conventional</v>
          </cell>
          <cell r="V841" t="str">
            <v>Conventional</v>
          </cell>
          <cell r="W841">
            <v>0</v>
          </cell>
          <cell r="X841" t="str">
            <v>Equity</v>
          </cell>
          <cell r="Y841" t="str">
            <v>12</v>
          </cell>
          <cell r="Z841" t="str">
            <v>7</v>
          </cell>
          <cell r="AA841" t="str">
            <v>7</v>
          </cell>
          <cell r="AB841">
            <v>0</v>
          </cell>
          <cell r="AC841">
            <v>0.31890000000000002</v>
          </cell>
          <cell r="AD841" t="str">
            <v>Yes</v>
          </cell>
          <cell r="AE841" t="str">
            <v>Yes</v>
          </cell>
          <cell r="AF841" t="str">
            <v>NHP Management Company</v>
          </cell>
          <cell r="AG841" t="str">
            <v>RI-15 Ltd Ptsp</v>
          </cell>
          <cell r="AH841" t="str">
            <v>1980</v>
          </cell>
          <cell r="AI841" t="str">
            <v>East</v>
          </cell>
          <cell r="AJ841" t="str">
            <v>Rockville</v>
          </cell>
          <cell r="AK841" t="str">
            <v>Bruce Terwilliger</v>
          </cell>
          <cell r="AL841" t="str">
            <v>Cheryl Stovall</v>
          </cell>
          <cell r="AM841" t="b">
            <v>0</v>
          </cell>
          <cell r="AN841" t="str">
            <v>RW:000697@3494</v>
          </cell>
          <cell r="AO841">
            <v>0</v>
          </cell>
          <cell r="AP841">
            <v>1564.99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1093.97</v>
          </cell>
          <cell r="AV841">
            <v>0</v>
          </cell>
          <cell r="AW841">
            <v>0</v>
          </cell>
          <cell r="AX841">
            <v>2658.96</v>
          </cell>
          <cell r="AY841">
            <v>847.94</v>
          </cell>
        </row>
        <row r="842">
          <cell r="A842" t="str">
            <v>038217</v>
          </cell>
          <cell r="B842" t="str">
            <v>JOHNSTON SQUARE</v>
          </cell>
          <cell r="C842" t="str">
            <v>501 EAST PRESTON STREET</v>
          </cell>
          <cell r="D842">
            <v>0</v>
          </cell>
          <cell r="E842" t="str">
            <v>Baltimore</v>
          </cell>
          <cell r="F842" t="str">
            <v>MD</v>
          </cell>
          <cell r="G842" t="str">
            <v>21202</v>
          </cell>
          <cell r="H842" t="str">
            <v>410-837-3383</v>
          </cell>
          <cell r="I842" t="str">
            <v>410-685-8076</v>
          </cell>
          <cell r="J842">
            <v>218</v>
          </cell>
          <cell r="K842" t="str">
            <v>24510</v>
          </cell>
          <cell r="L842" t="str">
            <v>Baltimore City</v>
          </cell>
          <cell r="M842" t="str">
            <v>0720</v>
          </cell>
          <cell r="N842" t="str">
            <v>Baltimore</v>
          </cell>
          <cell r="O842" t="str">
            <v>97</v>
          </cell>
          <cell r="P842" t="str">
            <v>Washington - Baltimore</v>
          </cell>
          <cell r="Q842" t="str">
            <v>Inner city</v>
          </cell>
          <cell r="R842" t="str">
            <v>highrise</v>
          </cell>
          <cell r="S842" t="str">
            <v>AIMCO</v>
          </cell>
          <cell r="T842" t="str">
            <v>NHP</v>
          </cell>
          <cell r="U842" t="str">
            <v>Affordable</v>
          </cell>
          <cell r="V842" t="str">
            <v>Affordable</v>
          </cell>
          <cell r="W842">
            <v>0</v>
          </cell>
          <cell r="X842" t="str">
            <v>Equity</v>
          </cell>
          <cell r="Y842" t="str">
            <v>12</v>
          </cell>
          <cell r="Z842" t="str">
            <v>2</v>
          </cell>
          <cell r="AA842" t="str">
            <v>5</v>
          </cell>
          <cell r="AB842">
            <v>0</v>
          </cell>
          <cell r="AC842">
            <v>0.29759999999999998</v>
          </cell>
          <cell r="AD842" t="str">
            <v>Yes</v>
          </cell>
          <cell r="AE842" t="str">
            <v>Yes</v>
          </cell>
          <cell r="AF842" t="str">
            <v>NHP Management Company</v>
          </cell>
          <cell r="AG842" t="str">
            <v>Johnston Square Assoc Ltd Ptsp</v>
          </cell>
          <cell r="AH842" t="str">
            <v>1912</v>
          </cell>
          <cell r="AI842" t="str">
            <v>East</v>
          </cell>
          <cell r="AJ842" t="str">
            <v>Rockville</v>
          </cell>
          <cell r="AK842" t="str">
            <v>Bruce Terwilliger</v>
          </cell>
          <cell r="AL842" t="str">
            <v>Jeannie Rhodes</v>
          </cell>
          <cell r="AM842" t="b">
            <v>0</v>
          </cell>
          <cell r="AN842" t="str">
            <v>RW:038514@3494</v>
          </cell>
          <cell r="AO842" t="str">
            <v>08415</v>
          </cell>
          <cell r="AP842">
            <v>1938.45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1938.45</v>
          </cell>
          <cell r="AY842">
            <v>576.88</v>
          </cell>
        </row>
        <row r="843">
          <cell r="A843" t="str">
            <v>038218</v>
          </cell>
          <cell r="B843" t="str">
            <v>FAIRMONT I</v>
          </cell>
          <cell r="C843" t="str">
            <v>1401 FAIRMONT STREET NW</v>
          </cell>
          <cell r="D843">
            <v>0</v>
          </cell>
          <cell r="E843" t="str">
            <v>Washington</v>
          </cell>
          <cell r="F843" t="str">
            <v>DC</v>
          </cell>
          <cell r="G843" t="str">
            <v>20009</v>
          </cell>
          <cell r="H843" t="str">
            <v>202-232-6440</v>
          </cell>
          <cell r="I843" t="str">
            <v>202-667-3778</v>
          </cell>
          <cell r="J843">
            <v>114</v>
          </cell>
          <cell r="K843" t="str">
            <v>11001</v>
          </cell>
          <cell r="L843" t="str">
            <v>District Of Columbia</v>
          </cell>
          <cell r="M843" t="str">
            <v>8840</v>
          </cell>
          <cell r="N843" t="str">
            <v>Washington</v>
          </cell>
          <cell r="O843" t="str">
            <v>97</v>
          </cell>
          <cell r="P843" t="str">
            <v>Washington - Baltimore</v>
          </cell>
          <cell r="Q843" t="str">
            <v>Inner city</v>
          </cell>
          <cell r="R843" t="str">
            <v>highrise</v>
          </cell>
          <cell r="S843" t="str">
            <v>AIMCO</v>
          </cell>
          <cell r="T843" t="str">
            <v>NHP</v>
          </cell>
          <cell r="U843" t="str">
            <v>Affordable</v>
          </cell>
          <cell r="V843" t="str">
            <v>Affordable</v>
          </cell>
          <cell r="W843">
            <v>0</v>
          </cell>
          <cell r="X843" t="str">
            <v>Equity</v>
          </cell>
          <cell r="Y843" t="str">
            <v>12</v>
          </cell>
          <cell r="Z843" t="str">
            <v>3</v>
          </cell>
          <cell r="AA843" t="str">
            <v>5</v>
          </cell>
          <cell r="AB843">
            <v>0</v>
          </cell>
          <cell r="AC843">
            <v>1.2500000000000001E-2</v>
          </cell>
          <cell r="AD843" t="str">
            <v>Yes</v>
          </cell>
          <cell r="AE843" t="str">
            <v>Yes</v>
          </cell>
          <cell r="AF843" t="str">
            <v>NHP Management Company</v>
          </cell>
          <cell r="AG843" t="str">
            <v>Fairmont #1 Ltd Ptsp</v>
          </cell>
          <cell r="AH843" t="str">
            <v>1976</v>
          </cell>
          <cell r="AI843" t="str">
            <v>East</v>
          </cell>
          <cell r="AJ843" t="str">
            <v>Rockville</v>
          </cell>
          <cell r="AK843" t="str">
            <v>Bruce Terwilliger</v>
          </cell>
          <cell r="AL843" t="str">
            <v>Mike Shell</v>
          </cell>
          <cell r="AM843" t="b">
            <v>0</v>
          </cell>
          <cell r="AN843" t="str">
            <v>RW:039079@3494</v>
          </cell>
          <cell r="AO843" t="str">
            <v>07922</v>
          </cell>
          <cell r="AP843">
            <v>1013.68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1013.68</v>
          </cell>
          <cell r="AY843">
            <v>12.67</v>
          </cell>
        </row>
        <row r="844">
          <cell r="A844" t="str">
            <v>038219</v>
          </cell>
          <cell r="B844" t="str">
            <v>FAIRMONT II</v>
          </cell>
          <cell r="C844" t="str">
            <v>1401 FAIRMONT STREET NW</v>
          </cell>
          <cell r="D844">
            <v>0</v>
          </cell>
          <cell r="E844" t="str">
            <v>Washington</v>
          </cell>
          <cell r="F844" t="str">
            <v>DC</v>
          </cell>
          <cell r="G844" t="str">
            <v>20009</v>
          </cell>
          <cell r="H844" t="str">
            <v>202-232-6440</v>
          </cell>
          <cell r="I844" t="str">
            <v>202-667-3778</v>
          </cell>
          <cell r="J844">
            <v>104</v>
          </cell>
          <cell r="K844" t="str">
            <v>11001</v>
          </cell>
          <cell r="L844" t="str">
            <v>District Of Columbia</v>
          </cell>
          <cell r="M844" t="str">
            <v>8840</v>
          </cell>
          <cell r="N844" t="str">
            <v>Washington</v>
          </cell>
          <cell r="O844" t="str">
            <v>97</v>
          </cell>
          <cell r="P844" t="str">
            <v>Washington - Baltimore</v>
          </cell>
          <cell r="Q844" t="str">
            <v>Inner city</v>
          </cell>
          <cell r="R844" t="str">
            <v>highrise</v>
          </cell>
          <cell r="S844" t="str">
            <v>AIMCO</v>
          </cell>
          <cell r="T844" t="str">
            <v>NHP</v>
          </cell>
          <cell r="U844" t="str">
            <v>Affordable</v>
          </cell>
          <cell r="V844" t="str">
            <v>Affordable</v>
          </cell>
          <cell r="W844">
            <v>0</v>
          </cell>
          <cell r="X844" t="str">
            <v>Equity</v>
          </cell>
          <cell r="Y844" t="str">
            <v>12</v>
          </cell>
          <cell r="Z844" t="str">
            <v>3</v>
          </cell>
          <cell r="AA844" t="str">
            <v>5</v>
          </cell>
          <cell r="AB844">
            <v>0</v>
          </cell>
          <cell r="AC844">
            <v>1.2500000000000001E-2</v>
          </cell>
          <cell r="AD844" t="str">
            <v>Yes</v>
          </cell>
          <cell r="AE844" t="str">
            <v>Yes</v>
          </cell>
          <cell r="AF844" t="str">
            <v>NHP Management Company</v>
          </cell>
          <cell r="AG844" t="str">
            <v>Fairmont #2 Ltd Ptsp</v>
          </cell>
          <cell r="AH844" t="str">
            <v>1976</v>
          </cell>
          <cell r="AI844" t="str">
            <v>East</v>
          </cell>
          <cell r="AJ844" t="str">
            <v>Rockville</v>
          </cell>
          <cell r="AK844" t="str">
            <v>Bruce Terwilliger</v>
          </cell>
          <cell r="AL844" t="str">
            <v>Mike Shell</v>
          </cell>
          <cell r="AM844" t="b">
            <v>0</v>
          </cell>
          <cell r="AN844" t="str">
            <v>RW:040915@3494</v>
          </cell>
          <cell r="AO844" t="str">
            <v>13112</v>
          </cell>
          <cell r="AP844">
            <v>924.76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924.76</v>
          </cell>
          <cell r="AY844">
            <v>11.55</v>
          </cell>
        </row>
        <row r="845">
          <cell r="A845" t="str">
            <v>038220</v>
          </cell>
          <cell r="B845" t="str">
            <v>FRANKLIN SQUARE</v>
          </cell>
          <cell r="C845" t="str">
            <v>229 N MOUNT STREET</v>
          </cell>
          <cell r="D845">
            <v>0</v>
          </cell>
          <cell r="E845" t="str">
            <v>Baltimore</v>
          </cell>
          <cell r="F845" t="str">
            <v>MD</v>
          </cell>
          <cell r="G845" t="str">
            <v>21223</v>
          </cell>
          <cell r="H845" t="str">
            <v>410-947-9000</v>
          </cell>
          <cell r="I845" t="str">
            <v>410-945-0942</v>
          </cell>
          <cell r="J845">
            <v>65</v>
          </cell>
          <cell r="K845" t="str">
            <v>24510</v>
          </cell>
          <cell r="L845" t="str">
            <v>Baltimore City</v>
          </cell>
          <cell r="M845" t="str">
            <v>0720</v>
          </cell>
          <cell r="N845" t="str">
            <v>Baltimore</v>
          </cell>
          <cell r="O845" t="str">
            <v>97</v>
          </cell>
          <cell r="P845" t="str">
            <v>Washington - Baltimore</v>
          </cell>
          <cell r="Q845" t="str">
            <v>Inner city</v>
          </cell>
          <cell r="R845" t="str">
            <v>midrise</v>
          </cell>
          <cell r="S845" t="str">
            <v>AIMCO</v>
          </cell>
          <cell r="T845" t="str">
            <v>NHP</v>
          </cell>
          <cell r="U845" t="str">
            <v>Affordable</v>
          </cell>
          <cell r="V845" t="str">
            <v>Affordable</v>
          </cell>
          <cell r="W845">
            <v>0</v>
          </cell>
          <cell r="X845" t="str">
            <v>Equity</v>
          </cell>
          <cell r="Y845" t="str">
            <v>12</v>
          </cell>
          <cell r="Z845" t="str">
            <v>2</v>
          </cell>
          <cell r="AA845" t="str">
            <v>4</v>
          </cell>
          <cell r="AB845">
            <v>0</v>
          </cell>
          <cell r="AC845">
            <v>2.1000000000000001E-2</v>
          </cell>
          <cell r="AD845" t="str">
            <v>Yes</v>
          </cell>
          <cell r="AE845" t="str">
            <v>Yes</v>
          </cell>
          <cell r="AF845" t="str">
            <v>NHP Management Company</v>
          </cell>
          <cell r="AG845" t="str">
            <v>Franklin Square School Assoc Ltd Ptsp</v>
          </cell>
          <cell r="AH845" t="str">
            <v>1983</v>
          </cell>
          <cell r="AI845" t="str">
            <v>East</v>
          </cell>
          <cell r="AJ845" t="str">
            <v>Rockville</v>
          </cell>
          <cell r="AK845" t="str">
            <v>Bruce Terwilliger</v>
          </cell>
          <cell r="AL845" t="str">
            <v>Jeannie Rhodes</v>
          </cell>
          <cell r="AM845" t="b">
            <v>0</v>
          </cell>
          <cell r="AN845" t="str">
            <v>RW:038208@3494</v>
          </cell>
          <cell r="AO845" t="str">
            <v>08021</v>
          </cell>
          <cell r="AP845">
            <v>577.98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577.98</v>
          </cell>
          <cell r="AY845">
            <v>12.13</v>
          </cell>
        </row>
        <row r="846">
          <cell r="A846" t="str">
            <v>038221</v>
          </cell>
          <cell r="B846" t="str">
            <v>CHAPEL NDP</v>
          </cell>
          <cell r="C846" t="str">
            <v>101 N CHAPEL STREET</v>
          </cell>
          <cell r="D846">
            <v>0</v>
          </cell>
          <cell r="E846" t="str">
            <v>Baltimore</v>
          </cell>
          <cell r="F846" t="str">
            <v>MD</v>
          </cell>
          <cell r="G846" t="str">
            <v>21231</v>
          </cell>
          <cell r="H846" t="str">
            <v>410-342-0360</v>
          </cell>
          <cell r="I846" t="str">
            <v>410-276-9106</v>
          </cell>
          <cell r="J846">
            <v>175</v>
          </cell>
          <cell r="K846" t="str">
            <v>24510</v>
          </cell>
          <cell r="L846" t="str">
            <v>Baltimore City</v>
          </cell>
          <cell r="M846" t="str">
            <v>0720</v>
          </cell>
          <cell r="N846" t="str">
            <v>Baltimore</v>
          </cell>
          <cell r="O846" t="str">
            <v>97</v>
          </cell>
          <cell r="P846" t="str">
            <v>Washington - Baltimore</v>
          </cell>
          <cell r="Q846" t="str">
            <v>Inner city</v>
          </cell>
          <cell r="R846" t="str">
            <v>garden</v>
          </cell>
          <cell r="S846" t="str">
            <v>AIMCO</v>
          </cell>
          <cell r="T846" t="str">
            <v>NHP</v>
          </cell>
          <cell r="U846" t="str">
            <v>Affordable</v>
          </cell>
          <cell r="V846" t="str">
            <v>Affordable</v>
          </cell>
          <cell r="W846">
            <v>0</v>
          </cell>
          <cell r="X846" t="str">
            <v>Consolidated</v>
          </cell>
          <cell r="Y846" t="str">
            <v>12</v>
          </cell>
          <cell r="Z846" t="str">
            <v>2</v>
          </cell>
          <cell r="AA846" t="str">
            <v>4</v>
          </cell>
          <cell r="AB846">
            <v>0</v>
          </cell>
          <cell r="AC846">
            <v>0.624</v>
          </cell>
          <cell r="AD846" t="str">
            <v>Yes</v>
          </cell>
          <cell r="AE846" t="str">
            <v>Yes</v>
          </cell>
          <cell r="AF846" t="str">
            <v>NHP Management Company</v>
          </cell>
          <cell r="AG846" t="str">
            <v>Chapel Housing Ltd Ptsp</v>
          </cell>
          <cell r="AH846" t="str">
            <v>1974</v>
          </cell>
          <cell r="AI846" t="str">
            <v>East</v>
          </cell>
          <cell r="AJ846" t="str">
            <v>Rockville</v>
          </cell>
          <cell r="AK846" t="str">
            <v>Bruce Terwilliger</v>
          </cell>
          <cell r="AL846" t="str">
            <v>Anne Gallagher</v>
          </cell>
          <cell r="AM846" t="b">
            <v>0</v>
          </cell>
          <cell r="AN846" t="str">
            <v>RW:038198@3494</v>
          </cell>
          <cell r="AO846" t="str">
            <v>08065</v>
          </cell>
          <cell r="AP846">
            <v>1556.1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1087.75</v>
          </cell>
          <cell r="AV846">
            <v>0</v>
          </cell>
          <cell r="AW846">
            <v>0</v>
          </cell>
          <cell r="AX846">
            <v>2643.85</v>
          </cell>
          <cell r="AY846">
            <v>1649.76</v>
          </cell>
        </row>
        <row r="847">
          <cell r="A847" t="str">
            <v>038222</v>
          </cell>
          <cell r="B847" t="str">
            <v>STAFFORD</v>
          </cell>
          <cell r="C847" t="str">
            <v>716 N WASHINGTON PLACE</v>
          </cell>
          <cell r="D847">
            <v>0</v>
          </cell>
          <cell r="E847" t="str">
            <v>Baltimore</v>
          </cell>
          <cell r="F847" t="str">
            <v>MD</v>
          </cell>
          <cell r="G847" t="str">
            <v>21261</v>
          </cell>
          <cell r="H847" t="str">
            <v>410-837-4162</v>
          </cell>
          <cell r="I847" t="str">
            <v>410-244-0229</v>
          </cell>
          <cell r="J847">
            <v>96</v>
          </cell>
          <cell r="K847" t="str">
            <v>24510</v>
          </cell>
          <cell r="L847" t="str">
            <v>Baltimore City</v>
          </cell>
          <cell r="M847" t="str">
            <v>0720</v>
          </cell>
          <cell r="N847" t="str">
            <v>Baltimore</v>
          </cell>
          <cell r="O847" t="str">
            <v>97</v>
          </cell>
          <cell r="P847" t="str">
            <v>Washington - Baltimore</v>
          </cell>
          <cell r="Q847" t="str">
            <v>Inner City</v>
          </cell>
          <cell r="R847" t="str">
            <v>highrise</v>
          </cell>
          <cell r="S847" t="str">
            <v>AIMCO</v>
          </cell>
          <cell r="T847" t="str">
            <v>NHP</v>
          </cell>
          <cell r="U847" t="str">
            <v>Affordable</v>
          </cell>
          <cell r="V847" t="str">
            <v>Affordable</v>
          </cell>
          <cell r="W847">
            <v>0</v>
          </cell>
          <cell r="X847" t="str">
            <v>Equity</v>
          </cell>
          <cell r="Y847" t="str">
            <v>12</v>
          </cell>
          <cell r="Z847" t="str">
            <v>6</v>
          </cell>
          <cell r="AA847" t="str">
            <v>4</v>
          </cell>
          <cell r="AB847">
            <v>0</v>
          </cell>
          <cell r="AC847">
            <v>0.318</v>
          </cell>
          <cell r="AD847" t="str">
            <v>Yes</v>
          </cell>
          <cell r="AE847" t="str">
            <v>Yes</v>
          </cell>
          <cell r="AF847" t="str">
            <v>NHP Management Company</v>
          </cell>
          <cell r="AG847" t="str">
            <v>Stafford Apts Ltd Ptsp</v>
          </cell>
          <cell r="AH847" t="str">
            <v>1974</v>
          </cell>
          <cell r="AI847" t="str">
            <v>East</v>
          </cell>
          <cell r="AJ847" t="str">
            <v>Rockville</v>
          </cell>
          <cell r="AK847" t="str">
            <v>Bruce Terwilliger</v>
          </cell>
          <cell r="AL847" t="str">
            <v>Anne Gallagher</v>
          </cell>
          <cell r="AM847" t="b">
            <v>0</v>
          </cell>
          <cell r="AN847" t="str">
            <v>RW:038681@3494</v>
          </cell>
          <cell r="AO847" t="str">
            <v>11025</v>
          </cell>
          <cell r="AP847">
            <v>853.63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596.71</v>
          </cell>
          <cell r="AV847">
            <v>0</v>
          </cell>
          <cell r="AW847">
            <v>0</v>
          </cell>
          <cell r="AX847">
            <v>1450.34</v>
          </cell>
          <cell r="AY847">
            <v>461.2</v>
          </cell>
        </row>
        <row r="848">
          <cell r="A848" t="str">
            <v>038223</v>
          </cell>
          <cell r="B848" t="str">
            <v>CAMPBELL HEIGHTS</v>
          </cell>
          <cell r="C848" t="str">
            <v>2001 15TH STREET NW</v>
          </cell>
          <cell r="D848">
            <v>0</v>
          </cell>
          <cell r="E848" t="str">
            <v>Washington</v>
          </cell>
          <cell r="F848" t="str">
            <v>DC</v>
          </cell>
          <cell r="G848" t="str">
            <v>20009</v>
          </cell>
          <cell r="H848" t="str">
            <v>202-483-6694</v>
          </cell>
          <cell r="I848" t="str">
            <v>202-667-2915</v>
          </cell>
          <cell r="J848">
            <v>171</v>
          </cell>
          <cell r="K848" t="str">
            <v>11001</v>
          </cell>
          <cell r="L848" t="str">
            <v>District Of Columbia</v>
          </cell>
          <cell r="M848" t="str">
            <v>8840</v>
          </cell>
          <cell r="N848" t="str">
            <v>Washington</v>
          </cell>
          <cell r="O848" t="str">
            <v>97</v>
          </cell>
          <cell r="P848" t="str">
            <v>Washington - Baltimore</v>
          </cell>
          <cell r="Q848" t="str">
            <v>Inner city</v>
          </cell>
          <cell r="R848" t="str">
            <v>highrise</v>
          </cell>
          <cell r="S848" t="str">
            <v>AIMCO</v>
          </cell>
          <cell r="T848" t="str">
            <v>NHP</v>
          </cell>
          <cell r="U848" t="str">
            <v>Affordable</v>
          </cell>
          <cell r="V848" t="str">
            <v>Affordable</v>
          </cell>
          <cell r="W848">
            <v>0</v>
          </cell>
          <cell r="X848" t="str">
            <v>Equity</v>
          </cell>
          <cell r="Y848" t="str">
            <v>12</v>
          </cell>
          <cell r="Z848" t="str">
            <v>6</v>
          </cell>
          <cell r="AA848" t="str">
            <v>8</v>
          </cell>
          <cell r="AB848">
            <v>0</v>
          </cell>
          <cell r="AC848">
            <v>0.45710000000000001</v>
          </cell>
          <cell r="AD848" t="str">
            <v>Yes</v>
          </cell>
          <cell r="AE848" t="str">
            <v>Yes</v>
          </cell>
          <cell r="AF848" t="str">
            <v>NHP Management Company</v>
          </cell>
          <cell r="AG848" t="str">
            <v>Campbell Heights Assoc Ltd Ptsp</v>
          </cell>
          <cell r="AH848" t="str">
            <v>1978</v>
          </cell>
          <cell r="AI848" t="str">
            <v>East</v>
          </cell>
          <cell r="AJ848" t="str">
            <v>Rockville</v>
          </cell>
          <cell r="AK848" t="str">
            <v>Bruce Terwilliger</v>
          </cell>
          <cell r="AL848" t="str">
            <v>Mike Shell</v>
          </cell>
          <cell r="AM848" t="b">
            <v>0</v>
          </cell>
          <cell r="AN848" t="str">
            <v>RW:006776@3494</v>
          </cell>
          <cell r="AO848" t="str">
            <v>11441</v>
          </cell>
          <cell r="AP848">
            <v>1520.53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1520.53</v>
          </cell>
          <cell r="AY848">
            <v>695.03</v>
          </cell>
        </row>
        <row r="849">
          <cell r="A849" t="str">
            <v>038224</v>
          </cell>
          <cell r="B849" t="str">
            <v>LESTER MORTON COURT</v>
          </cell>
          <cell r="C849" t="str">
            <v>1400 EAST MADISON STREET</v>
          </cell>
          <cell r="D849">
            <v>0</v>
          </cell>
          <cell r="E849" t="str">
            <v>Baltimore</v>
          </cell>
          <cell r="F849" t="str">
            <v>MD</v>
          </cell>
          <cell r="G849" t="str">
            <v>21205</v>
          </cell>
          <cell r="H849" t="str">
            <v>410-342-6240</v>
          </cell>
          <cell r="I849" t="str">
            <v>410-558-0197</v>
          </cell>
          <cell r="J849">
            <v>70</v>
          </cell>
          <cell r="K849" t="str">
            <v>24510</v>
          </cell>
          <cell r="L849" t="str">
            <v>Baltimore City</v>
          </cell>
          <cell r="M849" t="str">
            <v>0720</v>
          </cell>
          <cell r="N849" t="str">
            <v>Baltimore</v>
          </cell>
          <cell r="O849" t="str">
            <v>97</v>
          </cell>
          <cell r="P849" t="str">
            <v>Washington - Baltimore</v>
          </cell>
          <cell r="Q849" t="str">
            <v>Inner city</v>
          </cell>
          <cell r="R849" t="str">
            <v>garden</v>
          </cell>
          <cell r="S849" t="str">
            <v>AIMCO</v>
          </cell>
          <cell r="T849" t="str">
            <v>NHP</v>
          </cell>
          <cell r="U849" t="str">
            <v>Affordable</v>
          </cell>
          <cell r="V849" t="str">
            <v>Affordable</v>
          </cell>
          <cell r="W849">
            <v>0</v>
          </cell>
          <cell r="X849" t="str">
            <v>Equity</v>
          </cell>
          <cell r="Y849" t="str">
            <v>12</v>
          </cell>
          <cell r="Z849" t="str">
            <v>2</v>
          </cell>
          <cell r="AA849" t="str">
            <v>5</v>
          </cell>
          <cell r="AB849">
            <v>0</v>
          </cell>
          <cell r="AC849">
            <v>0.06</v>
          </cell>
          <cell r="AD849" t="str">
            <v>Yes</v>
          </cell>
          <cell r="AE849" t="str">
            <v>Yes</v>
          </cell>
          <cell r="AF849" t="str">
            <v>NHP Management Company</v>
          </cell>
          <cell r="AG849" t="str">
            <v>Monument Street Ltd Ptsp</v>
          </cell>
          <cell r="AH849" t="str">
            <v>1972</v>
          </cell>
          <cell r="AI849" t="str">
            <v>East</v>
          </cell>
          <cell r="AJ849" t="str">
            <v>Rockville</v>
          </cell>
          <cell r="AK849" t="str">
            <v>Bruce Terwilliger</v>
          </cell>
          <cell r="AL849" t="str">
            <v>Anne Gallagher</v>
          </cell>
          <cell r="AM849" t="b">
            <v>0</v>
          </cell>
          <cell r="AN849" t="str">
            <v>RW:007080@3494</v>
          </cell>
          <cell r="AO849" t="str">
            <v>11693</v>
          </cell>
          <cell r="AP849">
            <v>622.44000000000005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435.1</v>
          </cell>
          <cell r="AV849">
            <v>0</v>
          </cell>
          <cell r="AW849">
            <v>0</v>
          </cell>
          <cell r="AX849">
            <v>1057.54</v>
          </cell>
          <cell r="AY849">
            <v>63.45</v>
          </cell>
        </row>
        <row r="850">
          <cell r="A850" t="str">
            <v>038225</v>
          </cell>
          <cell r="B850" t="str">
            <v>OLDE TOWNE WEST III</v>
          </cell>
          <cell r="C850" t="str">
            <v>500 S. ALFRED STREET</v>
          </cell>
          <cell r="D850">
            <v>0</v>
          </cell>
          <cell r="E850" t="str">
            <v>Alexandria</v>
          </cell>
          <cell r="F850" t="str">
            <v>VA</v>
          </cell>
          <cell r="G850" t="str">
            <v>22314</v>
          </cell>
          <cell r="H850" t="str">
            <v>703-549-4343</v>
          </cell>
          <cell r="I850" t="str">
            <v>703-739-6731</v>
          </cell>
          <cell r="J850">
            <v>75</v>
          </cell>
          <cell r="K850" t="str">
            <v>51510</v>
          </cell>
          <cell r="L850" t="str">
            <v>Alexandria City</v>
          </cell>
          <cell r="M850" t="str">
            <v>8840</v>
          </cell>
          <cell r="N850" t="str">
            <v>Washington</v>
          </cell>
          <cell r="O850" t="str">
            <v>97</v>
          </cell>
          <cell r="P850" t="str">
            <v>Washington - Baltimore</v>
          </cell>
          <cell r="Q850" t="str">
            <v>Suburban</v>
          </cell>
          <cell r="R850" t="str">
            <v>garden</v>
          </cell>
          <cell r="S850" t="str">
            <v>AIMCO</v>
          </cell>
          <cell r="T850" t="str">
            <v>NHP</v>
          </cell>
          <cell r="U850" t="str">
            <v>Affordable</v>
          </cell>
          <cell r="V850" t="str">
            <v>Affordable</v>
          </cell>
          <cell r="W850">
            <v>0</v>
          </cell>
          <cell r="X850" t="str">
            <v>Equity</v>
          </cell>
          <cell r="Y850" t="str">
            <v>12</v>
          </cell>
          <cell r="Z850" t="str">
            <v>7</v>
          </cell>
          <cell r="AA850" t="str">
            <v>5</v>
          </cell>
          <cell r="AB850">
            <v>0</v>
          </cell>
          <cell r="AC850">
            <v>0.45700000000000002</v>
          </cell>
          <cell r="AD850" t="str">
            <v>Yes</v>
          </cell>
          <cell r="AE850" t="str">
            <v>Yes</v>
          </cell>
          <cell r="AF850" t="str">
            <v>NHP Management Company</v>
          </cell>
          <cell r="AG850" t="str">
            <v>Dip Limited Ptsp III</v>
          </cell>
          <cell r="AH850" t="str">
            <v>1980</v>
          </cell>
          <cell r="AI850" t="str">
            <v>East</v>
          </cell>
          <cell r="AJ850" t="str">
            <v>Rockville</v>
          </cell>
          <cell r="AK850" t="str">
            <v>Bruce Terwilliger</v>
          </cell>
          <cell r="AL850" t="str">
            <v>Bob Lawson</v>
          </cell>
          <cell r="AM850" t="b">
            <v>0</v>
          </cell>
          <cell r="AN850" t="str">
            <v>RW:006683@3494</v>
          </cell>
          <cell r="AO850">
            <v>0</v>
          </cell>
          <cell r="AP850">
            <v>0</v>
          </cell>
          <cell r="AQ850">
            <v>0</v>
          </cell>
          <cell r="AR850">
            <v>0</v>
          </cell>
          <cell r="AS850">
            <v>0</v>
          </cell>
          <cell r="AT850">
            <v>0</v>
          </cell>
          <cell r="AU850">
            <v>466.18</v>
          </cell>
          <cell r="AV850">
            <v>0</v>
          </cell>
          <cell r="AW850">
            <v>0</v>
          </cell>
          <cell r="AX850">
            <v>466.18</v>
          </cell>
          <cell r="AY850">
            <v>213.04</v>
          </cell>
        </row>
        <row r="851">
          <cell r="A851" t="str">
            <v>038226</v>
          </cell>
          <cell r="B851" t="str">
            <v>WATERS TOWERS</v>
          </cell>
          <cell r="C851" t="str">
            <v>1400 E MADISON STREET</v>
          </cell>
          <cell r="D851">
            <v>0</v>
          </cell>
          <cell r="E851" t="str">
            <v>Baltimore</v>
          </cell>
          <cell r="F851" t="str">
            <v>MD</v>
          </cell>
          <cell r="G851" t="str">
            <v>21205</v>
          </cell>
          <cell r="H851" t="str">
            <v>410-342-6240</v>
          </cell>
          <cell r="I851" t="str">
            <v>410-558-0197</v>
          </cell>
          <cell r="J851">
            <v>204</v>
          </cell>
          <cell r="K851" t="str">
            <v>24510</v>
          </cell>
          <cell r="L851" t="str">
            <v>Baltimore City</v>
          </cell>
          <cell r="M851" t="str">
            <v>0720</v>
          </cell>
          <cell r="N851" t="str">
            <v>Baltimore</v>
          </cell>
          <cell r="O851" t="str">
            <v>97</v>
          </cell>
          <cell r="P851" t="str">
            <v>Washington - Baltimore</v>
          </cell>
          <cell r="Q851" t="str">
            <v>Inner city</v>
          </cell>
          <cell r="R851" t="str">
            <v>highrise</v>
          </cell>
          <cell r="S851" t="str">
            <v>AIMCO</v>
          </cell>
          <cell r="T851" t="str">
            <v>NHP</v>
          </cell>
          <cell r="U851" t="str">
            <v>Affordable</v>
          </cell>
          <cell r="V851" t="str">
            <v>Affordable</v>
          </cell>
          <cell r="W851">
            <v>0</v>
          </cell>
          <cell r="X851" t="str">
            <v>Equity</v>
          </cell>
          <cell r="Y851" t="str">
            <v>12</v>
          </cell>
          <cell r="Z851" t="str">
            <v>2</v>
          </cell>
          <cell r="AA851" t="str">
            <v>6</v>
          </cell>
          <cell r="AB851">
            <v>0</v>
          </cell>
          <cell r="AC851">
            <v>0.23799999999999999</v>
          </cell>
          <cell r="AD851" t="str">
            <v>Yes</v>
          </cell>
          <cell r="AE851" t="str">
            <v>Yes</v>
          </cell>
          <cell r="AF851" t="str">
            <v>NHP Management Company</v>
          </cell>
          <cell r="AG851" t="str">
            <v>Waters Towers Assoc Ltd Ptsp</v>
          </cell>
          <cell r="AH851" t="str">
            <v>1977</v>
          </cell>
          <cell r="AI851" t="str">
            <v>East</v>
          </cell>
          <cell r="AJ851" t="str">
            <v>Rockville</v>
          </cell>
          <cell r="AK851" t="str">
            <v>Bruce Terwilliger</v>
          </cell>
          <cell r="AL851" t="str">
            <v>Anne Gallagher</v>
          </cell>
          <cell r="AM851" t="b">
            <v>0</v>
          </cell>
          <cell r="AN851" t="str">
            <v>RW:MGR039605@3494</v>
          </cell>
          <cell r="AO851" t="str">
            <v>13134</v>
          </cell>
          <cell r="AP851">
            <v>1805.07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1805.07</v>
          </cell>
          <cell r="AY851">
            <v>429.6</v>
          </cell>
        </row>
        <row r="852">
          <cell r="A852" t="str">
            <v>038227</v>
          </cell>
          <cell r="B852" t="str">
            <v>HUNTER'S CROSSING</v>
          </cell>
          <cell r="C852" t="str">
            <v>6307 MONIKA PLACE</v>
          </cell>
          <cell r="D852">
            <v>0</v>
          </cell>
          <cell r="E852" t="str">
            <v>Baltimore</v>
          </cell>
          <cell r="F852" t="str">
            <v>MD</v>
          </cell>
          <cell r="G852" t="str">
            <v>21207</v>
          </cell>
          <cell r="H852" t="str">
            <v>410-744-6695</v>
          </cell>
          <cell r="I852" t="str">
            <v>410-747-4415</v>
          </cell>
          <cell r="J852">
            <v>168</v>
          </cell>
          <cell r="K852" t="str">
            <v>24005</v>
          </cell>
          <cell r="L852" t="str">
            <v>Baltimore</v>
          </cell>
          <cell r="M852" t="str">
            <v>0720</v>
          </cell>
          <cell r="N852" t="str">
            <v>Baltimore</v>
          </cell>
          <cell r="O852" t="str">
            <v>97</v>
          </cell>
          <cell r="P852" t="str">
            <v>Washington - Baltimore</v>
          </cell>
          <cell r="Q852" t="str">
            <v>Suburban</v>
          </cell>
          <cell r="R852" t="str">
            <v>garden</v>
          </cell>
          <cell r="S852" t="str">
            <v>AIMCO</v>
          </cell>
          <cell r="T852" t="str">
            <v>NHP</v>
          </cell>
          <cell r="U852" t="str">
            <v>Conventional</v>
          </cell>
          <cell r="V852" t="str">
            <v>Conventional</v>
          </cell>
          <cell r="W852">
            <v>0</v>
          </cell>
          <cell r="X852" t="str">
            <v>Equity</v>
          </cell>
          <cell r="Y852" t="str">
            <v>12</v>
          </cell>
          <cell r="Z852" t="str">
            <v>4</v>
          </cell>
          <cell r="AA852" t="str">
            <v>5</v>
          </cell>
          <cell r="AB852">
            <v>0</v>
          </cell>
          <cell r="AC852">
            <v>9.4399999999999998E-2</v>
          </cell>
          <cell r="AD852" t="str">
            <v>Yes</v>
          </cell>
          <cell r="AE852" t="str">
            <v>Yes</v>
          </cell>
          <cell r="AF852" t="str">
            <v>NHP Management Company</v>
          </cell>
          <cell r="AG852" t="str">
            <v>Discovery Ltd Ptsp</v>
          </cell>
          <cell r="AH852" t="str">
            <v>1981</v>
          </cell>
          <cell r="AI852" t="str">
            <v>East</v>
          </cell>
          <cell r="AJ852" t="str">
            <v>Rockville</v>
          </cell>
          <cell r="AK852" t="str">
            <v>Bruce Terwilliger</v>
          </cell>
          <cell r="AL852" t="str">
            <v>Jeannie Rhodes</v>
          </cell>
          <cell r="AM852" t="b">
            <v>0</v>
          </cell>
          <cell r="AN852" t="str">
            <v>RW:039055@3494</v>
          </cell>
          <cell r="AO852" t="str">
            <v>07932</v>
          </cell>
          <cell r="AP852">
            <v>0</v>
          </cell>
          <cell r="AQ852">
            <v>1659.84</v>
          </cell>
          <cell r="AR852">
            <v>0</v>
          </cell>
          <cell r="AS852">
            <v>0</v>
          </cell>
          <cell r="AT852">
            <v>0</v>
          </cell>
          <cell r="AU852">
            <v>1044.24</v>
          </cell>
          <cell r="AV852">
            <v>0</v>
          </cell>
          <cell r="AW852">
            <v>0</v>
          </cell>
          <cell r="AX852">
            <v>2704.08</v>
          </cell>
          <cell r="AY852">
            <v>255.26</v>
          </cell>
        </row>
        <row r="853">
          <cell r="A853" t="str">
            <v>038228</v>
          </cell>
          <cell r="B853" t="str">
            <v>PLACE ONE</v>
          </cell>
          <cell r="C853" t="str">
            <v>4222 ALMORA AVENUE</v>
          </cell>
          <cell r="D853">
            <v>0</v>
          </cell>
          <cell r="E853" t="str">
            <v>Richmond</v>
          </cell>
          <cell r="F853" t="str">
            <v>VA</v>
          </cell>
          <cell r="G853" t="str">
            <v>23228</v>
          </cell>
          <cell r="H853" t="str">
            <v>804-262-4856</v>
          </cell>
          <cell r="I853" t="str">
            <v>804-264-8893</v>
          </cell>
          <cell r="J853">
            <v>114</v>
          </cell>
          <cell r="K853" t="str">
            <v>51087</v>
          </cell>
          <cell r="L853" t="str">
            <v>Henrico</v>
          </cell>
          <cell r="M853" t="str">
            <v>6760</v>
          </cell>
          <cell r="N853" t="str">
            <v>Richmond-Petersburg</v>
          </cell>
          <cell r="O853">
            <v>0</v>
          </cell>
          <cell r="P853">
            <v>0</v>
          </cell>
          <cell r="Q853" t="str">
            <v>Suburban</v>
          </cell>
          <cell r="R853" t="str">
            <v>garden</v>
          </cell>
          <cell r="S853" t="str">
            <v>AIMCO</v>
          </cell>
          <cell r="T853" t="str">
            <v>NHP</v>
          </cell>
          <cell r="U853" t="str">
            <v>Affordable</v>
          </cell>
          <cell r="V853" t="str">
            <v>Affordable</v>
          </cell>
          <cell r="W853">
            <v>0</v>
          </cell>
          <cell r="X853" t="str">
            <v>Equity</v>
          </cell>
          <cell r="Y853" t="str">
            <v>12</v>
          </cell>
          <cell r="Z853" t="str">
            <v>8</v>
          </cell>
          <cell r="AA853" t="str">
            <v>9</v>
          </cell>
          <cell r="AB853">
            <v>0</v>
          </cell>
          <cell r="AC853">
            <v>0.4047</v>
          </cell>
          <cell r="AD853" t="str">
            <v>Yes</v>
          </cell>
          <cell r="AE853" t="str">
            <v>Yes</v>
          </cell>
          <cell r="AF853" t="str">
            <v>NHP Management Company</v>
          </cell>
          <cell r="AG853" t="str">
            <v>Place One Ltd Ptsp</v>
          </cell>
          <cell r="AH853" t="str">
            <v>1998</v>
          </cell>
          <cell r="AI853" t="str">
            <v>East</v>
          </cell>
          <cell r="AJ853" t="str">
            <v>Greenville</v>
          </cell>
          <cell r="AK853" t="str">
            <v>Frank Dupree</v>
          </cell>
          <cell r="AL853" t="str">
            <v>Tim Shearer</v>
          </cell>
          <cell r="AM853" t="b">
            <v>0</v>
          </cell>
          <cell r="AN853" t="str">
            <v>RW:038692@3494</v>
          </cell>
          <cell r="AO853" t="str">
            <v>11054</v>
          </cell>
          <cell r="AP853">
            <v>0</v>
          </cell>
          <cell r="AQ853">
            <v>0</v>
          </cell>
          <cell r="AR853">
            <v>0</v>
          </cell>
          <cell r="AS853">
            <v>0</v>
          </cell>
          <cell r="AT853">
            <v>0</v>
          </cell>
          <cell r="AU853">
            <v>0</v>
          </cell>
          <cell r="AV853">
            <v>0</v>
          </cell>
          <cell r="AW853">
            <v>0</v>
          </cell>
          <cell r="AX853">
            <v>0</v>
          </cell>
          <cell r="AY853">
            <v>0</v>
          </cell>
        </row>
        <row r="854">
          <cell r="A854" t="str">
            <v>038229</v>
          </cell>
          <cell r="B854" t="str">
            <v>WINDSOR VALLEY APTS III</v>
          </cell>
          <cell r="C854" t="str">
            <v>525 MEADOWOOD DRIVE</v>
          </cell>
          <cell r="D854">
            <v>0</v>
          </cell>
          <cell r="E854" t="str">
            <v>Edgewood</v>
          </cell>
          <cell r="F854" t="str">
            <v>MD</v>
          </cell>
          <cell r="G854" t="str">
            <v>21040</v>
          </cell>
          <cell r="H854" t="str">
            <v>410-679-4228</v>
          </cell>
          <cell r="I854" t="str">
            <v>410-676-4581</v>
          </cell>
          <cell r="J854">
            <v>283</v>
          </cell>
          <cell r="K854" t="str">
            <v>24025</v>
          </cell>
          <cell r="L854" t="str">
            <v>Harford</v>
          </cell>
          <cell r="M854" t="str">
            <v>0720</v>
          </cell>
          <cell r="N854" t="str">
            <v>Baltimore</v>
          </cell>
          <cell r="O854" t="str">
            <v>97</v>
          </cell>
          <cell r="P854" t="str">
            <v>Washington - Baltimore</v>
          </cell>
          <cell r="Q854" t="str">
            <v>Suburban</v>
          </cell>
          <cell r="R854" t="str">
            <v>garden</v>
          </cell>
          <cell r="S854" t="str">
            <v>AIMCO</v>
          </cell>
          <cell r="T854" t="str">
            <v>NHP</v>
          </cell>
          <cell r="U854" t="str">
            <v>Affordable</v>
          </cell>
          <cell r="V854" t="str">
            <v>Affordable</v>
          </cell>
          <cell r="W854">
            <v>0</v>
          </cell>
          <cell r="X854" t="str">
            <v>Equity</v>
          </cell>
          <cell r="Y854" t="str">
            <v>12</v>
          </cell>
          <cell r="Z854" t="str">
            <v>5</v>
          </cell>
          <cell r="AA854" t="str">
            <v>5</v>
          </cell>
          <cell r="AB854">
            <v>0</v>
          </cell>
          <cell r="AC854">
            <v>0.15740000000000001</v>
          </cell>
          <cell r="AD854" t="str">
            <v>Yes</v>
          </cell>
          <cell r="AE854" t="str">
            <v>Yes</v>
          </cell>
          <cell r="AF854" t="str">
            <v>NHP Management Company</v>
          </cell>
          <cell r="AG854" t="str">
            <v>Meadowood III Assoc Ltd Ptsp</v>
          </cell>
          <cell r="AH854" t="str">
            <v>1972</v>
          </cell>
          <cell r="AI854" t="str">
            <v>East</v>
          </cell>
          <cell r="AJ854" t="str">
            <v>Rockville</v>
          </cell>
          <cell r="AK854" t="str">
            <v>Bruce Terwilliger</v>
          </cell>
          <cell r="AL854" t="str">
            <v>Jeannie Rhodes</v>
          </cell>
          <cell r="AM854" t="b">
            <v>0</v>
          </cell>
          <cell r="AN854" t="str">
            <v>RW:000682@3494</v>
          </cell>
          <cell r="AO854" t="str">
            <v>11524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0</v>
          </cell>
          <cell r="AU854">
            <v>0</v>
          </cell>
          <cell r="AV854">
            <v>0</v>
          </cell>
          <cell r="AW854">
            <v>0</v>
          </cell>
          <cell r="AX854">
            <v>0</v>
          </cell>
          <cell r="AY854">
            <v>0</v>
          </cell>
        </row>
        <row r="855">
          <cell r="A855" t="str">
            <v>038230</v>
          </cell>
          <cell r="B855" t="str">
            <v>CEDARHURST HOMES</v>
          </cell>
          <cell r="C855" t="str">
            <v>311 DUMAS DRIVE</v>
          </cell>
          <cell r="D855">
            <v>0</v>
          </cell>
          <cell r="E855" t="str">
            <v>Natchez</v>
          </cell>
          <cell r="F855" t="str">
            <v>MS</v>
          </cell>
          <cell r="G855" t="str">
            <v>39120</v>
          </cell>
          <cell r="H855" t="str">
            <v>601-442-5532</v>
          </cell>
          <cell r="I855" t="str">
            <v>601-442-7864</v>
          </cell>
          <cell r="J855">
            <v>30</v>
          </cell>
          <cell r="K855" t="str">
            <v>28001</v>
          </cell>
          <cell r="L855" t="str">
            <v>Adams</v>
          </cell>
          <cell r="M855" t="str">
            <v>028</v>
          </cell>
          <cell r="N855" t="str">
            <v>MS Other</v>
          </cell>
          <cell r="O855">
            <v>0</v>
          </cell>
          <cell r="P855">
            <v>0</v>
          </cell>
          <cell r="Q855" t="str">
            <v>Small City</v>
          </cell>
          <cell r="R855" t="str">
            <v>garden</v>
          </cell>
          <cell r="S855" t="str">
            <v>AIMCO</v>
          </cell>
          <cell r="T855" t="str">
            <v>FEE</v>
          </cell>
          <cell r="U855" t="str">
            <v>Affordable</v>
          </cell>
          <cell r="V855" t="str">
            <v>Affordable</v>
          </cell>
          <cell r="W855">
            <v>0</v>
          </cell>
          <cell r="X855" t="str">
            <v>Fee</v>
          </cell>
          <cell r="Y855" t="str">
            <v>12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 t="str">
            <v>No</v>
          </cell>
          <cell r="AE855" t="str">
            <v>Yes</v>
          </cell>
          <cell r="AF855" t="str">
            <v>NHP Management Company</v>
          </cell>
          <cell r="AG855" t="str">
            <v>Cedarhurst Homes</v>
          </cell>
          <cell r="AH855" t="str">
            <v>1969</v>
          </cell>
          <cell r="AI855" t="str">
            <v>South East</v>
          </cell>
          <cell r="AJ855" t="str">
            <v>Mobile</v>
          </cell>
          <cell r="AK855" t="str">
            <v>Jimmy Arnold</v>
          </cell>
          <cell r="AL855" t="str">
            <v>Melanie French</v>
          </cell>
          <cell r="AM855" t="b">
            <v>0</v>
          </cell>
          <cell r="AN855" t="str">
            <v>RW:007517@3494</v>
          </cell>
          <cell r="AO855">
            <v>0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0</v>
          </cell>
          <cell r="AU855">
            <v>0</v>
          </cell>
          <cell r="AV855">
            <v>0</v>
          </cell>
          <cell r="AW855">
            <v>0</v>
          </cell>
          <cell r="AX855">
            <v>0</v>
          </cell>
          <cell r="AY855">
            <v>0</v>
          </cell>
        </row>
        <row r="856">
          <cell r="A856" t="str">
            <v>038231</v>
          </cell>
          <cell r="B856" t="str">
            <v>TRINITY TOWERS</v>
          </cell>
          <cell r="C856" t="str">
            <v>3023 14TH STREET NW</v>
          </cell>
          <cell r="D856">
            <v>0</v>
          </cell>
          <cell r="E856" t="str">
            <v>Washington</v>
          </cell>
          <cell r="F856" t="str">
            <v>DC</v>
          </cell>
          <cell r="G856" t="str">
            <v>20009</v>
          </cell>
          <cell r="H856" t="str">
            <v>202-387-7812</v>
          </cell>
          <cell r="I856" t="str">
            <v>202-462-5239</v>
          </cell>
          <cell r="J856">
            <v>122</v>
          </cell>
          <cell r="K856" t="str">
            <v>11001</v>
          </cell>
          <cell r="L856" t="str">
            <v>District Of Columbia</v>
          </cell>
          <cell r="M856" t="str">
            <v>8840</v>
          </cell>
          <cell r="N856" t="str">
            <v>Washington</v>
          </cell>
          <cell r="O856" t="str">
            <v>97</v>
          </cell>
          <cell r="P856" t="str">
            <v>Washington - Baltimore</v>
          </cell>
          <cell r="Q856" t="str">
            <v>Inner City</v>
          </cell>
          <cell r="R856" t="str">
            <v>highrise</v>
          </cell>
          <cell r="S856" t="str">
            <v>AIMCO</v>
          </cell>
          <cell r="T856" t="str">
            <v>NHP</v>
          </cell>
          <cell r="U856" t="str">
            <v>Affordable</v>
          </cell>
          <cell r="V856" t="str">
            <v>Affordable</v>
          </cell>
          <cell r="W856">
            <v>0</v>
          </cell>
          <cell r="X856" t="str">
            <v>Equity</v>
          </cell>
          <cell r="Y856" t="str">
            <v>12</v>
          </cell>
          <cell r="Z856" t="str">
            <v>3</v>
          </cell>
          <cell r="AA856" t="str">
            <v>4</v>
          </cell>
          <cell r="AB856">
            <v>0</v>
          </cell>
          <cell r="AC856">
            <v>0.1137</v>
          </cell>
          <cell r="AD856" t="str">
            <v>Yes</v>
          </cell>
          <cell r="AE856" t="str">
            <v>Yes</v>
          </cell>
          <cell r="AF856" t="str">
            <v>NHP Management Company</v>
          </cell>
          <cell r="AG856" t="str">
            <v>Trinity Towers 14th St Assoc Ltd Ptsp</v>
          </cell>
          <cell r="AH856" t="str">
            <v>1981</v>
          </cell>
          <cell r="AI856" t="str">
            <v>East</v>
          </cell>
          <cell r="AJ856" t="str">
            <v>Rockville</v>
          </cell>
          <cell r="AK856" t="str">
            <v>Bruce Terwilliger</v>
          </cell>
          <cell r="AL856" t="str">
            <v>Mike Shell</v>
          </cell>
          <cell r="AM856" t="b">
            <v>0</v>
          </cell>
          <cell r="AN856" t="str">
            <v>RW:039082@3494</v>
          </cell>
          <cell r="AO856" t="str">
            <v>10427</v>
          </cell>
          <cell r="AP856">
            <v>1084.82</v>
          </cell>
          <cell r="AQ856">
            <v>0</v>
          </cell>
          <cell r="AR856">
            <v>0</v>
          </cell>
          <cell r="AS856">
            <v>0</v>
          </cell>
          <cell r="AT856">
            <v>0</v>
          </cell>
          <cell r="AU856">
            <v>0</v>
          </cell>
          <cell r="AV856">
            <v>0</v>
          </cell>
          <cell r="AW856">
            <v>0</v>
          </cell>
          <cell r="AX856">
            <v>1084.82</v>
          </cell>
          <cell r="AY856">
            <v>123.34</v>
          </cell>
        </row>
        <row r="857">
          <cell r="A857" t="str">
            <v>038232</v>
          </cell>
          <cell r="B857" t="str">
            <v>WAICO</v>
          </cell>
          <cell r="C857" t="str">
            <v>1120 WEST VINE STREET</v>
          </cell>
          <cell r="D857">
            <v>0</v>
          </cell>
          <cell r="E857" t="str">
            <v>Milwaukee</v>
          </cell>
          <cell r="F857" t="str">
            <v>WI</v>
          </cell>
          <cell r="G857" t="str">
            <v>53205</v>
          </cell>
          <cell r="H857" t="str">
            <v>414-264-7151</v>
          </cell>
          <cell r="I857" t="str">
            <v>414-264-3749</v>
          </cell>
          <cell r="J857">
            <v>107</v>
          </cell>
          <cell r="K857" t="str">
            <v>55079</v>
          </cell>
          <cell r="L857" t="str">
            <v>Milwaukee</v>
          </cell>
          <cell r="M857" t="str">
            <v>5080</v>
          </cell>
          <cell r="N857" t="str">
            <v>Milwaukee-Waukesha</v>
          </cell>
          <cell r="O857" t="str">
            <v>63</v>
          </cell>
          <cell r="P857" t="str">
            <v>Milwaukee - Racine</v>
          </cell>
          <cell r="Q857" t="str">
            <v>Inner city</v>
          </cell>
          <cell r="R857" t="str">
            <v>garden</v>
          </cell>
          <cell r="S857" t="str">
            <v>AIMCO</v>
          </cell>
          <cell r="T857" t="str">
            <v>NHP</v>
          </cell>
          <cell r="U857" t="str">
            <v>Affordable</v>
          </cell>
          <cell r="V857" t="str">
            <v>Affordable</v>
          </cell>
          <cell r="W857">
            <v>0</v>
          </cell>
          <cell r="X857" t="str">
            <v>Equity</v>
          </cell>
          <cell r="Y857" t="str">
            <v>12</v>
          </cell>
          <cell r="Z857" t="str">
            <v>4</v>
          </cell>
          <cell r="AA857" t="str">
            <v>3</v>
          </cell>
          <cell r="AB857">
            <v>0</v>
          </cell>
          <cell r="AC857">
            <v>0.05</v>
          </cell>
          <cell r="AD857" t="str">
            <v>Yes</v>
          </cell>
          <cell r="AE857" t="str">
            <v>Yes</v>
          </cell>
          <cell r="AF857" t="str">
            <v>NHP Management Company</v>
          </cell>
          <cell r="AG857" t="str">
            <v>Waico Apts Assoc Ltd Ptsp</v>
          </cell>
          <cell r="AH857" t="str">
            <v>1976</v>
          </cell>
          <cell r="AI857" t="str">
            <v>Far West</v>
          </cell>
          <cell r="AJ857" t="str">
            <v>Chicago</v>
          </cell>
          <cell r="AK857" t="str">
            <v>Wade Roemke</v>
          </cell>
          <cell r="AL857" t="str">
            <v>Mary Paruszkiewicz</v>
          </cell>
          <cell r="AM857" t="b">
            <v>0</v>
          </cell>
          <cell r="AN857" t="str">
            <v>RW:007307@3494</v>
          </cell>
          <cell r="AO857" t="str">
            <v>12071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736.17</v>
          </cell>
          <cell r="AU857">
            <v>0</v>
          </cell>
          <cell r="AV857">
            <v>0</v>
          </cell>
          <cell r="AW857">
            <v>0</v>
          </cell>
          <cell r="AX857">
            <v>736.17</v>
          </cell>
          <cell r="AY857">
            <v>36.799999999999997</v>
          </cell>
        </row>
        <row r="858">
          <cell r="A858" t="str">
            <v>038233</v>
          </cell>
          <cell r="B858" t="str">
            <v>PORTNER PLACE</v>
          </cell>
          <cell r="C858" t="str">
            <v>2001 15TH STREET NW</v>
          </cell>
          <cell r="D858">
            <v>0</v>
          </cell>
          <cell r="E858" t="str">
            <v>Washington</v>
          </cell>
          <cell r="F858" t="str">
            <v>DC</v>
          </cell>
          <cell r="G858" t="str">
            <v>20009</v>
          </cell>
          <cell r="H858" t="str">
            <v>202-387-7079</v>
          </cell>
          <cell r="I858" t="str">
            <v>202-667-2915</v>
          </cell>
          <cell r="J858">
            <v>48</v>
          </cell>
          <cell r="K858" t="str">
            <v>11001</v>
          </cell>
          <cell r="L858" t="str">
            <v>District Of Columbia</v>
          </cell>
          <cell r="M858" t="str">
            <v>8840</v>
          </cell>
          <cell r="N858" t="str">
            <v>Washington</v>
          </cell>
          <cell r="O858" t="str">
            <v>97</v>
          </cell>
          <cell r="P858" t="str">
            <v>Washington - Baltimore</v>
          </cell>
          <cell r="Q858" t="str">
            <v>Inner city</v>
          </cell>
          <cell r="R858" t="str">
            <v>midrise</v>
          </cell>
          <cell r="S858" t="str">
            <v>AIMCO</v>
          </cell>
          <cell r="T858" t="str">
            <v>NHP</v>
          </cell>
          <cell r="U858" t="str">
            <v>Affordable</v>
          </cell>
          <cell r="V858" t="str">
            <v>Affordable</v>
          </cell>
          <cell r="W858">
            <v>0</v>
          </cell>
          <cell r="X858" t="str">
            <v>Equity</v>
          </cell>
          <cell r="Y858" t="str">
            <v>12</v>
          </cell>
          <cell r="Z858" t="str">
            <v>6</v>
          </cell>
          <cell r="AA858" t="str">
            <v>6</v>
          </cell>
          <cell r="AB858">
            <v>0</v>
          </cell>
          <cell r="AC858">
            <v>0.05</v>
          </cell>
          <cell r="AD858" t="str">
            <v>Yes</v>
          </cell>
          <cell r="AE858" t="str">
            <v>Yes</v>
          </cell>
          <cell r="AF858" t="str">
            <v>NHP Management Company</v>
          </cell>
          <cell r="AG858" t="str">
            <v>Portner Place Assoc Ltd Ptsp</v>
          </cell>
          <cell r="AH858" t="str">
            <v>1979</v>
          </cell>
          <cell r="AI858" t="str">
            <v>East</v>
          </cell>
          <cell r="AJ858" t="str">
            <v>Rockville</v>
          </cell>
          <cell r="AK858" t="str">
            <v>Bruce Terwilliger</v>
          </cell>
          <cell r="AL858" t="str">
            <v>Mike Shell</v>
          </cell>
          <cell r="AM858" t="b">
            <v>0</v>
          </cell>
          <cell r="AN858" t="str">
            <v>RW:008656@3494</v>
          </cell>
          <cell r="AO858" t="str">
            <v>11752</v>
          </cell>
          <cell r="AP858">
            <v>426.81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426.81</v>
          </cell>
          <cell r="AY858">
            <v>21.34</v>
          </cell>
        </row>
        <row r="859">
          <cell r="A859" t="str">
            <v>038234</v>
          </cell>
          <cell r="B859" t="str">
            <v>WAICO II</v>
          </cell>
          <cell r="C859" t="str">
            <v>1120 WEST VINE STREET</v>
          </cell>
          <cell r="D859">
            <v>0</v>
          </cell>
          <cell r="E859" t="str">
            <v>Milwaukee</v>
          </cell>
          <cell r="F859" t="str">
            <v>WI</v>
          </cell>
          <cell r="G859" t="str">
            <v>53205</v>
          </cell>
          <cell r="H859" t="str">
            <v>414-264-7151</v>
          </cell>
          <cell r="I859" t="str">
            <v>414-264-3749</v>
          </cell>
          <cell r="J859">
            <v>36</v>
          </cell>
          <cell r="K859" t="str">
            <v>55079</v>
          </cell>
          <cell r="L859" t="str">
            <v>Milwaukee</v>
          </cell>
          <cell r="M859" t="str">
            <v>5080</v>
          </cell>
          <cell r="N859" t="str">
            <v>Milwaukee-Waukesha</v>
          </cell>
          <cell r="O859" t="str">
            <v>63</v>
          </cell>
          <cell r="P859" t="str">
            <v>Milwaukee - Racine</v>
          </cell>
          <cell r="Q859" t="str">
            <v>Inner city</v>
          </cell>
          <cell r="R859" t="str">
            <v>garden</v>
          </cell>
          <cell r="S859" t="str">
            <v>AIMCO</v>
          </cell>
          <cell r="T859" t="str">
            <v>NHP</v>
          </cell>
          <cell r="U859" t="str">
            <v>Affordable</v>
          </cell>
          <cell r="V859" t="str">
            <v>Affordable</v>
          </cell>
          <cell r="W859">
            <v>0</v>
          </cell>
          <cell r="X859" t="str">
            <v>Equity</v>
          </cell>
          <cell r="Y859" t="str">
            <v>12</v>
          </cell>
          <cell r="Z859" t="str">
            <v>4</v>
          </cell>
          <cell r="AA859" t="str">
            <v>3</v>
          </cell>
          <cell r="AB859">
            <v>0</v>
          </cell>
          <cell r="AC859">
            <v>0.24260000000000001</v>
          </cell>
          <cell r="AD859" t="str">
            <v>Yes</v>
          </cell>
          <cell r="AE859" t="str">
            <v>Yes</v>
          </cell>
          <cell r="AF859" t="str">
            <v>NHP Management Company</v>
          </cell>
          <cell r="AG859" t="str">
            <v>Waico Phase II Assoc Ltd Ptsp</v>
          </cell>
          <cell r="AH859" t="str">
            <v>1980</v>
          </cell>
          <cell r="AI859" t="str">
            <v>Far West</v>
          </cell>
          <cell r="AJ859" t="str">
            <v>Chicago</v>
          </cell>
          <cell r="AK859" t="str">
            <v>Wade Roemke</v>
          </cell>
          <cell r="AL859" t="str">
            <v>Mary Paruszkiewicz</v>
          </cell>
          <cell r="AM859" t="b">
            <v>0</v>
          </cell>
          <cell r="AN859" t="str">
            <v>RW:038422@3494</v>
          </cell>
          <cell r="AO859" t="str">
            <v>09338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15.51</v>
          </cell>
          <cell r="AU859">
            <v>0</v>
          </cell>
          <cell r="AV859">
            <v>0</v>
          </cell>
          <cell r="AW859">
            <v>0</v>
          </cell>
          <cell r="AX859">
            <v>15.51</v>
          </cell>
          <cell r="AY859">
            <v>3.76</v>
          </cell>
        </row>
        <row r="860">
          <cell r="A860" t="str">
            <v>038236</v>
          </cell>
          <cell r="B860" t="str">
            <v>WALDEN OAKS</v>
          </cell>
          <cell r="C860" t="str">
            <v>1155 WALDEN OAKS DRIVE</v>
          </cell>
          <cell r="D860">
            <v>0</v>
          </cell>
          <cell r="E860" t="str">
            <v>Woodstock</v>
          </cell>
          <cell r="F860" t="str">
            <v>IL</v>
          </cell>
          <cell r="G860" t="str">
            <v>60098</v>
          </cell>
          <cell r="H860" t="str">
            <v>815-338-7630</v>
          </cell>
          <cell r="I860" t="str">
            <v>815-338-7698</v>
          </cell>
          <cell r="J860">
            <v>192</v>
          </cell>
          <cell r="K860" t="str">
            <v>17111</v>
          </cell>
          <cell r="L860" t="str">
            <v>Mchenry</v>
          </cell>
          <cell r="M860" t="str">
            <v>1600</v>
          </cell>
          <cell r="N860" t="str">
            <v>Chicago</v>
          </cell>
          <cell r="O860" t="str">
            <v>14</v>
          </cell>
          <cell r="P860" t="str">
            <v>Chicago - Gary - Kenosha</v>
          </cell>
          <cell r="Q860" t="str">
            <v>Suburban</v>
          </cell>
          <cell r="R860" t="str">
            <v>garden</v>
          </cell>
          <cell r="S860" t="str">
            <v>AIMCO</v>
          </cell>
          <cell r="T860" t="str">
            <v>NHP</v>
          </cell>
          <cell r="U860" t="str">
            <v>Affordable</v>
          </cell>
          <cell r="V860" t="str">
            <v>Affordable</v>
          </cell>
          <cell r="W860">
            <v>0</v>
          </cell>
          <cell r="X860" t="str">
            <v>Equity</v>
          </cell>
          <cell r="Y860" t="str">
            <v>12</v>
          </cell>
          <cell r="Z860" t="str">
            <v>5</v>
          </cell>
          <cell r="AA860" t="str">
            <v>5</v>
          </cell>
          <cell r="AB860">
            <v>0</v>
          </cell>
          <cell r="AC860">
            <v>0.30330000000000001</v>
          </cell>
          <cell r="AD860" t="str">
            <v>Yes</v>
          </cell>
          <cell r="AE860" t="str">
            <v>Yes</v>
          </cell>
          <cell r="AF860" t="str">
            <v>NHP Management Company</v>
          </cell>
          <cell r="AG860" t="str">
            <v>Walden Oaks Assoc Ltd Ptsp</v>
          </cell>
          <cell r="AH860" t="str">
            <v>1981</v>
          </cell>
          <cell r="AI860" t="str">
            <v>Far West</v>
          </cell>
          <cell r="AJ860" t="str">
            <v>Chicago</v>
          </cell>
          <cell r="AK860" t="str">
            <v>Wade Roemke</v>
          </cell>
          <cell r="AL860" t="str">
            <v>Tom Pikula</v>
          </cell>
          <cell r="AM860" t="b">
            <v>0</v>
          </cell>
          <cell r="AN860" t="str">
            <v>RW:039029@3494</v>
          </cell>
          <cell r="AO860" t="str">
            <v>10416</v>
          </cell>
          <cell r="AP860">
            <v>1707.26</v>
          </cell>
          <cell r="AQ860">
            <v>0</v>
          </cell>
          <cell r="AR860">
            <v>0</v>
          </cell>
          <cell r="AS860">
            <v>0</v>
          </cell>
          <cell r="AT860">
            <v>780.76</v>
          </cell>
          <cell r="AU860">
            <v>0</v>
          </cell>
          <cell r="AV860">
            <v>0</v>
          </cell>
          <cell r="AW860">
            <v>0</v>
          </cell>
          <cell r="AX860">
            <v>2488.02</v>
          </cell>
          <cell r="AY860">
            <v>754.61</v>
          </cell>
        </row>
        <row r="861">
          <cell r="A861" t="str">
            <v>038237</v>
          </cell>
          <cell r="B861" t="str">
            <v>WAH LUCK HOUSE</v>
          </cell>
          <cell r="C861" t="str">
            <v>800 6TH STREET NW</v>
          </cell>
          <cell r="D861">
            <v>0</v>
          </cell>
          <cell r="E861" t="str">
            <v>Washington</v>
          </cell>
          <cell r="F861" t="str">
            <v>DC</v>
          </cell>
          <cell r="G861" t="str">
            <v>20001</v>
          </cell>
          <cell r="H861" t="str">
            <v>202-289-5339</v>
          </cell>
          <cell r="I861" t="str">
            <v>202-289-5340</v>
          </cell>
          <cell r="J861">
            <v>153</v>
          </cell>
          <cell r="K861" t="str">
            <v>11001</v>
          </cell>
          <cell r="L861" t="str">
            <v>District Of Columbia</v>
          </cell>
          <cell r="M861" t="str">
            <v>8840</v>
          </cell>
          <cell r="N861" t="str">
            <v>Washington</v>
          </cell>
          <cell r="O861" t="str">
            <v>97</v>
          </cell>
          <cell r="P861" t="str">
            <v>Washington - Baltimore</v>
          </cell>
          <cell r="Q861" t="str">
            <v>Inner city</v>
          </cell>
          <cell r="R861" t="str">
            <v>highrise</v>
          </cell>
          <cell r="S861" t="str">
            <v>AIMCO</v>
          </cell>
          <cell r="T861" t="str">
            <v>NHP</v>
          </cell>
          <cell r="U861" t="str">
            <v>Affordable</v>
          </cell>
          <cell r="V861" t="str">
            <v>Affordable</v>
          </cell>
          <cell r="W861">
            <v>0</v>
          </cell>
          <cell r="X861" t="str">
            <v>Equity</v>
          </cell>
          <cell r="Y861" t="str">
            <v>12</v>
          </cell>
          <cell r="Z861" t="str">
            <v>8</v>
          </cell>
          <cell r="AA861" t="str">
            <v>9</v>
          </cell>
          <cell r="AB861">
            <v>0</v>
          </cell>
          <cell r="AC861">
            <v>0.17560000000000001</v>
          </cell>
          <cell r="AD861" t="str">
            <v>Yes</v>
          </cell>
          <cell r="AE861" t="str">
            <v>Yes</v>
          </cell>
          <cell r="AF861" t="str">
            <v>NHP Management Company</v>
          </cell>
          <cell r="AG861" t="str">
            <v>Washington Chinatown Assoc Ltd Ptsp</v>
          </cell>
          <cell r="AH861" t="str">
            <v>1981</v>
          </cell>
          <cell r="AI861" t="str">
            <v>East</v>
          </cell>
          <cell r="AJ861" t="str">
            <v>Rockville</v>
          </cell>
          <cell r="AK861" t="str">
            <v>Bruce Terwilliger</v>
          </cell>
          <cell r="AL861" t="str">
            <v>Mike Shell</v>
          </cell>
          <cell r="AM861" t="b">
            <v>0</v>
          </cell>
          <cell r="AN861" t="str">
            <v>RW:025038@3494</v>
          </cell>
          <cell r="AO861" t="str">
            <v>11551</v>
          </cell>
          <cell r="AP861">
            <v>1360.47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1360.47</v>
          </cell>
          <cell r="AY861">
            <v>238.89</v>
          </cell>
        </row>
        <row r="862">
          <cell r="A862" t="str">
            <v>038239</v>
          </cell>
          <cell r="B862" t="str">
            <v>GARFIELD HILLS</v>
          </cell>
          <cell r="C862" t="str">
            <v>2301 HARFORD ST, SE #2</v>
          </cell>
          <cell r="D862">
            <v>0</v>
          </cell>
          <cell r="E862" t="str">
            <v>Washington</v>
          </cell>
          <cell r="F862" t="str">
            <v>DC</v>
          </cell>
          <cell r="G862" t="str">
            <v>20020</v>
          </cell>
          <cell r="H862" t="str">
            <v>202-889-0030</v>
          </cell>
          <cell r="I862" t="str">
            <v>202-678-4936</v>
          </cell>
          <cell r="J862">
            <v>94</v>
          </cell>
          <cell r="K862" t="str">
            <v>11001</v>
          </cell>
          <cell r="L862" t="str">
            <v>District Of Columbia</v>
          </cell>
          <cell r="M862" t="str">
            <v>8840</v>
          </cell>
          <cell r="N862" t="str">
            <v>Washington</v>
          </cell>
          <cell r="O862" t="str">
            <v>97</v>
          </cell>
          <cell r="P862" t="str">
            <v>Washington - Baltimore</v>
          </cell>
          <cell r="Q862" t="str">
            <v>Inner city</v>
          </cell>
          <cell r="R862" t="str">
            <v>Garden</v>
          </cell>
          <cell r="S862" t="str">
            <v>AIMCO</v>
          </cell>
          <cell r="T862" t="str">
            <v>NHP</v>
          </cell>
          <cell r="U862" t="str">
            <v>Affordable</v>
          </cell>
          <cell r="V862" t="str">
            <v>Affordable</v>
          </cell>
          <cell r="W862">
            <v>0</v>
          </cell>
          <cell r="X862" t="str">
            <v>Equity</v>
          </cell>
          <cell r="Y862" t="str">
            <v>12</v>
          </cell>
          <cell r="Z862" t="str">
            <v>2</v>
          </cell>
          <cell r="AA862" t="str">
            <v>4</v>
          </cell>
          <cell r="AB862">
            <v>0</v>
          </cell>
          <cell r="AC862">
            <v>1.0999999999999999E-2</v>
          </cell>
          <cell r="AD862" t="str">
            <v>Yes</v>
          </cell>
          <cell r="AE862" t="str">
            <v>Yes</v>
          </cell>
          <cell r="AF862" t="str">
            <v>NHP Management Company</v>
          </cell>
          <cell r="AG862" t="str">
            <v>Garfield Hill Assoc Ltd Ptsp</v>
          </cell>
          <cell r="AH862" t="str">
            <v>1983</v>
          </cell>
          <cell r="AI862" t="str">
            <v>East</v>
          </cell>
          <cell r="AJ862" t="str">
            <v>Rockville</v>
          </cell>
          <cell r="AK862" t="str">
            <v>Bruce Terwilliger</v>
          </cell>
          <cell r="AL862" t="str">
            <v>Mike Shell</v>
          </cell>
          <cell r="AM862" t="b">
            <v>0</v>
          </cell>
          <cell r="AN862" t="str">
            <v>RW:038214@3494</v>
          </cell>
          <cell r="AO862" t="str">
            <v>08025</v>
          </cell>
          <cell r="AP862">
            <v>835.84</v>
          </cell>
          <cell r="AQ862">
            <v>0</v>
          </cell>
          <cell r="AR862">
            <v>0</v>
          </cell>
          <cell r="AS862">
            <v>0</v>
          </cell>
          <cell r="AT862">
            <v>0</v>
          </cell>
          <cell r="AU862">
            <v>0</v>
          </cell>
          <cell r="AV862">
            <v>0</v>
          </cell>
          <cell r="AW862">
            <v>0</v>
          </cell>
          <cell r="AX862">
            <v>835.84</v>
          </cell>
          <cell r="AY862">
            <v>9.19</v>
          </cell>
        </row>
        <row r="863">
          <cell r="A863" t="str">
            <v>038240</v>
          </cell>
          <cell r="B863" t="str">
            <v>ONE LYTLE PLACE</v>
          </cell>
          <cell r="C863" t="str">
            <v>621 MEHRING WAY</v>
          </cell>
          <cell r="D863">
            <v>0</v>
          </cell>
          <cell r="E863" t="str">
            <v>Cincinnati</v>
          </cell>
          <cell r="F863" t="str">
            <v>OH</v>
          </cell>
          <cell r="G863" t="str">
            <v>45202</v>
          </cell>
          <cell r="H863" t="str">
            <v>513-621-7578</v>
          </cell>
          <cell r="I863" t="str">
            <v>513-621-5289</v>
          </cell>
          <cell r="J863">
            <v>231</v>
          </cell>
          <cell r="K863" t="str">
            <v>39061</v>
          </cell>
          <cell r="L863" t="str">
            <v>Hamilton</v>
          </cell>
          <cell r="M863" t="str">
            <v>1640</v>
          </cell>
          <cell r="N863" t="str">
            <v>Cincinnati</v>
          </cell>
          <cell r="O863" t="str">
            <v>21</v>
          </cell>
          <cell r="P863" t="str">
            <v>Cincinnati - Hamilton</v>
          </cell>
          <cell r="Q863" t="str">
            <v>Inner city</v>
          </cell>
          <cell r="R863" t="str">
            <v>highrise</v>
          </cell>
          <cell r="S863" t="str">
            <v>AIMCO</v>
          </cell>
          <cell r="T863" t="str">
            <v>NHP</v>
          </cell>
          <cell r="U863" t="str">
            <v>Conventional</v>
          </cell>
          <cell r="V863" t="str">
            <v>Conventional</v>
          </cell>
          <cell r="W863">
            <v>0</v>
          </cell>
          <cell r="X863" t="str">
            <v>Equity</v>
          </cell>
          <cell r="Y863" t="str">
            <v>12</v>
          </cell>
          <cell r="Z863" t="str">
            <v>9</v>
          </cell>
          <cell r="AA863" t="str">
            <v>8</v>
          </cell>
          <cell r="AB863">
            <v>0</v>
          </cell>
          <cell r="AC863">
            <v>0.56810000000000005</v>
          </cell>
          <cell r="AD863" t="str">
            <v>Yes</v>
          </cell>
          <cell r="AE863" t="str">
            <v>Yes</v>
          </cell>
          <cell r="AF863" t="str">
            <v>NHP Management Company</v>
          </cell>
          <cell r="AG863" t="str">
            <v>One Lytle Place</v>
          </cell>
          <cell r="AH863" t="str">
            <v>1980</v>
          </cell>
          <cell r="AI863" t="str">
            <v>West</v>
          </cell>
          <cell r="AJ863" t="str">
            <v>Columbus</v>
          </cell>
          <cell r="AK863" t="str">
            <v>Rowe Shockley</v>
          </cell>
          <cell r="AL863" t="str">
            <v>Mary Kahl</v>
          </cell>
          <cell r="AM863" t="b">
            <v>0</v>
          </cell>
          <cell r="AN863" t="str">
            <v>RW:000314@3494</v>
          </cell>
          <cell r="AO863" t="str">
            <v>11307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0</v>
          </cell>
          <cell r="AU863">
            <v>0</v>
          </cell>
          <cell r="AV863">
            <v>0</v>
          </cell>
          <cell r="AW863">
            <v>0</v>
          </cell>
          <cell r="AX863">
            <v>0</v>
          </cell>
          <cell r="AY863">
            <v>0</v>
          </cell>
        </row>
        <row r="864">
          <cell r="A864" t="str">
            <v>038241</v>
          </cell>
          <cell r="B864" t="str">
            <v>BRINTON MANOR</v>
          </cell>
          <cell r="C864" t="str">
            <v>3000 LOCUST STREET</v>
          </cell>
          <cell r="D864">
            <v>0</v>
          </cell>
          <cell r="E864" t="str">
            <v>Pittsburgh</v>
          </cell>
          <cell r="F864" t="str">
            <v>PA</v>
          </cell>
          <cell r="G864" t="str">
            <v>15221</v>
          </cell>
          <cell r="H864" t="str">
            <v>412-824-3370</v>
          </cell>
          <cell r="I864" t="str">
            <v>412-824-9023</v>
          </cell>
          <cell r="J864">
            <v>219</v>
          </cell>
          <cell r="K864" t="str">
            <v>42003</v>
          </cell>
          <cell r="L864" t="str">
            <v>Allegheny</v>
          </cell>
          <cell r="M864" t="str">
            <v>6280</v>
          </cell>
          <cell r="N864" t="str">
            <v>Pittsburgh</v>
          </cell>
          <cell r="O864">
            <v>0</v>
          </cell>
          <cell r="P864">
            <v>0</v>
          </cell>
          <cell r="Q864" t="str">
            <v>Suburban</v>
          </cell>
          <cell r="R864" t="str">
            <v>garden</v>
          </cell>
          <cell r="S864" t="str">
            <v>AIMCO</v>
          </cell>
          <cell r="T864" t="str">
            <v>NHP</v>
          </cell>
          <cell r="U864" t="str">
            <v>Affordable</v>
          </cell>
          <cell r="V864" t="str">
            <v>Affordable</v>
          </cell>
          <cell r="W864">
            <v>0</v>
          </cell>
          <cell r="X864" t="str">
            <v>Equity</v>
          </cell>
          <cell r="Y864" t="str">
            <v>12</v>
          </cell>
          <cell r="Z864" t="str">
            <v>7</v>
          </cell>
          <cell r="AA864" t="str">
            <v>7</v>
          </cell>
          <cell r="AB864">
            <v>0</v>
          </cell>
          <cell r="AC864">
            <v>0.45140000000000002</v>
          </cell>
          <cell r="AD864" t="str">
            <v>Yes</v>
          </cell>
          <cell r="AE864" t="str">
            <v>Yes</v>
          </cell>
          <cell r="AF864" t="str">
            <v>NHP Management Company</v>
          </cell>
          <cell r="AG864" t="str">
            <v>Brinton Manor No 1 Assoc</v>
          </cell>
          <cell r="AH864" t="str">
            <v>1972</v>
          </cell>
          <cell r="AI864" t="str">
            <v>East</v>
          </cell>
          <cell r="AJ864" t="str">
            <v>Allentown</v>
          </cell>
          <cell r="AK864" t="str">
            <v>Cooper Winston</v>
          </cell>
          <cell r="AL864" t="str">
            <v>Darnell Beatty</v>
          </cell>
          <cell r="AM864" t="b">
            <v>0</v>
          </cell>
          <cell r="AN864" t="str">
            <v>RW:038339@3494</v>
          </cell>
          <cell r="AO864" t="str">
            <v>08169</v>
          </cell>
          <cell r="AP864">
            <v>1947.34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1947.34</v>
          </cell>
          <cell r="AY864">
            <v>879.02</v>
          </cell>
        </row>
        <row r="865">
          <cell r="A865" t="str">
            <v>038242</v>
          </cell>
          <cell r="B865" t="str">
            <v>LAKE FOREST</v>
          </cell>
          <cell r="C865" t="str">
            <v>907 E GRANDVIEW BLVD</v>
          </cell>
          <cell r="D865">
            <v>0</v>
          </cell>
          <cell r="E865" t="str">
            <v>Erie</v>
          </cell>
          <cell r="F865" t="str">
            <v>PA</v>
          </cell>
          <cell r="G865" t="str">
            <v>16504</v>
          </cell>
          <cell r="H865" t="str">
            <v>814-825-8145</v>
          </cell>
          <cell r="I865" t="str">
            <v>814-825-1043</v>
          </cell>
          <cell r="J865">
            <v>204</v>
          </cell>
          <cell r="K865" t="str">
            <v>42049</v>
          </cell>
          <cell r="L865" t="str">
            <v>Erie</v>
          </cell>
          <cell r="M865" t="str">
            <v>2360</v>
          </cell>
          <cell r="N865" t="str">
            <v>Erie</v>
          </cell>
          <cell r="O865">
            <v>0</v>
          </cell>
          <cell r="P865">
            <v>0</v>
          </cell>
          <cell r="Q865" t="str">
            <v>Suburban</v>
          </cell>
          <cell r="R865" t="str">
            <v>garden</v>
          </cell>
          <cell r="S865" t="str">
            <v>AIMCO</v>
          </cell>
          <cell r="T865" t="str">
            <v>NHP</v>
          </cell>
          <cell r="U865" t="str">
            <v>Affordable</v>
          </cell>
          <cell r="V865" t="str">
            <v>Affordable</v>
          </cell>
          <cell r="W865">
            <v>0</v>
          </cell>
          <cell r="X865" t="str">
            <v>Consolidated</v>
          </cell>
          <cell r="Y865" t="str">
            <v>12</v>
          </cell>
          <cell r="Z865" t="str">
            <v>9</v>
          </cell>
          <cell r="AA865" t="str">
            <v>8</v>
          </cell>
          <cell r="AB865">
            <v>0</v>
          </cell>
          <cell r="AC865">
            <v>1</v>
          </cell>
          <cell r="AD865" t="str">
            <v>Yes</v>
          </cell>
          <cell r="AE865" t="str">
            <v>Yes</v>
          </cell>
          <cell r="AF865" t="str">
            <v>NHP Management Company</v>
          </cell>
          <cell r="AG865" t="str">
            <v>Lake Forest Apts</v>
          </cell>
          <cell r="AH865" t="str">
            <v>1972</v>
          </cell>
          <cell r="AI865" t="str">
            <v>East</v>
          </cell>
          <cell r="AJ865" t="str">
            <v>Allentown</v>
          </cell>
          <cell r="AK865" t="str">
            <v>Cooper Winston</v>
          </cell>
          <cell r="AL865" t="str">
            <v>Paul Ramsell</v>
          </cell>
          <cell r="AM865" t="b">
            <v>0</v>
          </cell>
          <cell r="AN865" t="str">
            <v>RW:038412@3494</v>
          </cell>
          <cell r="AO865" t="str">
            <v>08437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0</v>
          </cell>
          <cell r="AU865">
            <v>0</v>
          </cell>
          <cell r="AV865">
            <v>0</v>
          </cell>
          <cell r="AW865">
            <v>0</v>
          </cell>
          <cell r="AX865">
            <v>0</v>
          </cell>
          <cell r="AY865">
            <v>0</v>
          </cell>
        </row>
        <row r="866">
          <cell r="A866" t="str">
            <v>038243</v>
          </cell>
          <cell r="B866" t="str">
            <v>CONGRESS PARK II</v>
          </cell>
          <cell r="C866" t="str">
            <v>1313 CONGRESS STREET, SE</v>
          </cell>
          <cell r="D866">
            <v>0</v>
          </cell>
          <cell r="E866" t="str">
            <v>Washington</v>
          </cell>
          <cell r="F866" t="str">
            <v>DC</v>
          </cell>
          <cell r="G866" t="str">
            <v>20032</v>
          </cell>
          <cell r="H866" t="str">
            <v>202-574-4653</v>
          </cell>
          <cell r="I866" t="str">
            <v>202-574-1397</v>
          </cell>
          <cell r="J866">
            <v>283</v>
          </cell>
          <cell r="K866" t="str">
            <v>11001</v>
          </cell>
          <cell r="L866" t="str">
            <v>District Of Columbia</v>
          </cell>
          <cell r="M866" t="str">
            <v>8840</v>
          </cell>
          <cell r="N866" t="str">
            <v>Washington</v>
          </cell>
          <cell r="O866" t="str">
            <v>97</v>
          </cell>
          <cell r="P866" t="str">
            <v>Washington - Baltimore</v>
          </cell>
          <cell r="Q866" t="str">
            <v>Inner city</v>
          </cell>
          <cell r="R866" t="str">
            <v>Garden</v>
          </cell>
          <cell r="S866" t="str">
            <v>AIMCO</v>
          </cell>
          <cell r="T866" t="str">
            <v>NHP</v>
          </cell>
          <cell r="U866" t="str">
            <v>Affordable</v>
          </cell>
          <cell r="V866" t="str">
            <v>Affordable</v>
          </cell>
          <cell r="W866">
            <v>0</v>
          </cell>
          <cell r="X866" t="str">
            <v>Equity</v>
          </cell>
          <cell r="Y866" t="str">
            <v>12</v>
          </cell>
          <cell r="Z866" t="str">
            <v>2</v>
          </cell>
          <cell r="AA866" t="str">
            <v>4</v>
          </cell>
          <cell r="AB866">
            <v>0</v>
          </cell>
          <cell r="AC866">
            <v>0.1343</v>
          </cell>
          <cell r="AD866" t="str">
            <v>Yes</v>
          </cell>
          <cell r="AE866" t="str">
            <v>Yes</v>
          </cell>
          <cell r="AF866" t="str">
            <v>NHP Management Company</v>
          </cell>
          <cell r="AG866" t="str">
            <v>Congress Park Assoc II Ltd Ptsp</v>
          </cell>
          <cell r="AH866" t="str">
            <v>1984</v>
          </cell>
          <cell r="AI866" t="str">
            <v>East</v>
          </cell>
          <cell r="AJ866" t="str">
            <v>Rockville</v>
          </cell>
          <cell r="AK866" t="str">
            <v>Bruce Terwilliger</v>
          </cell>
          <cell r="AL866" t="str">
            <v>Anne Gallagher</v>
          </cell>
          <cell r="AM866" t="b">
            <v>0</v>
          </cell>
          <cell r="AN866">
            <v>0</v>
          </cell>
          <cell r="AO866" t="str">
            <v>09035</v>
          </cell>
          <cell r="AP866">
            <v>2116.29</v>
          </cell>
          <cell r="AQ866">
            <v>0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2116.29</v>
          </cell>
          <cell r="AY866">
            <v>284.20999999999998</v>
          </cell>
        </row>
        <row r="867">
          <cell r="A867" t="str">
            <v>038244</v>
          </cell>
          <cell r="B867" t="str">
            <v>BRIGHTWOOD MANOR</v>
          </cell>
          <cell r="C867" t="str">
            <v>2024 THIRD AVENUE</v>
          </cell>
          <cell r="D867">
            <v>0</v>
          </cell>
          <cell r="E867" t="str">
            <v>New Brighton</v>
          </cell>
          <cell r="F867" t="str">
            <v>PA</v>
          </cell>
          <cell r="G867" t="str">
            <v>15066</v>
          </cell>
          <cell r="H867" t="str">
            <v>724-846-5053</v>
          </cell>
          <cell r="I867" t="str">
            <v>724-846-3112</v>
          </cell>
          <cell r="J867">
            <v>152</v>
          </cell>
          <cell r="K867" t="str">
            <v>42007</v>
          </cell>
          <cell r="L867" t="str">
            <v>Beaver</v>
          </cell>
          <cell r="M867" t="str">
            <v>6280</v>
          </cell>
          <cell r="N867" t="str">
            <v>Pittsburgh</v>
          </cell>
          <cell r="O867">
            <v>0</v>
          </cell>
          <cell r="P867">
            <v>0</v>
          </cell>
          <cell r="Q867" t="str">
            <v>Small city</v>
          </cell>
          <cell r="R867" t="str">
            <v>garden</v>
          </cell>
          <cell r="S867" t="str">
            <v>AIMCO</v>
          </cell>
          <cell r="T867" t="str">
            <v>NHP</v>
          </cell>
          <cell r="U867" t="str">
            <v>Affordable</v>
          </cell>
          <cell r="V867" t="str">
            <v>Affordable</v>
          </cell>
          <cell r="W867">
            <v>0</v>
          </cell>
          <cell r="X867" t="str">
            <v>Equity</v>
          </cell>
          <cell r="Y867" t="str">
            <v>12</v>
          </cell>
          <cell r="Z867" t="str">
            <v>6</v>
          </cell>
          <cell r="AA867" t="str">
            <v>7</v>
          </cell>
          <cell r="AB867">
            <v>0</v>
          </cell>
          <cell r="AC867">
            <v>0.3155</v>
          </cell>
          <cell r="AD867" t="str">
            <v>Yes</v>
          </cell>
          <cell r="AE867" t="str">
            <v>Yes</v>
          </cell>
          <cell r="AF867" t="str">
            <v>NHP Management Company</v>
          </cell>
          <cell r="AG867" t="str">
            <v>Brightwood Manor Assoc</v>
          </cell>
          <cell r="AH867" t="str">
            <v>1974</v>
          </cell>
          <cell r="AI867" t="str">
            <v>East</v>
          </cell>
          <cell r="AJ867" t="str">
            <v>Allentown</v>
          </cell>
          <cell r="AK867" t="str">
            <v>Cooper Winston</v>
          </cell>
          <cell r="AL867" t="str">
            <v>Darnell Beatty</v>
          </cell>
          <cell r="AM867" t="b">
            <v>1</v>
          </cell>
          <cell r="AN867">
            <v>0</v>
          </cell>
          <cell r="AO867">
            <v>0</v>
          </cell>
          <cell r="AP867">
            <v>1351.58</v>
          </cell>
          <cell r="AQ867">
            <v>0</v>
          </cell>
          <cell r="AR867">
            <v>0</v>
          </cell>
          <cell r="AS867">
            <v>0</v>
          </cell>
          <cell r="AT867">
            <v>0</v>
          </cell>
          <cell r="AU867">
            <v>0</v>
          </cell>
          <cell r="AV867">
            <v>0</v>
          </cell>
          <cell r="AW867">
            <v>0</v>
          </cell>
          <cell r="AX867">
            <v>1351.58</v>
          </cell>
          <cell r="AY867">
            <v>426.42</v>
          </cell>
        </row>
        <row r="868">
          <cell r="A868" t="str">
            <v>038245</v>
          </cell>
          <cell r="B868" t="str">
            <v>SUMLER TERRACE</v>
          </cell>
          <cell r="C868" t="str">
            <v>720 APPOMATTOX STREET</v>
          </cell>
          <cell r="D868">
            <v>0</v>
          </cell>
          <cell r="E868" t="str">
            <v>Norfolk</v>
          </cell>
          <cell r="F868" t="str">
            <v>VA</v>
          </cell>
          <cell r="G868" t="str">
            <v>23523</v>
          </cell>
          <cell r="H868" t="str">
            <v>757-545-7622</v>
          </cell>
          <cell r="I868" t="str">
            <v>757-543-8440</v>
          </cell>
          <cell r="J868">
            <v>126</v>
          </cell>
          <cell r="K868" t="str">
            <v>51710</v>
          </cell>
          <cell r="L868" t="str">
            <v>Norfolk City</v>
          </cell>
          <cell r="M868" t="str">
            <v>5720</v>
          </cell>
          <cell r="N868" t="str">
            <v>Norfolk-Virginia Beach-Newport News</v>
          </cell>
          <cell r="O868">
            <v>0</v>
          </cell>
          <cell r="P868">
            <v>0</v>
          </cell>
          <cell r="Q868" t="str">
            <v>Inner city</v>
          </cell>
          <cell r="R868" t="str">
            <v>garden</v>
          </cell>
          <cell r="S868" t="str">
            <v>AIMCO</v>
          </cell>
          <cell r="T868" t="str">
            <v>NHP</v>
          </cell>
          <cell r="U868" t="str">
            <v>Affordable</v>
          </cell>
          <cell r="V868" t="str">
            <v>Affordable</v>
          </cell>
          <cell r="W868">
            <v>0</v>
          </cell>
          <cell r="X868" t="str">
            <v>Equity</v>
          </cell>
          <cell r="Y868" t="str">
            <v>12</v>
          </cell>
          <cell r="Z868" t="str">
            <v>9</v>
          </cell>
          <cell r="AA868" t="str">
            <v>7</v>
          </cell>
          <cell r="AB868">
            <v>0</v>
          </cell>
          <cell r="AC868">
            <v>0.1893</v>
          </cell>
          <cell r="AD868" t="str">
            <v>Yes</v>
          </cell>
          <cell r="AE868" t="str">
            <v>Yes</v>
          </cell>
          <cell r="AF868" t="str">
            <v>NHP Management Company</v>
          </cell>
          <cell r="AG868" t="str">
            <v>Berkley Ltd Ptsp</v>
          </cell>
          <cell r="AH868" t="str">
            <v>1979</v>
          </cell>
          <cell r="AI868" t="str">
            <v>East</v>
          </cell>
          <cell r="AJ868" t="str">
            <v>Columbia</v>
          </cell>
          <cell r="AK868" t="str">
            <v>Kim Barkwell</v>
          </cell>
          <cell r="AL868" t="str">
            <v>Regina Harris</v>
          </cell>
          <cell r="AM868" t="b">
            <v>0</v>
          </cell>
          <cell r="AN868" t="str">
            <v>RW:007503@3494</v>
          </cell>
          <cell r="AO868">
            <v>0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U868">
            <v>0</v>
          </cell>
          <cell r="AV868">
            <v>0</v>
          </cell>
          <cell r="AW868">
            <v>0</v>
          </cell>
          <cell r="AX868">
            <v>0</v>
          </cell>
          <cell r="AY868">
            <v>0</v>
          </cell>
        </row>
        <row r="869">
          <cell r="A869" t="str">
            <v>038246</v>
          </cell>
          <cell r="B869" t="str">
            <v>BRINTON TOWERS</v>
          </cell>
          <cell r="C869" t="str">
            <v>3000 LOCUST STREET</v>
          </cell>
          <cell r="D869">
            <v>0</v>
          </cell>
          <cell r="E869" t="str">
            <v>Pittsburgh</v>
          </cell>
          <cell r="F869" t="str">
            <v>PA</v>
          </cell>
          <cell r="G869" t="str">
            <v>15221</v>
          </cell>
          <cell r="H869" t="str">
            <v>412-824-3370</v>
          </cell>
          <cell r="I869" t="str">
            <v>412-824-9023</v>
          </cell>
          <cell r="J869">
            <v>190</v>
          </cell>
          <cell r="K869" t="str">
            <v>42003</v>
          </cell>
          <cell r="L869" t="str">
            <v>Allegheny</v>
          </cell>
          <cell r="M869" t="str">
            <v>6280</v>
          </cell>
          <cell r="N869" t="str">
            <v>Pittsburgh</v>
          </cell>
          <cell r="O869">
            <v>0</v>
          </cell>
          <cell r="P869">
            <v>0</v>
          </cell>
          <cell r="Q869" t="str">
            <v>Suburban</v>
          </cell>
          <cell r="R869" t="str">
            <v>highrise</v>
          </cell>
          <cell r="S869" t="str">
            <v>AIMCO</v>
          </cell>
          <cell r="T869" t="str">
            <v>NHP</v>
          </cell>
          <cell r="U869" t="str">
            <v>Affordable</v>
          </cell>
          <cell r="V869" t="str">
            <v>Affordable</v>
          </cell>
          <cell r="W869">
            <v>0</v>
          </cell>
          <cell r="X869" t="str">
            <v>Equity</v>
          </cell>
          <cell r="Y869" t="str">
            <v>12</v>
          </cell>
          <cell r="Z869" t="str">
            <v>7</v>
          </cell>
          <cell r="AA869" t="str">
            <v>7</v>
          </cell>
          <cell r="AB869">
            <v>0</v>
          </cell>
          <cell r="AC869">
            <v>0.3155</v>
          </cell>
          <cell r="AD869" t="str">
            <v>Yes</v>
          </cell>
          <cell r="AE869" t="str">
            <v>Yes</v>
          </cell>
          <cell r="AF869" t="str">
            <v>NHP Management Company</v>
          </cell>
          <cell r="AG869" t="str">
            <v>Brinton Towers Assoc</v>
          </cell>
          <cell r="AH869" t="str">
            <v>1975</v>
          </cell>
          <cell r="AI869" t="str">
            <v>East</v>
          </cell>
          <cell r="AJ869" t="str">
            <v>Allentown</v>
          </cell>
          <cell r="AK869" t="str">
            <v>Cooper Winston</v>
          </cell>
          <cell r="AL869" t="str">
            <v>Darnell Beatty</v>
          </cell>
          <cell r="AM869" t="b">
            <v>0</v>
          </cell>
          <cell r="AN869">
            <v>0</v>
          </cell>
          <cell r="AO869" t="str">
            <v>09129</v>
          </cell>
          <cell r="AP869">
            <v>1689.48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  <cell r="AU869">
            <v>0</v>
          </cell>
          <cell r="AV869">
            <v>0</v>
          </cell>
          <cell r="AW869">
            <v>0</v>
          </cell>
          <cell r="AX869">
            <v>1689.48</v>
          </cell>
          <cell r="AY869">
            <v>533.03</v>
          </cell>
        </row>
        <row r="870">
          <cell r="A870" t="str">
            <v>038247</v>
          </cell>
          <cell r="B870" t="str">
            <v>BRUNSWICK HOUSE</v>
          </cell>
          <cell r="C870" t="str">
            <v>1100 PEACH ORCHARD LANE</v>
          </cell>
          <cell r="D870">
            <v>0</v>
          </cell>
          <cell r="E870" t="str">
            <v>Brunswick</v>
          </cell>
          <cell r="F870" t="str">
            <v>MD</v>
          </cell>
          <cell r="G870" t="str">
            <v>21716</v>
          </cell>
          <cell r="H870" t="str">
            <v>301-834-7700</v>
          </cell>
          <cell r="I870" t="str">
            <v>301-834-9349</v>
          </cell>
          <cell r="J870">
            <v>52</v>
          </cell>
          <cell r="K870" t="str">
            <v>24021</v>
          </cell>
          <cell r="L870" t="str">
            <v>Frederick</v>
          </cell>
          <cell r="M870" t="str">
            <v>8840</v>
          </cell>
          <cell r="N870" t="str">
            <v>Washington</v>
          </cell>
          <cell r="O870" t="str">
            <v>97</v>
          </cell>
          <cell r="P870" t="str">
            <v>Washington - Baltimore</v>
          </cell>
          <cell r="Q870" t="str">
            <v>Small city</v>
          </cell>
          <cell r="R870" t="str">
            <v>garden</v>
          </cell>
          <cell r="S870" t="str">
            <v>AIMCO</v>
          </cell>
          <cell r="T870" t="str">
            <v>NHP</v>
          </cell>
          <cell r="U870" t="str">
            <v>Affordable</v>
          </cell>
          <cell r="V870" t="str">
            <v>Affordable</v>
          </cell>
          <cell r="W870">
            <v>0</v>
          </cell>
          <cell r="X870" t="str">
            <v>Equity</v>
          </cell>
          <cell r="Y870" t="str">
            <v>12</v>
          </cell>
          <cell r="Z870" t="str">
            <v>5</v>
          </cell>
          <cell r="AA870" t="str">
            <v>7</v>
          </cell>
          <cell r="AB870">
            <v>0</v>
          </cell>
          <cell r="AC870">
            <v>0.05</v>
          </cell>
          <cell r="AD870" t="str">
            <v>Yes</v>
          </cell>
          <cell r="AE870" t="str">
            <v>Yes</v>
          </cell>
          <cell r="AF870" t="str">
            <v>NHP Management Company</v>
          </cell>
          <cell r="AG870" t="str">
            <v>Elderly Housing Assoc Ltd Ptsp</v>
          </cell>
          <cell r="AH870" t="str">
            <v>1979</v>
          </cell>
          <cell r="AI870" t="str">
            <v>East</v>
          </cell>
          <cell r="AJ870" t="str">
            <v>Rockville</v>
          </cell>
          <cell r="AK870" t="str">
            <v>Bruce Terwilliger</v>
          </cell>
          <cell r="AL870" t="str">
            <v>Dave Cowling</v>
          </cell>
          <cell r="AM870" t="b">
            <v>0</v>
          </cell>
          <cell r="AN870" t="str">
            <v>RW:038328@3494</v>
          </cell>
          <cell r="AO870" t="str">
            <v>08261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</row>
        <row r="871">
          <cell r="A871" t="str">
            <v>038248</v>
          </cell>
          <cell r="B871" t="str">
            <v>ORANGE VILLAGE</v>
          </cell>
          <cell r="C871" t="str">
            <v>200 ORANGE DRIVE</v>
          </cell>
          <cell r="D871">
            <v>0</v>
          </cell>
          <cell r="E871" t="str">
            <v>Hermitage</v>
          </cell>
          <cell r="F871" t="str">
            <v>PA</v>
          </cell>
          <cell r="G871" t="str">
            <v>16148</v>
          </cell>
          <cell r="H871" t="str">
            <v>724-346-4096</v>
          </cell>
          <cell r="I871" t="str">
            <v>724-346-5617</v>
          </cell>
          <cell r="J871">
            <v>81</v>
          </cell>
          <cell r="K871" t="str">
            <v>42085</v>
          </cell>
          <cell r="L871" t="str">
            <v>Mercer</v>
          </cell>
          <cell r="M871" t="str">
            <v>7610</v>
          </cell>
          <cell r="N871" t="str">
            <v>Sharon</v>
          </cell>
          <cell r="O871">
            <v>0</v>
          </cell>
          <cell r="P871">
            <v>0</v>
          </cell>
          <cell r="Q871" t="str">
            <v>Suburban</v>
          </cell>
          <cell r="R871" t="str">
            <v>garden</v>
          </cell>
          <cell r="S871" t="str">
            <v>AIMCO</v>
          </cell>
          <cell r="T871" t="str">
            <v>NHP</v>
          </cell>
          <cell r="U871" t="str">
            <v>Affordable</v>
          </cell>
          <cell r="V871" t="str">
            <v>Affordable</v>
          </cell>
          <cell r="W871">
            <v>0</v>
          </cell>
          <cell r="X871" t="str">
            <v>Equity</v>
          </cell>
          <cell r="Y871" t="str">
            <v>12</v>
          </cell>
          <cell r="Z871" t="str">
            <v>6</v>
          </cell>
          <cell r="AA871" t="str">
            <v>8</v>
          </cell>
          <cell r="AB871">
            <v>0</v>
          </cell>
          <cell r="AC871">
            <v>0.05</v>
          </cell>
          <cell r="AD871" t="str">
            <v>Yes</v>
          </cell>
          <cell r="AE871" t="str">
            <v>Yes</v>
          </cell>
          <cell r="AF871" t="str">
            <v>NHP Management Company</v>
          </cell>
          <cell r="AG871" t="str">
            <v>Orange Village Assoc</v>
          </cell>
          <cell r="AH871" t="str">
            <v>1979</v>
          </cell>
          <cell r="AI871" t="str">
            <v>East</v>
          </cell>
          <cell r="AJ871" t="str">
            <v>Allentown</v>
          </cell>
          <cell r="AK871" t="str">
            <v>Cooper Winston</v>
          </cell>
          <cell r="AL871" t="str">
            <v>Paul Ramsell</v>
          </cell>
          <cell r="AM871" t="b">
            <v>0</v>
          </cell>
          <cell r="AN871" t="str">
            <v>RW:000610@3494</v>
          </cell>
          <cell r="AO871" t="str">
            <v>11794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  <cell r="AU871">
            <v>0</v>
          </cell>
          <cell r="AV871">
            <v>0</v>
          </cell>
          <cell r="AW871">
            <v>0</v>
          </cell>
          <cell r="AX871">
            <v>0</v>
          </cell>
          <cell r="AY871">
            <v>0</v>
          </cell>
        </row>
        <row r="872">
          <cell r="A872" t="str">
            <v>038249</v>
          </cell>
          <cell r="B872" t="str">
            <v>HICKORY HILL</v>
          </cell>
          <cell r="C872" t="str">
            <v>1445 W KEY PARKWAY</v>
          </cell>
          <cell r="D872">
            <v>0</v>
          </cell>
          <cell r="E872" t="str">
            <v>Frederick</v>
          </cell>
          <cell r="F872" t="str">
            <v>MD</v>
          </cell>
          <cell r="G872" t="str">
            <v>21701</v>
          </cell>
          <cell r="H872" t="str">
            <v>301-694-0300</v>
          </cell>
          <cell r="I872" t="str">
            <v>301-662-2061</v>
          </cell>
          <cell r="J872">
            <v>162</v>
          </cell>
          <cell r="K872" t="str">
            <v>24021</v>
          </cell>
          <cell r="L872" t="str">
            <v>Frederick</v>
          </cell>
          <cell r="M872" t="str">
            <v>8840</v>
          </cell>
          <cell r="N872" t="str">
            <v>Washington</v>
          </cell>
          <cell r="O872" t="str">
            <v>97</v>
          </cell>
          <cell r="P872" t="str">
            <v>Washington - Baltimore</v>
          </cell>
          <cell r="Q872" t="str">
            <v>Suburban</v>
          </cell>
          <cell r="R872" t="str">
            <v>garden</v>
          </cell>
          <cell r="S872" t="str">
            <v>AIMCO</v>
          </cell>
          <cell r="T872" t="str">
            <v>NHP</v>
          </cell>
          <cell r="U872" t="str">
            <v>Conventional</v>
          </cell>
          <cell r="V872" t="str">
            <v>Conventional</v>
          </cell>
          <cell r="W872">
            <v>0</v>
          </cell>
          <cell r="X872" t="str">
            <v>Equity</v>
          </cell>
          <cell r="Y872" t="str">
            <v>12</v>
          </cell>
          <cell r="Z872" t="str">
            <v>6</v>
          </cell>
          <cell r="AA872" t="str">
            <v>8</v>
          </cell>
          <cell r="AB872">
            <v>0</v>
          </cell>
          <cell r="AC872">
            <v>0.379</v>
          </cell>
          <cell r="AD872" t="str">
            <v>Yes</v>
          </cell>
          <cell r="AE872" t="str">
            <v>Yes</v>
          </cell>
          <cell r="AF872" t="str">
            <v>NHP Management Company</v>
          </cell>
          <cell r="AG872" t="str">
            <v>Key Parkway West Assoc Ltd Ptsp</v>
          </cell>
          <cell r="AH872" t="str">
            <v>1981</v>
          </cell>
          <cell r="AI872" t="str">
            <v>East</v>
          </cell>
          <cell r="AJ872" t="str">
            <v>Rockville</v>
          </cell>
          <cell r="AK872" t="str">
            <v>Bruce Terwilliger</v>
          </cell>
          <cell r="AL872" t="str">
            <v>Dave Cowling</v>
          </cell>
          <cell r="AM872" t="b">
            <v>1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</row>
        <row r="873">
          <cell r="A873" t="str">
            <v>038250</v>
          </cell>
          <cell r="B873" t="str">
            <v>WESTMINSTER COURTS</v>
          </cell>
          <cell r="C873" t="str">
            <v>4668 HOMER AVENUE</v>
          </cell>
          <cell r="D873">
            <v>0</v>
          </cell>
          <cell r="E873" t="str">
            <v>Suitland</v>
          </cell>
          <cell r="F873" t="str">
            <v>MD</v>
          </cell>
          <cell r="G873" t="str">
            <v>20746</v>
          </cell>
          <cell r="H873" t="str">
            <v>301-420-6474</v>
          </cell>
          <cell r="I873" t="str">
            <v>301-568-5914</v>
          </cell>
          <cell r="J873">
            <v>115</v>
          </cell>
          <cell r="K873" t="str">
            <v>24033</v>
          </cell>
          <cell r="L873" t="str">
            <v>Prince George's</v>
          </cell>
          <cell r="M873" t="str">
            <v>8840</v>
          </cell>
          <cell r="N873" t="str">
            <v>Washington</v>
          </cell>
          <cell r="O873" t="str">
            <v>97</v>
          </cell>
          <cell r="P873" t="str">
            <v>Washington - Baltimore</v>
          </cell>
          <cell r="Q873" t="str">
            <v>Suburban</v>
          </cell>
          <cell r="R873" t="str">
            <v>garden</v>
          </cell>
          <cell r="S873" t="str">
            <v>AIMCO</v>
          </cell>
          <cell r="T873" t="str">
            <v>NHP</v>
          </cell>
          <cell r="U873" t="str">
            <v>Affordable</v>
          </cell>
          <cell r="V873" t="str">
            <v>Affordable</v>
          </cell>
          <cell r="W873">
            <v>0</v>
          </cell>
          <cell r="X873" t="str">
            <v>Equity</v>
          </cell>
          <cell r="Y873" t="str">
            <v>12</v>
          </cell>
          <cell r="Z873" t="str">
            <v>5</v>
          </cell>
          <cell r="AA873" t="str">
            <v>6</v>
          </cell>
          <cell r="AB873">
            <v>0</v>
          </cell>
          <cell r="AC873">
            <v>0.05</v>
          </cell>
          <cell r="AD873" t="str">
            <v>Yes</v>
          </cell>
          <cell r="AE873" t="str">
            <v>Yes</v>
          </cell>
          <cell r="AF873" t="str">
            <v>NHP Management Company</v>
          </cell>
          <cell r="AG873" t="str">
            <v>Westminister Ltd Ptsp</v>
          </cell>
          <cell r="AH873" t="str">
            <v>1984</v>
          </cell>
          <cell r="AI873" t="str">
            <v>East</v>
          </cell>
          <cell r="AJ873" t="str">
            <v>Rockville</v>
          </cell>
          <cell r="AK873" t="str">
            <v>Bruce Terwilliger</v>
          </cell>
          <cell r="AL873" t="str">
            <v>Ginger Fitzpatrick</v>
          </cell>
          <cell r="AM873" t="b">
            <v>0</v>
          </cell>
          <cell r="AN873" t="str">
            <v>RW:038242@3494</v>
          </cell>
          <cell r="AO873" t="str">
            <v>08109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</row>
        <row r="874">
          <cell r="A874" t="str">
            <v>038251</v>
          </cell>
          <cell r="B874" t="str">
            <v>SHERMAN HILLS</v>
          </cell>
          <cell r="C874" t="str">
            <v>300 PARKVIEW CIRCLE</v>
          </cell>
          <cell r="D874">
            <v>0</v>
          </cell>
          <cell r="E874" t="str">
            <v>Wilkes-Barre</v>
          </cell>
          <cell r="F874" t="str">
            <v>PA</v>
          </cell>
          <cell r="G874" t="str">
            <v>18702</v>
          </cell>
          <cell r="H874" t="str">
            <v>717-823-5124</v>
          </cell>
          <cell r="I874" t="str">
            <v>717-823-7830</v>
          </cell>
          <cell r="J874">
            <v>344</v>
          </cell>
          <cell r="K874" t="str">
            <v>42079</v>
          </cell>
          <cell r="L874" t="str">
            <v>Luzerne</v>
          </cell>
          <cell r="M874" t="str">
            <v>7560</v>
          </cell>
          <cell r="N874" t="str">
            <v>Scranton--Wilkes-Barre--Hazleton</v>
          </cell>
          <cell r="O874">
            <v>0</v>
          </cell>
          <cell r="P874">
            <v>0</v>
          </cell>
          <cell r="Q874" t="str">
            <v>Suburban</v>
          </cell>
          <cell r="R874" t="str">
            <v>highrise</v>
          </cell>
          <cell r="S874" t="str">
            <v>AIMCO</v>
          </cell>
          <cell r="T874" t="str">
            <v>NHP</v>
          </cell>
          <cell r="U874" t="str">
            <v>Affordable</v>
          </cell>
          <cell r="V874" t="str">
            <v>Affordable</v>
          </cell>
          <cell r="W874">
            <v>0</v>
          </cell>
          <cell r="X874" t="str">
            <v>Equity</v>
          </cell>
          <cell r="Y874" t="str">
            <v>12</v>
          </cell>
          <cell r="Z874" t="str">
            <v>3</v>
          </cell>
          <cell r="AA874" t="str">
            <v>4</v>
          </cell>
          <cell r="AB874">
            <v>0</v>
          </cell>
          <cell r="AC874">
            <v>0.377</v>
          </cell>
          <cell r="AD874" t="str">
            <v>Yes</v>
          </cell>
          <cell r="AE874" t="str">
            <v>Yes</v>
          </cell>
          <cell r="AF874" t="str">
            <v>NHP Management Company</v>
          </cell>
          <cell r="AG874" t="str">
            <v>Sherman Terrace Assoc</v>
          </cell>
          <cell r="AH874" t="str">
            <v>1976</v>
          </cell>
          <cell r="AI874" t="str">
            <v>East</v>
          </cell>
          <cell r="AJ874" t="str">
            <v>Allentown</v>
          </cell>
          <cell r="AK874" t="str">
            <v>Cooper Winston</v>
          </cell>
          <cell r="AL874" t="str">
            <v>Randy Wadsworth</v>
          </cell>
          <cell r="AM874" t="b">
            <v>0</v>
          </cell>
          <cell r="AN874" t="str">
            <v>RW:039143@3494</v>
          </cell>
          <cell r="AO874" t="str">
            <v>08068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</row>
        <row r="875">
          <cell r="A875" t="str">
            <v>038252</v>
          </cell>
          <cell r="B875" t="str">
            <v>UNITED HOUSE</v>
          </cell>
          <cell r="C875" t="str">
            <v>501 PINE STREET</v>
          </cell>
          <cell r="D875">
            <v>0</v>
          </cell>
          <cell r="E875" t="str">
            <v>Scranton</v>
          </cell>
          <cell r="F875" t="str">
            <v>PA</v>
          </cell>
          <cell r="G875" t="str">
            <v>18509</v>
          </cell>
          <cell r="H875" t="str">
            <v>717-344-7661</v>
          </cell>
          <cell r="I875" t="str">
            <v>717-344-9003</v>
          </cell>
          <cell r="J875">
            <v>91</v>
          </cell>
          <cell r="K875" t="str">
            <v>42069</v>
          </cell>
          <cell r="L875" t="str">
            <v>Lackawanna</v>
          </cell>
          <cell r="M875" t="str">
            <v>7560</v>
          </cell>
          <cell r="N875" t="str">
            <v>Scranton--Wilkes-Barre--Hazleton</v>
          </cell>
          <cell r="O875">
            <v>0</v>
          </cell>
          <cell r="P875">
            <v>0</v>
          </cell>
          <cell r="Q875" t="str">
            <v>Small city</v>
          </cell>
          <cell r="R875" t="str">
            <v>highrise</v>
          </cell>
          <cell r="S875" t="str">
            <v>AIMCO</v>
          </cell>
          <cell r="T875" t="str">
            <v>NHP</v>
          </cell>
          <cell r="U875" t="str">
            <v>Affordable</v>
          </cell>
          <cell r="V875" t="str">
            <v>Affordable</v>
          </cell>
          <cell r="W875">
            <v>0</v>
          </cell>
          <cell r="X875" t="str">
            <v>Equity</v>
          </cell>
          <cell r="Y875" t="str">
            <v>12</v>
          </cell>
          <cell r="Z875" t="str">
            <v>8</v>
          </cell>
          <cell r="AA875" t="str">
            <v>10</v>
          </cell>
          <cell r="AB875">
            <v>0</v>
          </cell>
          <cell r="AC875">
            <v>0.38219999999999998</v>
          </cell>
          <cell r="AD875" t="str">
            <v>Yes</v>
          </cell>
          <cell r="AE875" t="str">
            <v>Yes</v>
          </cell>
          <cell r="AF875" t="str">
            <v>NHP Management Company</v>
          </cell>
          <cell r="AG875" t="str">
            <v>United House Assoc</v>
          </cell>
          <cell r="AH875" t="str">
            <v>1978</v>
          </cell>
          <cell r="AI875" t="str">
            <v>East</v>
          </cell>
          <cell r="AJ875" t="str">
            <v>Allentown</v>
          </cell>
          <cell r="AK875" t="str">
            <v>Cooper Winston</v>
          </cell>
          <cell r="AL875" t="str">
            <v>Randy Wadsworth</v>
          </cell>
          <cell r="AM875" t="b">
            <v>0</v>
          </cell>
          <cell r="AN875" t="str">
            <v>RW:038731@3494</v>
          </cell>
          <cell r="AO875" t="str">
            <v>11040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</row>
        <row r="876">
          <cell r="A876" t="str">
            <v>038253</v>
          </cell>
          <cell r="B876" t="str">
            <v>LOCK HAVEN GARDENS</v>
          </cell>
          <cell r="C876" t="str">
            <v>610 EAST CHURCH STREET</v>
          </cell>
          <cell r="D876">
            <v>0</v>
          </cell>
          <cell r="E876" t="str">
            <v>Lock Haven</v>
          </cell>
          <cell r="F876" t="str">
            <v>PA</v>
          </cell>
          <cell r="G876" t="str">
            <v>17745</v>
          </cell>
          <cell r="H876" t="str">
            <v>717-748-5379</v>
          </cell>
          <cell r="I876" t="str">
            <v>717-748-7576</v>
          </cell>
          <cell r="J876">
            <v>150</v>
          </cell>
          <cell r="K876" t="str">
            <v>42035</v>
          </cell>
          <cell r="L876" t="str">
            <v>Clinton</v>
          </cell>
          <cell r="M876" t="str">
            <v>042</v>
          </cell>
          <cell r="N876" t="str">
            <v>PA Other</v>
          </cell>
          <cell r="O876">
            <v>0</v>
          </cell>
          <cell r="P876">
            <v>0</v>
          </cell>
          <cell r="Q876" t="str">
            <v>Small city</v>
          </cell>
          <cell r="R876" t="str">
            <v>garden</v>
          </cell>
          <cell r="S876" t="str">
            <v>AIMCO</v>
          </cell>
          <cell r="T876" t="str">
            <v>NHP</v>
          </cell>
          <cell r="U876" t="str">
            <v>Affordable</v>
          </cell>
          <cell r="V876" t="str">
            <v>Affordable</v>
          </cell>
          <cell r="W876">
            <v>0</v>
          </cell>
          <cell r="X876" t="str">
            <v>Equity</v>
          </cell>
          <cell r="Y876" t="str">
            <v>12</v>
          </cell>
          <cell r="Z876" t="str">
            <v>9</v>
          </cell>
          <cell r="AA876" t="str">
            <v>7</v>
          </cell>
          <cell r="AB876">
            <v>0</v>
          </cell>
          <cell r="AC876">
            <v>0.30170000000000002</v>
          </cell>
          <cell r="AD876" t="str">
            <v>Yes</v>
          </cell>
          <cell r="AE876" t="str">
            <v>Yes</v>
          </cell>
          <cell r="AF876" t="str">
            <v>NHP Management Company</v>
          </cell>
          <cell r="AG876" t="str">
            <v>Lock Haven Gardens Assoc</v>
          </cell>
          <cell r="AH876" t="str">
            <v>1979</v>
          </cell>
          <cell r="AI876" t="str">
            <v>East</v>
          </cell>
          <cell r="AJ876" t="str">
            <v>Allentown</v>
          </cell>
          <cell r="AK876" t="str">
            <v>Cooper Winston</v>
          </cell>
          <cell r="AL876" t="str">
            <v>Randy Wadsworth</v>
          </cell>
          <cell r="AM876" t="b">
            <v>0</v>
          </cell>
          <cell r="AN876" t="str">
            <v>RW:007197@3494</v>
          </cell>
          <cell r="AO876">
            <v>0</v>
          </cell>
          <cell r="AP876">
            <v>1333.8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1333.8</v>
          </cell>
          <cell r="AY876">
            <v>402.4</v>
          </cell>
        </row>
        <row r="877">
          <cell r="A877" t="str">
            <v>038254</v>
          </cell>
          <cell r="B877" t="str">
            <v>KEPHART PLAZA</v>
          </cell>
          <cell r="C877" t="str">
            <v>360 EAST PARK STREET</v>
          </cell>
          <cell r="D877">
            <v>0</v>
          </cell>
          <cell r="E877" t="str">
            <v>Lock Haven</v>
          </cell>
          <cell r="F877" t="str">
            <v>PA</v>
          </cell>
          <cell r="G877" t="str">
            <v>17745</v>
          </cell>
          <cell r="H877" t="str">
            <v>717-748-7775</v>
          </cell>
          <cell r="I877" t="str">
            <v>717-748-7730</v>
          </cell>
          <cell r="J877">
            <v>101</v>
          </cell>
          <cell r="K877" t="str">
            <v>42035</v>
          </cell>
          <cell r="L877" t="str">
            <v>Clinton</v>
          </cell>
          <cell r="M877" t="str">
            <v>042</v>
          </cell>
          <cell r="N877" t="str">
            <v>PA Other</v>
          </cell>
          <cell r="O877">
            <v>0</v>
          </cell>
          <cell r="P877">
            <v>0</v>
          </cell>
          <cell r="Q877" t="str">
            <v>Small city</v>
          </cell>
          <cell r="R877" t="str">
            <v>midrise</v>
          </cell>
          <cell r="S877" t="str">
            <v>AIMCO</v>
          </cell>
          <cell r="T877" t="str">
            <v>NHP</v>
          </cell>
          <cell r="U877" t="str">
            <v>Affordable</v>
          </cell>
          <cell r="V877" t="str">
            <v>Affordable</v>
          </cell>
          <cell r="W877">
            <v>0</v>
          </cell>
          <cell r="X877" t="str">
            <v>Equity</v>
          </cell>
          <cell r="Y877" t="str">
            <v>12</v>
          </cell>
          <cell r="Z877" t="str">
            <v>9</v>
          </cell>
          <cell r="AA877" t="str">
            <v>10</v>
          </cell>
          <cell r="AB877">
            <v>0</v>
          </cell>
          <cell r="AC877">
            <v>0.1943</v>
          </cell>
          <cell r="AD877" t="str">
            <v>Yes</v>
          </cell>
          <cell r="AE877" t="str">
            <v>Yes</v>
          </cell>
          <cell r="AF877" t="str">
            <v>NHP Management Company</v>
          </cell>
          <cell r="AG877" t="str">
            <v>Lock Haven Elderly Assoc</v>
          </cell>
          <cell r="AH877" t="str">
            <v>1978</v>
          </cell>
          <cell r="AI877" t="str">
            <v>East</v>
          </cell>
          <cell r="AJ877" t="str">
            <v>Allentown</v>
          </cell>
          <cell r="AK877" t="str">
            <v>Cooper Winston</v>
          </cell>
          <cell r="AL877" t="str">
            <v>Randy Wadsworth</v>
          </cell>
          <cell r="AM877" t="b">
            <v>0</v>
          </cell>
          <cell r="AN877" t="str">
            <v>RW:005681@3494</v>
          </cell>
          <cell r="AO877" t="str">
            <v>11293</v>
          </cell>
          <cell r="AP877">
            <v>898.09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898.09</v>
          </cell>
          <cell r="AY877">
            <v>174.49</v>
          </cell>
        </row>
        <row r="878">
          <cell r="A878" t="str">
            <v>038255</v>
          </cell>
          <cell r="B878" t="str">
            <v>PARK AVENUE TOWERS (PA)</v>
          </cell>
          <cell r="C878" t="str">
            <v>300 PARK AVENUE</v>
          </cell>
          <cell r="D878">
            <v>0</v>
          </cell>
          <cell r="E878" t="str">
            <v>Wilkes-Barre</v>
          </cell>
          <cell r="F878" t="str">
            <v>PA</v>
          </cell>
          <cell r="G878" t="str">
            <v>18702</v>
          </cell>
          <cell r="H878" t="str">
            <v>717-829-5633</v>
          </cell>
          <cell r="I878" t="str">
            <v>717-829-5170</v>
          </cell>
          <cell r="J878">
            <v>130</v>
          </cell>
          <cell r="K878" t="str">
            <v>42079</v>
          </cell>
          <cell r="L878" t="str">
            <v>Luzerne</v>
          </cell>
          <cell r="M878" t="str">
            <v>7560</v>
          </cell>
          <cell r="N878" t="str">
            <v>Scranton--Wilkes-Barre--Hazleton</v>
          </cell>
          <cell r="O878">
            <v>0</v>
          </cell>
          <cell r="P878">
            <v>0</v>
          </cell>
          <cell r="Q878" t="str">
            <v>Suburban</v>
          </cell>
          <cell r="R878" t="str">
            <v>highrise</v>
          </cell>
          <cell r="S878" t="str">
            <v>AIMCO</v>
          </cell>
          <cell r="T878" t="str">
            <v>NHP</v>
          </cell>
          <cell r="U878" t="str">
            <v>Affordable</v>
          </cell>
          <cell r="V878" t="str">
            <v>Affordable</v>
          </cell>
          <cell r="W878">
            <v>0</v>
          </cell>
          <cell r="X878" t="str">
            <v>Equity</v>
          </cell>
          <cell r="Y878" t="str">
            <v>12</v>
          </cell>
          <cell r="Z878" t="str">
            <v>6</v>
          </cell>
          <cell r="AA878" t="str">
            <v>8</v>
          </cell>
          <cell r="AB878">
            <v>0</v>
          </cell>
          <cell r="AC878">
            <v>0.248</v>
          </cell>
          <cell r="AD878" t="str">
            <v>Yes</v>
          </cell>
          <cell r="AE878" t="str">
            <v>Yes</v>
          </cell>
          <cell r="AF878" t="str">
            <v>NHP Management Company</v>
          </cell>
          <cell r="AG878" t="str">
            <v>M&amp;P Development Co</v>
          </cell>
          <cell r="AH878" t="str">
            <v>1976</v>
          </cell>
          <cell r="AI878" t="str">
            <v>East</v>
          </cell>
          <cell r="AJ878" t="str">
            <v>Allentown</v>
          </cell>
          <cell r="AK878" t="str">
            <v>Cooper Winston</v>
          </cell>
          <cell r="AL878" t="str">
            <v>Randy Wadsworth</v>
          </cell>
          <cell r="AM878" t="b">
            <v>0</v>
          </cell>
          <cell r="AN878" t="str">
            <v>RW:000938@3494</v>
          </cell>
          <cell r="AO878" t="str">
            <v>11761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</row>
        <row r="879">
          <cell r="A879" t="str">
            <v>038256</v>
          </cell>
          <cell r="B879" t="str">
            <v>BLOOMSBURG TOWERS</v>
          </cell>
          <cell r="C879" t="str">
            <v>330 W 3RD STREET</v>
          </cell>
          <cell r="D879">
            <v>0</v>
          </cell>
          <cell r="E879" t="str">
            <v>Bloomsburg</v>
          </cell>
          <cell r="F879" t="str">
            <v>PA</v>
          </cell>
          <cell r="G879" t="str">
            <v>17815</v>
          </cell>
          <cell r="H879" t="str">
            <v>717-387-0524</v>
          </cell>
          <cell r="I879" t="str">
            <v>717-387-7705</v>
          </cell>
          <cell r="J879">
            <v>76</v>
          </cell>
          <cell r="K879" t="str">
            <v>42037</v>
          </cell>
          <cell r="L879" t="str">
            <v>Columbia</v>
          </cell>
          <cell r="M879" t="str">
            <v>7560</v>
          </cell>
          <cell r="N879" t="str">
            <v>Scranton--Wilkes-Barre--Hazleton</v>
          </cell>
          <cell r="O879">
            <v>0</v>
          </cell>
          <cell r="P879">
            <v>0</v>
          </cell>
          <cell r="Q879" t="str">
            <v>Small city</v>
          </cell>
          <cell r="R879" t="str">
            <v>midrise</v>
          </cell>
          <cell r="S879" t="str">
            <v>AIMCO</v>
          </cell>
          <cell r="T879" t="str">
            <v>NHP</v>
          </cell>
          <cell r="U879" t="str">
            <v>Affordable</v>
          </cell>
          <cell r="V879" t="str">
            <v>Affordable</v>
          </cell>
          <cell r="W879">
            <v>0</v>
          </cell>
          <cell r="X879" t="str">
            <v>Equity</v>
          </cell>
          <cell r="Y879" t="str">
            <v>12</v>
          </cell>
          <cell r="Z879" t="str">
            <v>9</v>
          </cell>
          <cell r="AA879" t="str">
            <v>10</v>
          </cell>
          <cell r="AB879">
            <v>0</v>
          </cell>
          <cell r="AC879">
            <v>0.13139999999999999</v>
          </cell>
          <cell r="AD879" t="str">
            <v>Yes</v>
          </cell>
          <cell r="AE879" t="str">
            <v>Yes</v>
          </cell>
          <cell r="AF879" t="str">
            <v>NHP Management Company</v>
          </cell>
          <cell r="AG879" t="str">
            <v>Bloomsburg Elderly Assoc</v>
          </cell>
          <cell r="AH879" t="str">
            <v>1981</v>
          </cell>
          <cell r="AI879" t="str">
            <v>East</v>
          </cell>
          <cell r="AJ879" t="str">
            <v>Allentown</v>
          </cell>
          <cell r="AK879" t="str">
            <v>Cooper Winston</v>
          </cell>
          <cell r="AL879" t="str">
            <v>Randy Wadsworth</v>
          </cell>
          <cell r="AM879" t="b">
            <v>0</v>
          </cell>
          <cell r="AN879" t="str">
            <v>RW:008634@3494</v>
          </cell>
          <cell r="AO879" t="str">
            <v>11298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</row>
        <row r="880">
          <cell r="A880" t="str">
            <v>038257</v>
          </cell>
          <cell r="B880" t="str">
            <v>HILLSIDE VILLAGE</v>
          </cell>
          <cell r="C880" t="str">
            <v>308 HILLSIDE VILLAGE</v>
          </cell>
          <cell r="D880">
            <v>0</v>
          </cell>
          <cell r="E880" t="str">
            <v>Catawissa</v>
          </cell>
          <cell r="F880" t="str">
            <v>PA</v>
          </cell>
          <cell r="G880" t="str">
            <v>17820</v>
          </cell>
          <cell r="H880" t="str">
            <v>717-356-2241</v>
          </cell>
          <cell r="I880" t="str">
            <v>717-356-2299</v>
          </cell>
          <cell r="J880">
            <v>50</v>
          </cell>
          <cell r="K880" t="str">
            <v>42037</v>
          </cell>
          <cell r="L880" t="str">
            <v>Columbia</v>
          </cell>
          <cell r="M880" t="str">
            <v>7560</v>
          </cell>
          <cell r="N880" t="str">
            <v>Scranton--Wilkes-Barre--Hazleton</v>
          </cell>
          <cell r="O880">
            <v>0</v>
          </cell>
          <cell r="P880">
            <v>0</v>
          </cell>
          <cell r="Q880" t="str">
            <v>Small city</v>
          </cell>
          <cell r="R880" t="str">
            <v>garden</v>
          </cell>
          <cell r="S880" t="str">
            <v>AIMCO</v>
          </cell>
          <cell r="T880" t="str">
            <v>NHP</v>
          </cell>
          <cell r="U880" t="str">
            <v>Affordable</v>
          </cell>
          <cell r="V880" t="str">
            <v>Affordable</v>
          </cell>
          <cell r="W880">
            <v>0</v>
          </cell>
          <cell r="X880" t="str">
            <v>Equity</v>
          </cell>
          <cell r="Y880" t="str">
            <v>12</v>
          </cell>
          <cell r="Z880" t="str">
            <v>6</v>
          </cell>
          <cell r="AA880" t="str">
            <v>7</v>
          </cell>
          <cell r="AB880">
            <v>0</v>
          </cell>
          <cell r="AC880">
            <v>0.05</v>
          </cell>
          <cell r="AD880" t="str">
            <v>Yes</v>
          </cell>
          <cell r="AE880" t="str">
            <v>Yes</v>
          </cell>
          <cell r="AF880" t="str">
            <v>NHP Management Company</v>
          </cell>
          <cell r="AG880" t="str">
            <v>Hillside Village Assoc</v>
          </cell>
          <cell r="AH880" t="str">
            <v>1981</v>
          </cell>
          <cell r="AI880" t="str">
            <v>East</v>
          </cell>
          <cell r="AJ880" t="str">
            <v>Allentown</v>
          </cell>
          <cell r="AK880" t="str">
            <v>Cooper Winston</v>
          </cell>
          <cell r="AL880" t="str">
            <v>Randy Wadsworth</v>
          </cell>
          <cell r="AM880" t="b">
            <v>0</v>
          </cell>
          <cell r="AN880" t="str">
            <v>RW:038297@3494</v>
          </cell>
          <cell r="AO880" t="str">
            <v>08157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</row>
        <row r="881">
          <cell r="A881" t="str">
            <v>038258</v>
          </cell>
          <cell r="B881" t="str">
            <v>PARKVIEW MANOR</v>
          </cell>
          <cell r="C881" t="str">
            <v>901 DUQUESNE PLACE DRIVE</v>
          </cell>
          <cell r="D881" t="str">
            <v>APT. 201</v>
          </cell>
          <cell r="E881" t="str">
            <v>Dusquesne</v>
          </cell>
          <cell r="F881" t="str">
            <v>PA</v>
          </cell>
          <cell r="G881" t="str">
            <v>15110</v>
          </cell>
          <cell r="H881" t="str">
            <v>412-466-3002</v>
          </cell>
          <cell r="I881" t="str">
            <v>412-466-6440</v>
          </cell>
          <cell r="J881">
            <v>180</v>
          </cell>
          <cell r="K881" t="str">
            <v>42003</v>
          </cell>
          <cell r="L881" t="str">
            <v>Allegheny</v>
          </cell>
          <cell r="M881" t="str">
            <v>6280</v>
          </cell>
          <cell r="N881" t="str">
            <v>Pittsburgh</v>
          </cell>
          <cell r="O881">
            <v>0</v>
          </cell>
          <cell r="P881">
            <v>0</v>
          </cell>
          <cell r="Q881" t="str">
            <v>Suburban</v>
          </cell>
          <cell r="R881" t="str">
            <v>garden</v>
          </cell>
          <cell r="S881" t="str">
            <v>AIMCO</v>
          </cell>
          <cell r="T881" t="str">
            <v>NHP</v>
          </cell>
          <cell r="U881" t="str">
            <v>Affordable</v>
          </cell>
          <cell r="V881" t="str">
            <v>Affordable</v>
          </cell>
          <cell r="W881">
            <v>0</v>
          </cell>
          <cell r="X881" t="str">
            <v>Equity</v>
          </cell>
          <cell r="Y881" t="str">
            <v>12</v>
          </cell>
          <cell r="Z881" t="str">
            <v>4</v>
          </cell>
          <cell r="AA881" t="str">
            <v>6</v>
          </cell>
          <cell r="AB881">
            <v>0</v>
          </cell>
          <cell r="AC881">
            <v>0.34150000000000003</v>
          </cell>
          <cell r="AD881" t="str">
            <v>Yes</v>
          </cell>
          <cell r="AE881" t="str">
            <v>Yes</v>
          </cell>
          <cell r="AF881" t="str">
            <v>NHP Management Company</v>
          </cell>
          <cell r="AG881" t="str">
            <v>Duquesne Assoc No. 1</v>
          </cell>
          <cell r="AH881" t="str">
            <v>1973</v>
          </cell>
          <cell r="AI881" t="str">
            <v>East</v>
          </cell>
          <cell r="AJ881" t="str">
            <v>Allentown</v>
          </cell>
          <cell r="AK881" t="str">
            <v>Cooper Winston</v>
          </cell>
          <cell r="AL881" t="str">
            <v>Darnell Beatty</v>
          </cell>
          <cell r="AM881" t="b">
            <v>0</v>
          </cell>
          <cell r="AN881" t="str">
            <v>RW:039076@3494</v>
          </cell>
          <cell r="AO881" t="str">
            <v>10455</v>
          </cell>
          <cell r="AP881">
            <v>1600.56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1600.56</v>
          </cell>
          <cell r="AY881">
            <v>546.59</v>
          </cell>
        </row>
        <row r="882">
          <cell r="A882" t="str">
            <v>038259</v>
          </cell>
          <cell r="B882" t="str">
            <v>HILLTOP (PA)</v>
          </cell>
          <cell r="C882" t="str">
            <v>901 DUQUESNE PLACE DRIVE</v>
          </cell>
          <cell r="D882" t="str">
            <v>APT. 201</v>
          </cell>
          <cell r="E882" t="str">
            <v>Dusquesne</v>
          </cell>
          <cell r="F882" t="str">
            <v>PA</v>
          </cell>
          <cell r="G882" t="str">
            <v>15110</v>
          </cell>
          <cell r="H882" t="str">
            <v>412-466-2230</v>
          </cell>
          <cell r="I882" t="str">
            <v>412-466-1510</v>
          </cell>
          <cell r="J882">
            <v>152</v>
          </cell>
          <cell r="K882" t="str">
            <v>42003</v>
          </cell>
          <cell r="L882" t="str">
            <v>Allegheny</v>
          </cell>
          <cell r="M882" t="str">
            <v>6280</v>
          </cell>
          <cell r="N882" t="str">
            <v>Pittsburgh</v>
          </cell>
          <cell r="O882">
            <v>0</v>
          </cell>
          <cell r="P882">
            <v>0</v>
          </cell>
          <cell r="Q882" t="str">
            <v>Suburban</v>
          </cell>
          <cell r="R882" t="str">
            <v>garden</v>
          </cell>
          <cell r="S882" t="str">
            <v>AIMCO</v>
          </cell>
          <cell r="T882" t="str">
            <v>NHP</v>
          </cell>
          <cell r="U882" t="str">
            <v>Affordable</v>
          </cell>
          <cell r="V882" t="str">
            <v>Affordable</v>
          </cell>
          <cell r="W882">
            <v>0</v>
          </cell>
          <cell r="X882" t="str">
            <v>Equity</v>
          </cell>
          <cell r="Y882" t="str">
            <v>12</v>
          </cell>
          <cell r="Z882" t="str">
            <v>4</v>
          </cell>
          <cell r="AA882" t="str">
            <v>5</v>
          </cell>
          <cell r="AB882">
            <v>0</v>
          </cell>
          <cell r="AC882">
            <v>0.11</v>
          </cell>
          <cell r="AD882" t="str">
            <v>Yes</v>
          </cell>
          <cell r="AE882" t="str">
            <v>Yes</v>
          </cell>
          <cell r="AF882" t="str">
            <v>NHP Management Company</v>
          </cell>
          <cell r="AG882" t="str">
            <v>Hilltop Apts Assoc</v>
          </cell>
          <cell r="AH882" t="str">
            <v>1976</v>
          </cell>
          <cell r="AI882" t="str">
            <v>East</v>
          </cell>
          <cell r="AJ882" t="str">
            <v>Allentown</v>
          </cell>
          <cell r="AK882" t="str">
            <v>Cooper Winston</v>
          </cell>
          <cell r="AL882" t="str">
            <v>Darnell Beatty</v>
          </cell>
          <cell r="AM882" t="b">
            <v>0</v>
          </cell>
          <cell r="AN882" t="str">
            <v>RW:038361@3494</v>
          </cell>
          <cell r="AO882" t="str">
            <v>08213</v>
          </cell>
          <cell r="AP882">
            <v>1351.58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1351.58</v>
          </cell>
          <cell r="AY882">
            <v>148.66999999999999</v>
          </cell>
        </row>
        <row r="883">
          <cell r="A883" t="str">
            <v>038260</v>
          </cell>
          <cell r="B883" t="str">
            <v>ANTIOCH TOWERS</v>
          </cell>
          <cell r="C883" t="str">
            <v>8920 CARNEGIE AVENUE</v>
          </cell>
          <cell r="D883">
            <v>0</v>
          </cell>
          <cell r="E883" t="str">
            <v>Cleveland</v>
          </cell>
          <cell r="F883" t="str">
            <v>OH</v>
          </cell>
          <cell r="G883" t="str">
            <v>44106</v>
          </cell>
          <cell r="H883" t="str">
            <v>216-721-6100</v>
          </cell>
          <cell r="I883" t="str">
            <v>216-721-3227</v>
          </cell>
          <cell r="J883">
            <v>171</v>
          </cell>
          <cell r="K883" t="str">
            <v>39035</v>
          </cell>
          <cell r="L883" t="str">
            <v>Cuyahoga</v>
          </cell>
          <cell r="M883" t="str">
            <v>1680</v>
          </cell>
          <cell r="N883" t="str">
            <v>Cleveland-Lorain-Elyria</v>
          </cell>
          <cell r="O883" t="str">
            <v>28</v>
          </cell>
          <cell r="P883" t="str">
            <v>Cleveland - Akron</v>
          </cell>
          <cell r="Q883" t="str">
            <v>Inner city</v>
          </cell>
          <cell r="R883" t="str">
            <v>highrise</v>
          </cell>
          <cell r="S883" t="str">
            <v>AIMCO</v>
          </cell>
          <cell r="T883" t="str">
            <v>NHP</v>
          </cell>
          <cell r="U883" t="str">
            <v>Affordable</v>
          </cell>
          <cell r="V883" t="str">
            <v>Affordable</v>
          </cell>
          <cell r="W883">
            <v>0</v>
          </cell>
          <cell r="X883" t="str">
            <v>Equity</v>
          </cell>
          <cell r="Y883" t="str">
            <v>12</v>
          </cell>
          <cell r="Z883" t="str">
            <v>3</v>
          </cell>
          <cell r="AA883" t="str">
            <v>5</v>
          </cell>
          <cell r="AB883">
            <v>0</v>
          </cell>
          <cell r="AC883">
            <v>0.31319999999999998</v>
          </cell>
          <cell r="AD883" t="str">
            <v>Yes</v>
          </cell>
          <cell r="AE883" t="str">
            <v>Yes</v>
          </cell>
          <cell r="AF883" t="str">
            <v>NHP Management Company</v>
          </cell>
          <cell r="AG883" t="str">
            <v>Antioch Apts Ltd</v>
          </cell>
          <cell r="AH883" t="str">
            <v>1976</v>
          </cell>
          <cell r="AI883" t="str">
            <v>West</v>
          </cell>
          <cell r="AJ883" t="str">
            <v>Columbus</v>
          </cell>
          <cell r="AK883" t="str">
            <v>Rowe Shockley</v>
          </cell>
          <cell r="AL883" t="str">
            <v>Bonnie Hersh</v>
          </cell>
          <cell r="AM883" t="b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923.82</v>
          </cell>
          <cell r="AU883">
            <v>0</v>
          </cell>
          <cell r="AV883">
            <v>0</v>
          </cell>
          <cell r="AW883">
            <v>0</v>
          </cell>
          <cell r="AX883">
            <v>923.82</v>
          </cell>
          <cell r="AY883">
            <v>289.33999999999997</v>
          </cell>
        </row>
        <row r="884">
          <cell r="A884" t="str">
            <v>038261</v>
          </cell>
          <cell r="B884" t="str">
            <v>MAYFAIR MANOR</v>
          </cell>
          <cell r="C884" t="str">
            <v>5180 EAST 22ND STREET</v>
          </cell>
          <cell r="D884">
            <v>0</v>
          </cell>
          <cell r="E884" t="str">
            <v>Tucson</v>
          </cell>
          <cell r="F884" t="str">
            <v>AZ</v>
          </cell>
          <cell r="G884" t="str">
            <v>85711</v>
          </cell>
          <cell r="H884" t="str">
            <v>602-790-2772</v>
          </cell>
          <cell r="I884" t="str">
            <v>602-790-1403</v>
          </cell>
          <cell r="J884">
            <v>140</v>
          </cell>
          <cell r="K884" t="str">
            <v>04019</v>
          </cell>
          <cell r="L884" t="str">
            <v>Pima</v>
          </cell>
          <cell r="M884" t="str">
            <v>8520</v>
          </cell>
          <cell r="N884" t="str">
            <v>Tucson</v>
          </cell>
          <cell r="O884">
            <v>0</v>
          </cell>
          <cell r="P884">
            <v>0</v>
          </cell>
          <cell r="Q884" t="str">
            <v>Inner city</v>
          </cell>
          <cell r="R884" t="str">
            <v>garden</v>
          </cell>
          <cell r="S884" t="str">
            <v>AIMCO</v>
          </cell>
          <cell r="T884" t="str">
            <v>NHP</v>
          </cell>
          <cell r="U884" t="str">
            <v>Affordable</v>
          </cell>
          <cell r="V884" t="str">
            <v>Affordable</v>
          </cell>
          <cell r="W884">
            <v>0</v>
          </cell>
          <cell r="X884" t="str">
            <v>Equity</v>
          </cell>
          <cell r="Y884" t="str">
            <v>12</v>
          </cell>
          <cell r="Z884" t="str">
            <v>2</v>
          </cell>
          <cell r="AA884" t="str">
            <v>2</v>
          </cell>
          <cell r="AB884">
            <v>0</v>
          </cell>
          <cell r="AC884">
            <v>0.1157</v>
          </cell>
          <cell r="AD884" t="str">
            <v>Yes</v>
          </cell>
          <cell r="AE884" t="str">
            <v>No</v>
          </cell>
          <cell r="AF884" t="str">
            <v>NHP Management Company</v>
          </cell>
          <cell r="AG884" t="str">
            <v>Mayfair Manor Ltd Ptsp</v>
          </cell>
          <cell r="AH884" t="str">
            <v>1971</v>
          </cell>
          <cell r="AI884" t="str">
            <v>Far West</v>
          </cell>
          <cell r="AJ884" t="str">
            <v>Phoenix</v>
          </cell>
          <cell r="AK884" t="str">
            <v>Kris Bloom</v>
          </cell>
          <cell r="AL884" t="str">
            <v>Rich Himmelberger</v>
          </cell>
          <cell r="AM884" t="b">
            <v>0</v>
          </cell>
          <cell r="AN884" t="str">
            <v>RW:008288@3494</v>
          </cell>
          <cell r="AO884" t="str">
            <v>11470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514.5</v>
          </cell>
          <cell r="AW884">
            <v>0</v>
          </cell>
          <cell r="AX884">
            <v>514.5</v>
          </cell>
          <cell r="AY884">
            <v>59.52</v>
          </cell>
        </row>
        <row r="885">
          <cell r="A885" t="str">
            <v>038265</v>
          </cell>
          <cell r="B885" t="str">
            <v>NORTH RIVER PLACE</v>
          </cell>
          <cell r="C885" t="str">
            <v>767 HOPETOWN ROAD</v>
          </cell>
          <cell r="D885">
            <v>0</v>
          </cell>
          <cell r="E885" t="str">
            <v>Chillicothe</v>
          </cell>
          <cell r="F885" t="str">
            <v>OH</v>
          </cell>
          <cell r="G885" t="str">
            <v>45601</v>
          </cell>
          <cell r="H885" t="str">
            <v>614-774-2987</v>
          </cell>
          <cell r="I885" t="str">
            <v>*CALL FIRST*</v>
          </cell>
          <cell r="J885">
            <v>120</v>
          </cell>
          <cell r="K885" t="str">
            <v>39141</v>
          </cell>
          <cell r="L885" t="str">
            <v>Ross</v>
          </cell>
          <cell r="M885" t="str">
            <v>039</v>
          </cell>
          <cell r="N885" t="str">
            <v>OH Other</v>
          </cell>
          <cell r="O885">
            <v>0</v>
          </cell>
          <cell r="P885">
            <v>0</v>
          </cell>
          <cell r="Q885" t="str">
            <v>Suburban</v>
          </cell>
          <cell r="R885" t="str">
            <v>garden</v>
          </cell>
          <cell r="S885" t="str">
            <v>AIMCO</v>
          </cell>
          <cell r="T885" t="str">
            <v>NHP</v>
          </cell>
          <cell r="U885" t="str">
            <v>Conventional</v>
          </cell>
          <cell r="V885" t="str">
            <v>Affordable</v>
          </cell>
          <cell r="W885">
            <v>0</v>
          </cell>
          <cell r="X885" t="str">
            <v>Equity</v>
          </cell>
          <cell r="Y885" t="str">
            <v>12</v>
          </cell>
          <cell r="Z885" t="str">
            <v>6</v>
          </cell>
          <cell r="AA885" t="str">
            <v>7</v>
          </cell>
          <cell r="AB885">
            <v>0</v>
          </cell>
          <cell r="AC885">
            <v>8.1299999999999997E-2</v>
          </cell>
          <cell r="AD885" t="str">
            <v>Yes</v>
          </cell>
          <cell r="AE885" t="str">
            <v>Yes</v>
          </cell>
          <cell r="AF885" t="str">
            <v>NHP Management Company</v>
          </cell>
          <cell r="AG885" t="str">
            <v>HRH Properties, Ltd.</v>
          </cell>
          <cell r="AH885" t="str">
            <v>1979</v>
          </cell>
          <cell r="AI885" t="str">
            <v>West</v>
          </cell>
          <cell r="AJ885" t="str">
            <v>Columbus</v>
          </cell>
          <cell r="AK885" t="str">
            <v>Rowe Shockley</v>
          </cell>
          <cell r="AL885" t="str">
            <v>Jim Soxman</v>
          </cell>
          <cell r="AM885" t="b">
            <v>0</v>
          </cell>
          <cell r="AN885" t="str">
            <v>RW:000348@3494</v>
          </cell>
          <cell r="AO885" t="str">
            <v>11310</v>
          </cell>
          <cell r="AP885">
            <v>0</v>
          </cell>
          <cell r="AQ885">
            <v>0</v>
          </cell>
          <cell r="AR885">
            <v>0</v>
          </cell>
          <cell r="AS885">
            <v>0</v>
          </cell>
          <cell r="AT885">
            <v>0</v>
          </cell>
          <cell r="AU885">
            <v>0</v>
          </cell>
          <cell r="AV885">
            <v>0</v>
          </cell>
          <cell r="AW885">
            <v>0</v>
          </cell>
          <cell r="AX885">
            <v>0</v>
          </cell>
          <cell r="AY885">
            <v>0</v>
          </cell>
        </row>
        <row r="886">
          <cell r="A886" t="str">
            <v>038266</v>
          </cell>
          <cell r="B886" t="str">
            <v>OVERBROOK PARK</v>
          </cell>
          <cell r="C886" t="str">
            <v>2179 ANDERSON STATION RD</v>
          </cell>
          <cell r="D886">
            <v>0</v>
          </cell>
          <cell r="E886" t="str">
            <v>Chillicothe</v>
          </cell>
          <cell r="F886" t="str">
            <v>OH</v>
          </cell>
          <cell r="G886" t="str">
            <v>45601</v>
          </cell>
          <cell r="H886" t="str">
            <v>614-773-1159</v>
          </cell>
          <cell r="I886" t="str">
            <v>614-773-1190</v>
          </cell>
          <cell r="J886">
            <v>50</v>
          </cell>
          <cell r="K886" t="str">
            <v>39141</v>
          </cell>
          <cell r="L886" t="str">
            <v>Ross</v>
          </cell>
          <cell r="M886" t="str">
            <v>039</v>
          </cell>
          <cell r="N886" t="str">
            <v>OH Other</v>
          </cell>
          <cell r="O886">
            <v>0</v>
          </cell>
          <cell r="P886">
            <v>0</v>
          </cell>
          <cell r="Q886" t="str">
            <v>Suburban</v>
          </cell>
          <cell r="R886" t="str">
            <v>garden</v>
          </cell>
          <cell r="S886" t="str">
            <v>AIMCO</v>
          </cell>
          <cell r="T886" t="str">
            <v>NHP</v>
          </cell>
          <cell r="U886" t="str">
            <v>Affordable</v>
          </cell>
          <cell r="V886" t="str">
            <v>Affordable</v>
          </cell>
          <cell r="W886">
            <v>0</v>
          </cell>
          <cell r="X886" t="str">
            <v>Equity</v>
          </cell>
          <cell r="Y886" t="str">
            <v>12</v>
          </cell>
          <cell r="Z886" t="str">
            <v>5</v>
          </cell>
          <cell r="AA886" t="str">
            <v>5</v>
          </cell>
          <cell r="AB886">
            <v>0</v>
          </cell>
          <cell r="AC886">
            <v>0.20669999999999999</v>
          </cell>
          <cell r="AD886" t="str">
            <v>Yes</v>
          </cell>
          <cell r="AE886" t="str">
            <v>Yes</v>
          </cell>
          <cell r="AF886" t="str">
            <v>NHP Management Company</v>
          </cell>
          <cell r="AG886" t="str">
            <v>Overbrook Park Ltd</v>
          </cell>
          <cell r="AH886" t="str">
            <v>1981</v>
          </cell>
          <cell r="AI886" t="str">
            <v>West</v>
          </cell>
          <cell r="AJ886" t="str">
            <v>Columbus</v>
          </cell>
          <cell r="AK886" t="str">
            <v>Rowe Shockley</v>
          </cell>
          <cell r="AL886" t="str">
            <v>Jim Soxman</v>
          </cell>
          <cell r="AM886" t="b">
            <v>0</v>
          </cell>
          <cell r="AN886" t="str">
            <v>RW:037544@3494</v>
          </cell>
          <cell r="AO886" t="str">
            <v>11308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</row>
        <row r="887">
          <cell r="A887" t="str">
            <v>038267</v>
          </cell>
          <cell r="B887" t="str">
            <v>CARBONDALE TOWERS</v>
          </cell>
          <cell r="C887" t="str">
            <v>810 W MILL STREET</v>
          </cell>
          <cell r="D887">
            <v>0</v>
          </cell>
          <cell r="E887" t="str">
            <v>Carbondale</v>
          </cell>
          <cell r="F887" t="str">
            <v>IL</v>
          </cell>
          <cell r="G887" t="str">
            <v>62901</v>
          </cell>
          <cell r="H887" t="str">
            <v>618-529-3371</v>
          </cell>
          <cell r="I887" t="str">
            <v>618-529-3709</v>
          </cell>
          <cell r="J887">
            <v>231</v>
          </cell>
          <cell r="K887" t="str">
            <v>17077</v>
          </cell>
          <cell r="L887" t="str">
            <v>Jackson</v>
          </cell>
          <cell r="M887" t="str">
            <v>017</v>
          </cell>
          <cell r="N887" t="str">
            <v>IL Other</v>
          </cell>
          <cell r="O887">
            <v>0</v>
          </cell>
          <cell r="P887">
            <v>0</v>
          </cell>
          <cell r="Q887" t="str">
            <v>Small city</v>
          </cell>
          <cell r="R887" t="str">
            <v>garden</v>
          </cell>
          <cell r="S887" t="str">
            <v>AIMCO</v>
          </cell>
          <cell r="T887" t="str">
            <v>NHP</v>
          </cell>
          <cell r="U887" t="str">
            <v>Affordable</v>
          </cell>
          <cell r="V887" t="str">
            <v>Affordable</v>
          </cell>
          <cell r="W887">
            <v>0</v>
          </cell>
          <cell r="X887" t="str">
            <v>Equity</v>
          </cell>
          <cell r="Y887" t="str">
            <v>12</v>
          </cell>
          <cell r="Z887" t="str">
            <v>7</v>
          </cell>
          <cell r="AA887" t="str">
            <v>8</v>
          </cell>
          <cell r="AB887">
            <v>0</v>
          </cell>
          <cell r="AC887">
            <v>0.2167</v>
          </cell>
          <cell r="AD887" t="str">
            <v>Yes</v>
          </cell>
          <cell r="AE887" t="str">
            <v>Yes</v>
          </cell>
          <cell r="AF887" t="str">
            <v>NHP Management Company</v>
          </cell>
          <cell r="AG887" t="str">
            <v>United Housing Ptnrs Carbondale Ltd</v>
          </cell>
          <cell r="AH887" t="str">
            <v>1980</v>
          </cell>
          <cell r="AI887" t="str">
            <v>Far West</v>
          </cell>
          <cell r="AJ887" t="str">
            <v>Kansas City</v>
          </cell>
          <cell r="AK887" t="str">
            <v>Rusty Fleming</v>
          </cell>
          <cell r="AL887" t="str">
            <v>Lisa Beffa</v>
          </cell>
          <cell r="AM887" t="b">
            <v>0</v>
          </cell>
          <cell r="AN887" t="str">
            <v>RW:038188@3494</v>
          </cell>
          <cell r="AO887" t="str">
            <v>08060</v>
          </cell>
          <cell r="AP887">
            <v>2054.0500000000002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2054.0500000000002</v>
          </cell>
          <cell r="AY887">
            <v>445.11</v>
          </cell>
        </row>
        <row r="888">
          <cell r="A888" t="str">
            <v>038268</v>
          </cell>
          <cell r="B888" t="str">
            <v>ANGLERS MANOR</v>
          </cell>
          <cell r="C888" t="str">
            <v>1017 S MERCER AVENUE</v>
          </cell>
          <cell r="D888">
            <v>0</v>
          </cell>
          <cell r="E888" t="str">
            <v>Bloomington</v>
          </cell>
          <cell r="F888" t="str">
            <v>IL</v>
          </cell>
          <cell r="G888" t="str">
            <v>61701</v>
          </cell>
          <cell r="H888" t="str">
            <v>309-663-6527</v>
          </cell>
          <cell r="I888" t="str">
            <v>309-663-2153</v>
          </cell>
          <cell r="J888">
            <v>96</v>
          </cell>
          <cell r="K888" t="str">
            <v>17113</v>
          </cell>
          <cell r="L888" t="str">
            <v>Mclean</v>
          </cell>
          <cell r="M888" t="str">
            <v>1040</v>
          </cell>
          <cell r="N888" t="str">
            <v>Bloomington-Normal</v>
          </cell>
          <cell r="O888">
            <v>0</v>
          </cell>
          <cell r="P888">
            <v>0</v>
          </cell>
          <cell r="Q888" t="str">
            <v>Small city</v>
          </cell>
          <cell r="R888" t="str">
            <v>garden</v>
          </cell>
          <cell r="S888" t="str">
            <v>AIMCO</v>
          </cell>
          <cell r="T888" t="str">
            <v>NHP</v>
          </cell>
          <cell r="U888" t="str">
            <v>Affordable</v>
          </cell>
          <cell r="V888" t="str">
            <v>Affordable</v>
          </cell>
          <cell r="W888">
            <v>0</v>
          </cell>
          <cell r="X888" t="str">
            <v>Equity</v>
          </cell>
          <cell r="Y888" t="str">
            <v>12</v>
          </cell>
          <cell r="Z888" t="str">
            <v>9</v>
          </cell>
          <cell r="AA888" t="str">
            <v>9</v>
          </cell>
          <cell r="AB888">
            <v>0</v>
          </cell>
          <cell r="AC888">
            <v>0.123</v>
          </cell>
          <cell r="AD888" t="str">
            <v>Yes</v>
          </cell>
          <cell r="AE888" t="str">
            <v>Yes</v>
          </cell>
          <cell r="AF888" t="str">
            <v>NHP Management Company</v>
          </cell>
          <cell r="AG888" t="str">
            <v>Anglers Manor Assoc LP</v>
          </cell>
          <cell r="AH888" t="str">
            <v>1980</v>
          </cell>
          <cell r="AI888" t="str">
            <v>Far West</v>
          </cell>
          <cell r="AJ888" t="str">
            <v>Chicago</v>
          </cell>
          <cell r="AK888" t="str">
            <v>Wade Roemke</v>
          </cell>
          <cell r="AL888" t="str">
            <v>Oscar Zeff</v>
          </cell>
          <cell r="AM888" t="b">
            <v>0</v>
          </cell>
          <cell r="AN888" t="str">
            <v>RW:039180@3494</v>
          </cell>
          <cell r="AO888" t="str">
            <v>10577</v>
          </cell>
          <cell r="AP888">
            <v>853.63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853.63</v>
          </cell>
          <cell r="AY888">
            <v>104.99</v>
          </cell>
        </row>
        <row r="889">
          <cell r="A889" t="str">
            <v>038269</v>
          </cell>
          <cell r="B889" t="str">
            <v>MILL STREET</v>
          </cell>
          <cell r="C889" t="str">
            <v>810 W MILL STREET</v>
          </cell>
          <cell r="D889">
            <v>0</v>
          </cell>
          <cell r="E889" t="str">
            <v>Carbondale</v>
          </cell>
          <cell r="F889" t="str">
            <v>IL</v>
          </cell>
          <cell r="G889" t="str">
            <v>62901</v>
          </cell>
          <cell r="H889" t="str">
            <v>618-529-3371</v>
          </cell>
          <cell r="I889" t="str">
            <v>618-529-3709</v>
          </cell>
          <cell r="J889">
            <v>40</v>
          </cell>
          <cell r="K889" t="str">
            <v>17077</v>
          </cell>
          <cell r="L889" t="str">
            <v>Jackson</v>
          </cell>
          <cell r="M889" t="str">
            <v>017</v>
          </cell>
          <cell r="N889" t="str">
            <v>IL Other</v>
          </cell>
          <cell r="O889">
            <v>0</v>
          </cell>
          <cell r="P889">
            <v>0</v>
          </cell>
          <cell r="Q889" t="str">
            <v>Small city</v>
          </cell>
          <cell r="R889" t="str">
            <v>garden</v>
          </cell>
          <cell r="S889" t="str">
            <v>AIMCO</v>
          </cell>
          <cell r="T889" t="str">
            <v>NHP</v>
          </cell>
          <cell r="U889" t="str">
            <v>Affordable</v>
          </cell>
          <cell r="V889" t="str">
            <v>Affordable</v>
          </cell>
          <cell r="W889">
            <v>0</v>
          </cell>
          <cell r="X889" t="str">
            <v>Equity</v>
          </cell>
          <cell r="Y889" t="str">
            <v>12</v>
          </cell>
          <cell r="Z889" t="str">
            <v>7</v>
          </cell>
          <cell r="AA889" t="str">
            <v>8</v>
          </cell>
          <cell r="AB889">
            <v>0</v>
          </cell>
          <cell r="AC889">
            <v>0.05</v>
          </cell>
          <cell r="AD889" t="str">
            <v>Yes</v>
          </cell>
          <cell r="AE889" t="str">
            <v>Yes</v>
          </cell>
          <cell r="AF889" t="str">
            <v>NHP Management Company</v>
          </cell>
          <cell r="AG889" t="str">
            <v>Mill Street Assoc Ltd Ptsp</v>
          </cell>
          <cell r="AH889" t="str">
            <v>1980</v>
          </cell>
          <cell r="AI889" t="str">
            <v>Far West</v>
          </cell>
          <cell r="AJ889" t="str">
            <v>Kansas City</v>
          </cell>
          <cell r="AK889" t="str">
            <v>Rusty Fleming</v>
          </cell>
          <cell r="AL889" t="str">
            <v>Lisa Beffa</v>
          </cell>
          <cell r="AM889" t="b">
            <v>0</v>
          </cell>
          <cell r="AN889">
            <v>0</v>
          </cell>
          <cell r="AO889" t="str">
            <v>09127</v>
          </cell>
          <cell r="AP889">
            <v>355.68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355.68</v>
          </cell>
          <cell r="AY889">
            <v>17.78</v>
          </cell>
        </row>
        <row r="890">
          <cell r="A890" t="str">
            <v>038270</v>
          </cell>
          <cell r="B890" t="str">
            <v>CANTERBURY GARDENS</v>
          </cell>
          <cell r="C890" t="str">
            <v>146 W HATCH AVENUE</v>
          </cell>
          <cell r="D890">
            <v>0</v>
          </cell>
          <cell r="E890" t="str">
            <v>Coldwater</v>
          </cell>
          <cell r="F890" t="str">
            <v>MI</v>
          </cell>
          <cell r="G890" t="str">
            <v>49036</v>
          </cell>
          <cell r="H890" t="str">
            <v>517-278-4553</v>
          </cell>
          <cell r="I890" t="str">
            <v>517-278-6083</v>
          </cell>
          <cell r="J890">
            <v>100</v>
          </cell>
          <cell r="K890" t="str">
            <v>26023</v>
          </cell>
          <cell r="L890" t="str">
            <v>Branch</v>
          </cell>
          <cell r="M890" t="str">
            <v>026</v>
          </cell>
          <cell r="N890" t="str">
            <v>MI Other</v>
          </cell>
          <cell r="O890">
            <v>0</v>
          </cell>
          <cell r="P890">
            <v>0</v>
          </cell>
          <cell r="Q890" t="str">
            <v>Small city</v>
          </cell>
          <cell r="R890" t="str">
            <v>garden</v>
          </cell>
          <cell r="S890" t="str">
            <v>AIMCO</v>
          </cell>
          <cell r="T890" t="str">
            <v>NHP</v>
          </cell>
          <cell r="U890" t="str">
            <v>Affordable</v>
          </cell>
          <cell r="V890" t="str">
            <v>Affordable</v>
          </cell>
          <cell r="W890">
            <v>0</v>
          </cell>
          <cell r="X890" t="str">
            <v>Equity</v>
          </cell>
          <cell r="Y890" t="str">
            <v>12</v>
          </cell>
          <cell r="Z890" t="str">
            <v>7</v>
          </cell>
          <cell r="AA890" t="str">
            <v>6</v>
          </cell>
          <cell r="AB890">
            <v>0</v>
          </cell>
          <cell r="AC890">
            <v>0.19</v>
          </cell>
          <cell r="AD890" t="str">
            <v>Yes</v>
          </cell>
          <cell r="AE890" t="str">
            <v>Yes</v>
          </cell>
          <cell r="AF890" t="str">
            <v>NHP Management Company</v>
          </cell>
          <cell r="AG890" t="str">
            <v>Canterbury Gardens Assoc Ltd Ptsp</v>
          </cell>
          <cell r="AH890" t="str">
            <v>1974</v>
          </cell>
          <cell r="AI890" t="str">
            <v>West</v>
          </cell>
          <cell r="AJ890" t="str">
            <v>Columbus</v>
          </cell>
          <cell r="AK890" t="str">
            <v>Rowe Shockley</v>
          </cell>
          <cell r="AL890" t="str">
            <v>Melanie Zimmerman</v>
          </cell>
          <cell r="AM890" t="b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81.81</v>
          </cell>
          <cell r="AU890">
            <v>0</v>
          </cell>
          <cell r="AV890">
            <v>0</v>
          </cell>
          <cell r="AW890">
            <v>0</v>
          </cell>
          <cell r="AX890">
            <v>81.81</v>
          </cell>
          <cell r="AY890">
            <v>15.54</v>
          </cell>
        </row>
        <row r="891">
          <cell r="A891" t="str">
            <v>038271</v>
          </cell>
          <cell r="B891" t="str">
            <v>2100 BLOOMINGTON</v>
          </cell>
          <cell r="C891" t="str">
            <v>2100 BLOOMINGTON S</v>
          </cell>
          <cell r="D891">
            <v>0</v>
          </cell>
          <cell r="E891" t="str">
            <v>Minneapolis</v>
          </cell>
          <cell r="F891" t="str">
            <v>MN</v>
          </cell>
          <cell r="G891" t="str">
            <v>55404</v>
          </cell>
          <cell r="H891" t="str">
            <v>612-870-7300</v>
          </cell>
          <cell r="I891" t="str">
            <v>612-872-1870</v>
          </cell>
          <cell r="J891">
            <v>90</v>
          </cell>
          <cell r="K891" t="str">
            <v>27053</v>
          </cell>
          <cell r="L891" t="str">
            <v>Hennepin</v>
          </cell>
          <cell r="M891" t="str">
            <v>5120</v>
          </cell>
          <cell r="N891" t="str">
            <v>Minneapolis-St. Paul</v>
          </cell>
          <cell r="O891">
            <v>0</v>
          </cell>
          <cell r="P891">
            <v>0</v>
          </cell>
          <cell r="Q891" t="str">
            <v>Inner city</v>
          </cell>
          <cell r="R891" t="str">
            <v>garden</v>
          </cell>
          <cell r="S891" t="str">
            <v>AIMCO</v>
          </cell>
          <cell r="T891" t="str">
            <v>NHP</v>
          </cell>
          <cell r="U891" t="str">
            <v>Affordable</v>
          </cell>
          <cell r="V891" t="str">
            <v>Affordable</v>
          </cell>
          <cell r="W891">
            <v>0</v>
          </cell>
          <cell r="X891" t="str">
            <v>Equity</v>
          </cell>
          <cell r="Y891" t="str">
            <v>12</v>
          </cell>
          <cell r="Z891" t="str">
            <v>4</v>
          </cell>
          <cell r="AA891" t="str">
            <v>4</v>
          </cell>
          <cell r="AB891">
            <v>0</v>
          </cell>
          <cell r="AC891">
            <v>0.16</v>
          </cell>
          <cell r="AD891" t="str">
            <v>Yes</v>
          </cell>
          <cell r="AE891" t="str">
            <v>Yes</v>
          </cell>
          <cell r="AF891" t="str">
            <v>NHP Management Company</v>
          </cell>
          <cell r="AG891" t="str">
            <v>United Handicap Federation Apts Assoc</v>
          </cell>
          <cell r="AH891" t="str">
            <v>1990</v>
          </cell>
          <cell r="AI891" t="str">
            <v>Far West</v>
          </cell>
          <cell r="AJ891" t="str">
            <v>Kansas City</v>
          </cell>
          <cell r="AK891" t="str">
            <v>Rusty Fleming</v>
          </cell>
          <cell r="AL891" t="str">
            <v>Don Cappaert</v>
          </cell>
          <cell r="AM891" t="b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</row>
        <row r="892">
          <cell r="A892" t="str">
            <v>038272</v>
          </cell>
          <cell r="B892" t="str">
            <v>SHADOW PINES</v>
          </cell>
          <cell r="C892" t="str">
            <v>4011 NORTH 1ST AVENUE</v>
          </cell>
          <cell r="D892">
            <v>0</v>
          </cell>
          <cell r="E892" t="str">
            <v>Tucson</v>
          </cell>
          <cell r="F892" t="str">
            <v>AZ</v>
          </cell>
          <cell r="G892" t="str">
            <v>85719</v>
          </cell>
          <cell r="H892" t="str">
            <v>520-887-5828</v>
          </cell>
          <cell r="I892" t="str">
            <v>520-888-3806</v>
          </cell>
          <cell r="J892">
            <v>100</v>
          </cell>
          <cell r="K892" t="str">
            <v>04019</v>
          </cell>
          <cell r="L892" t="str">
            <v>Pima</v>
          </cell>
          <cell r="M892" t="str">
            <v>8520</v>
          </cell>
          <cell r="N892" t="str">
            <v>Tucson</v>
          </cell>
          <cell r="O892">
            <v>0</v>
          </cell>
          <cell r="P892">
            <v>0</v>
          </cell>
          <cell r="Q892" t="str">
            <v>Inner city</v>
          </cell>
          <cell r="R892" t="str">
            <v>garden</v>
          </cell>
          <cell r="S892" t="str">
            <v>AIMCO</v>
          </cell>
          <cell r="T892" t="str">
            <v>NHP</v>
          </cell>
          <cell r="U892" t="str">
            <v>Affordable</v>
          </cell>
          <cell r="V892" t="str">
            <v>Affordable</v>
          </cell>
          <cell r="W892">
            <v>0</v>
          </cell>
          <cell r="X892" t="str">
            <v>Equity</v>
          </cell>
          <cell r="Y892" t="str">
            <v>12</v>
          </cell>
          <cell r="Z892" t="str">
            <v>2</v>
          </cell>
          <cell r="AA892" t="str">
            <v>2</v>
          </cell>
          <cell r="AB892">
            <v>0</v>
          </cell>
          <cell r="AC892">
            <v>0.1157</v>
          </cell>
          <cell r="AD892" t="str">
            <v>Yes</v>
          </cell>
          <cell r="AE892" t="str">
            <v>No</v>
          </cell>
          <cell r="AF892" t="str">
            <v>NHP Management Company</v>
          </cell>
          <cell r="AG892" t="str">
            <v>Esbro Ltd Ptsp</v>
          </cell>
          <cell r="AH892" t="str">
            <v>1971</v>
          </cell>
          <cell r="AI892" t="str">
            <v>Far West</v>
          </cell>
          <cell r="AJ892" t="str">
            <v>Phoenix</v>
          </cell>
          <cell r="AK892" t="str">
            <v>Kris Bloom</v>
          </cell>
          <cell r="AL892" t="str">
            <v>Rich Himmelberger</v>
          </cell>
          <cell r="AM892" t="b">
            <v>0</v>
          </cell>
          <cell r="AN892" t="str">
            <v>RW:008290@3494</v>
          </cell>
          <cell r="AO892" t="str">
            <v>11467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</row>
        <row r="893">
          <cell r="A893" t="str">
            <v>038273</v>
          </cell>
          <cell r="B893" t="str">
            <v>FOREST PARK</v>
          </cell>
          <cell r="C893" t="str">
            <v>1130 EAST CANFIELD</v>
          </cell>
          <cell r="D893">
            <v>0</v>
          </cell>
          <cell r="E893" t="str">
            <v>Detroit</v>
          </cell>
          <cell r="F893" t="str">
            <v>MI</v>
          </cell>
          <cell r="G893" t="str">
            <v>48207</v>
          </cell>
          <cell r="H893" t="str">
            <v>313-833-8272</v>
          </cell>
          <cell r="I893" t="str">
            <v>313-833-4099</v>
          </cell>
          <cell r="J893">
            <v>160</v>
          </cell>
          <cell r="K893" t="str">
            <v>26163</v>
          </cell>
          <cell r="L893" t="str">
            <v>Wayne</v>
          </cell>
          <cell r="M893" t="str">
            <v>2160</v>
          </cell>
          <cell r="N893" t="str">
            <v>Detroit</v>
          </cell>
          <cell r="O893" t="str">
            <v>35</v>
          </cell>
          <cell r="P893" t="str">
            <v>Detroit - Ann Arbor - Flint</v>
          </cell>
          <cell r="Q893" t="str">
            <v>Inner city</v>
          </cell>
          <cell r="R893" t="str">
            <v>garden</v>
          </cell>
          <cell r="S893" t="str">
            <v>AIMCO</v>
          </cell>
          <cell r="T893" t="str">
            <v>NHP</v>
          </cell>
          <cell r="U893" t="str">
            <v>Affordable</v>
          </cell>
          <cell r="V893" t="str">
            <v>Affordable</v>
          </cell>
          <cell r="W893">
            <v>0</v>
          </cell>
          <cell r="X893" t="str">
            <v>Equity</v>
          </cell>
          <cell r="Y893" t="str">
            <v>12</v>
          </cell>
          <cell r="Z893" t="str">
            <v>5</v>
          </cell>
          <cell r="AA893" t="str">
            <v>6</v>
          </cell>
          <cell r="AB893">
            <v>0</v>
          </cell>
          <cell r="AC893">
            <v>0.25409999999999999</v>
          </cell>
          <cell r="AD893" t="str">
            <v>Yes</v>
          </cell>
          <cell r="AE893" t="str">
            <v>Yes</v>
          </cell>
          <cell r="AF893" t="str">
            <v>NHP Management Company</v>
          </cell>
          <cell r="AG893" t="str">
            <v>Forest Apartments Assoc</v>
          </cell>
          <cell r="AH893" t="str">
            <v>1983</v>
          </cell>
          <cell r="AI893" t="str">
            <v>West</v>
          </cell>
          <cell r="AJ893" t="str">
            <v>Columbus</v>
          </cell>
          <cell r="AK893" t="str">
            <v>Rowe Shockley</v>
          </cell>
          <cell r="AL893" t="str">
            <v>Melanie Zimmerman</v>
          </cell>
          <cell r="AM893" t="b">
            <v>0</v>
          </cell>
          <cell r="AN893" t="str">
            <v>RW:006003@3494</v>
          </cell>
          <cell r="AO893" t="str">
            <v>11361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1022.47</v>
          </cell>
          <cell r="AU893">
            <v>0</v>
          </cell>
          <cell r="AV893">
            <v>0</v>
          </cell>
          <cell r="AW893">
            <v>0</v>
          </cell>
          <cell r="AX893">
            <v>1022.47</v>
          </cell>
          <cell r="AY893">
            <v>259.8</v>
          </cell>
        </row>
        <row r="894">
          <cell r="A894" t="str">
            <v>038274</v>
          </cell>
          <cell r="B894" t="str">
            <v>KNOLLWOOD TOWNHOUSES (SD)</v>
          </cell>
          <cell r="C894" t="str">
            <v>25 KNOLLWOOD</v>
          </cell>
          <cell r="D894">
            <v>0</v>
          </cell>
          <cell r="E894" t="str">
            <v>Rapid City</v>
          </cell>
          <cell r="F894" t="str">
            <v>SD</v>
          </cell>
          <cell r="G894" t="str">
            <v>57701</v>
          </cell>
          <cell r="H894" t="str">
            <v>605-341-4090</v>
          </cell>
          <cell r="I894" t="str">
            <v>605-341-7891</v>
          </cell>
          <cell r="J894">
            <v>69</v>
          </cell>
          <cell r="K894" t="str">
            <v>46103</v>
          </cell>
          <cell r="L894" t="str">
            <v>Pennington</v>
          </cell>
          <cell r="M894" t="str">
            <v>6660</v>
          </cell>
          <cell r="N894" t="str">
            <v>Rapid City</v>
          </cell>
          <cell r="O894">
            <v>0</v>
          </cell>
          <cell r="P894">
            <v>0</v>
          </cell>
          <cell r="Q894" t="str">
            <v>Inner City</v>
          </cell>
          <cell r="R894" t="str">
            <v>garden</v>
          </cell>
          <cell r="S894" t="str">
            <v>AIMCO</v>
          </cell>
          <cell r="T894" t="str">
            <v>FEE</v>
          </cell>
          <cell r="U894" t="str">
            <v>Affordable</v>
          </cell>
          <cell r="V894" t="str">
            <v>Affordable</v>
          </cell>
          <cell r="W894">
            <v>0</v>
          </cell>
          <cell r="X894" t="str">
            <v>Fee</v>
          </cell>
          <cell r="Y894" t="str">
            <v>12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 t="str">
            <v>No</v>
          </cell>
          <cell r="AE894" t="str">
            <v>Yes</v>
          </cell>
          <cell r="AF894" t="str">
            <v>NHP Management Company</v>
          </cell>
          <cell r="AG894" t="str">
            <v>Knollwood Townhouses</v>
          </cell>
          <cell r="AH894" t="str">
            <v>1972</v>
          </cell>
          <cell r="AI894" t="str">
            <v>Far West</v>
          </cell>
          <cell r="AJ894" t="str">
            <v>Kansas City</v>
          </cell>
          <cell r="AK894" t="str">
            <v>Rusty Fleming</v>
          </cell>
          <cell r="AL894" t="str">
            <v>Saundra Hutchison</v>
          </cell>
          <cell r="AM894" t="b">
            <v>0</v>
          </cell>
          <cell r="AN894" t="str">
            <v>RW:025097@3494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</row>
        <row r="895">
          <cell r="A895" t="str">
            <v>038275</v>
          </cell>
          <cell r="B895" t="str">
            <v>GATEWAY VILLAGE</v>
          </cell>
          <cell r="C895" t="str">
            <v>WEST SOUTH AND GATEWAY CT</v>
          </cell>
          <cell r="D895">
            <v>0</v>
          </cell>
          <cell r="E895" t="str">
            <v>Sturgis</v>
          </cell>
          <cell r="F895" t="str">
            <v>MI</v>
          </cell>
          <cell r="G895" t="str">
            <v>49091</v>
          </cell>
          <cell r="H895" t="str">
            <v>616-651-6918</v>
          </cell>
          <cell r="I895" t="str">
            <v>616-659-8705</v>
          </cell>
          <cell r="J895">
            <v>100</v>
          </cell>
          <cell r="K895" t="str">
            <v>26149</v>
          </cell>
          <cell r="L895" t="str">
            <v>St. Joseph</v>
          </cell>
          <cell r="M895" t="str">
            <v>026</v>
          </cell>
          <cell r="N895" t="str">
            <v>MI Other</v>
          </cell>
          <cell r="O895">
            <v>0</v>
          </cell>
          <cell r="P895">
            <v>0</v>
          </cell>
          <cell r="Q895" t="str">
            <v>Small city</v>
          </cell>
          <cell r="R895" t="str">
            <v>garden</v>
          </cell>
          <cell r="S895" t="str">
            <v>AIMCO</v>
          </cell>
          <cell r="T895" t="str">
            <v>NHP</v>
          </cell>
          <cell r="U895" t="str">
            <v>Affordable</v>
          </cell>
          <cell r="V895" t="str">
            <v>Affordable</v>
          </cell>
          <cell r="W895">
            <v>0</v>
          </cell>
          <cell r="X895" t="str">
            <v>Equity</v>
          </cell>
          <cell r="Y895" t="str">
            <v>12</v>
          </cell>
          <cell r="Z895" t="str">
            <v>7</v>
          </cell>
          <cell r="AA895" t="str">
            <v>5</v>
          </cell>
          <cell r="AB895">
            <v>0</v>
          </cell>
          <cell r="AC895">
            <v>0.12</v>
          </cell>
          <cell r="AD895" t="str">
            <v>Yes</v>
          </cell>
          <cell r="AE895" t="str">
            <v>Yes</v>
          </cell>
          <cell r="AF895" t="str">
            <v>NHP Management Company</v>
          </cell>
          <cell r="AG895" t="str">
            <v>Gateway Village Assoc</v>
          </cell>
          <cell r="AH895" t="str">
            <v>1971</v>
          </cell>
          <cell r="AI895" t="str">
            <v>West</v>
          </cell>
          <cell r="AJ895" t="str">
            <v>Columbus</v>
          </cell>
          <cell r="AK895" t="str">
            <v>Rowe Shockley</v>
          </cell>
          <cell r="AL895" t="str">
            <v>Melanie Zimmerman</v>
          </cell>
          <cell r="AM895" t="b">
            <v>0</v>
          </cell>
          <cell r="AN895" t="str">
            <v>RW:038767@3494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</row>
        <row r="896">
          <cell r="A896" t="str">
            <v>038276</v>
          </cell>
          <cell r="B896" t="str">
            <v>UPPER KNOLLWOOD TOWNHOUSE</v>
          </cell>
          <cell r="C896" t="str">
            <v>25 KNOLLWOOD</v>
          </cell>
          <cell r="D896">
            <v>0</v>
          </cell>
          <cell r="E896" t="str">
            <v>Rapid City</v>
          </cell>
          <cell r="F896" t="str">
            <v>SD</v>
          </cell>
          <cell r="G896" t="str">
            <v>57701</v>
          </cell>
          <cell r="H896" t="str">
            <v>605-341-4090</v>
          </cell>
          <cell r="I896" t="str">
            <v>605-341-7891</v>
          </cell>
          <cell r="J896">
            <v>50</v>
          </cell>
          <cell r="K896" t="str">
            <v>46103</v>
          </cell>
          <cell r="L896" t="str">
            <v>Pennington</v>
          </cell>
          <cell r="M896" t="str">
            <v>6660</v>
          </cell>
          <cell r="N896" t="str">
            <v>Rapid City</v>
          </cell>
          <cell r="O896">
            <v>0</v>
          </cell>
          <cell r="P896">
            <v>0</v>
          </cell>
          <cell r="Q896" t="str">
            <v>Suburban</v>
          </cell>
          <cell r="R896" t="str">
            <v>garden</v>
          </cell>
          <cell r="S896" t="str">
            <v>AIMCO</v>
          </cell>
          <cell r="T896" t="str">
            <v>FEE</v>
          </cell>
          <cell r="U896" t="str">
            <v>Affordable</v>
          </cell>
          <cell r="V896" t="str">
            <v>Affordable</v>
          </cell>
          <cell r="W896">
            <v>0</v>
          </cell>
          <cell r="X896" t="str">
            <v>Fee</v>
          </cell>
          <cell r="Y896" t="str">
            <v>12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 t="str">
            <v>No</v>
          </cell>
          <cell r="AE896" t="str">
            <v>Yes</v>
          </cell>
          <cell r="AF896" t="str">
            <v>NHP Management Company</v>
          </cell>
          <cell r="AG896" t="str">
            <v>Upper Knollwood Townhouse Propertie</v>
          </cell>
          <cell r="AH896">
            <v>0</v>
          </cell>
          <cell r="AI896" t="str">
            <v>Far West</v>
          </cell>
          <cell r="AJ896" t="str">
            <v>Kansas City</v>
          </cell>
          <cell r="AK896" t="str">
            <v>Rusty Fleming</v>
          </cell>
          <cell r="AL896" t="str">
            <v>Saundra Hutchison</v>
          </cell>
          <cell r="AM896" t="b">
            <v>0</v>
          </cell>
          <cell r="AN896" t="str">
            <v>RW:06726@3494</v>
          </cell>
          <cell r="AO896" t="str">
            <v>11284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</row>
        <row r="897">
          <cell r="A897" t="str">
            <v>038277</v>
          </cell>
          <cell r="B897" t="str">
            <v>BROOKHOLLOW</v>
          </cell>
          <cell r="C897" t="str">
            <v>612 TRAVIS STREET</v>
          </cell>
          <cell r="D897">
            <v>0</v>
          </cell>
          <cell r="E897" t="str">
            <v>Kerrville</v>
          </cell>
          <cell r="F897" t="str">
            <v>TX</v>
          </cell>
          <cell r="G897" t="str">
            <v>78028</v>
          </cell>
          <cell r="H897" t="str">
            <v>830-257-6477</v>
          </cell>
          <cell r="I897" t="str">
            <v>830-257-6328</v>
          </cell>
          <cell r="J897">
            <v>48</v>
          </cell>
          <cell r="K897" t="str">
            <v>48265</v>
          </cell>
          <cell r="L897" t="str">
            <v>Kerr</v>
          </cell>
          <cell r="M897" t="str">
            <v>048</v>
          </cell>
          <cell r="N897" t="str">
            <v>TX Other</v>
          </cell>
          <cell r="O897">
            <v>0</v>
          </cell>
          <cell r="P897">
            <v>0</v>
          </cell>
          <cell r="Q897" t="str">
            <v>Small city</v>
          </cell>
          <cell r="R897" t="str">
            <v>garden</v>
          </cell>
          <cell r="S897" t="str">
            <v>AIMCO</v>
          </cell>
          <cell r="T897" t="str">
            <v>NHP</v>
          </cell>
          <cell r="U897" t="str">
            <v>Affordable</v>
          </cell>
          <cell r="V897" t="str">
            <v>Affordable</v>
          </cell>
          <cell r="W897">
            <v>0</v>
          </cell>
          <cell r="X897" t="str">
            <v>Consolidated</v>
          </cell>
          <cell r="Y897" t="str">
            <v>12</v>
          </cell>
          <cell r="Z897" t="str">
            <v>8</v>
          </cell>
          <cell r="AA897" t="str">
            <v>7</v>
          </cell>
          <cell r="AB897">
            <v>0</v>
          </cell>
          <cell r="AC897">
            <v>1</v>
          </cell>
          <cell r="AD897" t="str">
            <v>Yes</v>
          </cell>
          <cell r="AE897" t="str">
            <v>Yes</v>
          </cell>
          <cell r="AF897" t="str">
            <v>NHP Management Company</v>
          </cell>
          <cell r="AG897" t="str">
            <v>Delcar T Ltd Ptsp</v>
          </cell>
          <cell r="AH897" t="str">
            <v>1971</v>
          </cell>
          <cell r="AI897" t="str">
            <v>West</v>
          </cell>
          <cell r="AJ897" t="str">
            <v>Austin</v>
          </cell>
          <cell r="AK897" t="str">
            <v>Frances Nolan</v>
          </cell>
          <cell r="AL897" t="str">
            <v>Penny McCombs</v>
          </cell>
          <cell r="AM897" t="b">
            <v>0</v>
          </cell>
          <cell r="AN897">
            <v>0</v>
          </cell>
          <cell r="AO897" t="str">
            <v>11881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</row>
        <row r="898">
          <cell r="A898" t="str">
            <v>038278</v>
          </cell>
          <cell r="B898" t="str">
            <v>BROOKVIEW</v>
          </cell>
          <cell r="C898" t="str">
            <v>2201 UPPER WETUMPKA ROAD</v>
          </cell>
          <cell r="D898">
            <v>0</v>
          </cell>
          <cell r="E898" t="str">
            <v>Montgomery</v>
          </cell>
          <cell r="F898" t="str">
            <v>AL</v>
          </cell>
          <cell r="G898" t="str">
            <v>36107</v>
          </cell>
          <cell r="H898" t="str">
            <v>334-269-9198</v>
          </cell>
          <cell r="I898" t="str">
            <v>334-262-2247</v>
          </cell>
          <cell r="J898">
            <v>64</v>
          </cell>
          <cell r="K898" t="str">
            <v>01101</v>
          </cell>
          <cell r="L898" t="str">
            <v>Montgomery</v>
          </cell>
          <cell r="M898" t="str">
            <v>5240</v>
          </cell>
          <cell r="N898" t="str">
            <v>Montgomery</v>
          </cell>
          <cell r="O898">
            <v>0</v>
          </cell>
          <cell r="P898">
            <v>0</v>
          </cell>
          <cell r="Q898" t="str">
            <v>Suburban</v>
          </cell>
          <cell r="R898" t="str">
            <v>Garden</v>
          </cell>
          <cell r="S898" t="str">
            <v>AIMCO</v>
          </cell>
          <cell r="T898" t="str">
            <v>NHP</v>
          </cell>
          <cell r="U898" t="str">
            <v>Affordable</v>
          </cell>
          <cell r="V898" t="str">
            <v>Affordable</v>
          </cell>
          <cell r="W898">
            <v>0</v>
          </cell>
          <cell r="X898" t="str">
            <v>Consolidated</v>
          </cell>
          <cell r="Y898" t="str">
            <v>12</v>
          </cell>
          <cell r="Z898" t="str">
            <v>6</v>
          </cell>
          <cell r="AA898" t="str">
            <v>6</v>
          </cell>
          <cell r="AB898">
            <v>0</v>
          </cell>
          <cell r="AC898">
            <v>0.99</v>
          </cell>
          <cell r="AD898" t="str">
            <v>Yes</v>
          </cell>
          <cell r="AE898" t="str">
            <v>Yes</v>
          </cell>
          <cell r="AF898" t="str">
            <v>NHP Management Company</v>
          </cell>
          <cell r="AG898" t="str">
            <v>Brookview Apts Co Ltd</v>
          </cell>
          <cell r="AH898" t="str">
            <v>1973</v>
          </cell>
          <cell r="AI898" t="str">
            <v>South East</v>
          </cell>
          <cell r="AJ898" t="str">
            <v>Mobile</v>
          </cell>
          <cell r="AK898" t="str">
            <v>Jimmy Arnold</v>
          </cell>
          <cell r="AL898" t="str">
            <v>Carmen Keeter</v>
          </cell>
          <cell r="AM898" t="b">
            <v>0</v>
          </cell>
          <cell r="AN898">
            <v>0</v>
          </cell>
          <cell r="AO898">
            <v>0</v>
          </cell>
          <cell r="AP898">
            <v>569.08000000000004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569.08000000000004</v>
          </cell>
          <cell r="AY898">
            <v>563.38</v>
          </cell>
        </row>
        <row r="899">
          <cell r="A899" t="str">
            <v>038279</v>
          </cell>
          <cell r="B899" t="str">
            <v>LEONA</v>
          </cell>
          <cell r="C899" t="str">
            <v>209 FIRST STREET</v>
          </cell>
          <cell r="D899">
            <v>0</v>
          </cell>
          <cell r="E899" t="str">
            <v>Uvalde</v>
          </cell>
          <cell r="F899" t="str">
            <v>TX</v>
          </cell>
          <cell r="G899" t="str">
            <v>78801</v>
          </cell>
          <cell r="H899" t="str">
            <v>210-278-9366</v>
          </cell>
          <cell r="I899" t="str">
            <v>*CALL FIRST*</v>
          </cell>
          <cell r="J899">
            <v>40</v>
          </cell>
          <cell r="K899" t="str">
            <v>48463</v>
          </cell>
          <cell r="L899" t="str">
            <v>Uvalde</v>
          </cell>
          <cell r="M899" t="str">
            <v>048</v>
          </cell>
          <cell r="N899" t="str">
            <v>TX Other</v>
          </cell>
          <cell r="O899">
            <v>0</v>
          </cell>
          <cell r="P899">
            <v>0</v>
          </cell>
          <cell r="Q899" t="str">
            <v>Small city</v>
          </cell>
          <cell r="R899" t="str">
            <v>garden</v>
          </cell>
          <cell r="S899" t="str">
            <v>AIMCO</v>
          </cell>
          <cell r="T899" t="str">
            <v>NHP</v>
          </cell>
          <cell r="U899" t="str">
            <v>Affordable</v>
          </cell>
          <cell r="V899" t="str">
            <v>Affordable</v>
          </cell>
          <cell r="W899">
            <v>0</v>
          </cell>
          <cell r="X899" t="str">
            <v>Consolidated</v>
          </cell>
          <cell r="Y899" t="str">
            <v>12</v>
          </cell>
          <cell r="Z899" t="str">
            <v>8</v>
          </cell>
          <cell r="AA899" t="str">
            <v>7</v>
          </cell>
          <cell r="AB899">
            <v>0</v>
          </cell>
          <cell r="AC899">
            <v>1</v>
          </cell>
          <cell r="AD899" t="str">
            <v>Yes</v>
          </cell>
          <cell r="AE899" t="str">
            <v>Yes</v>
          </cell>
          <cell r="AF899" t="str">
            <v>NHP Management Company</v>
          </cell>
          <cell r="AG899" t="str">
            <v>Delcar-S Ltd</v>
          </cell>
          <cell r="AH899" t="str">
            <v>1971</v>
          </cell>
          <cell r="AI899" t="str">
            <v>West</v>
          </cell>
          <cell r="AJ899" t="str">
            <v>Austin</v>
          </cell>
          <cell r="AK899" t="str">
            <v>Frances Nolan</v>
          </cell>
          <cell r="AL899" t="str">
            <v>Penny McCombs</v>
          </cell>
          <cell r="AM899" t="b">
            <v>0</v>
          </cell>
          <cell r="AN899" t="str">
            <v>RW:039078@3494</v>
          </cell>
          <cell r="AO899" t="str">
            <v>10456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</row>
        <row r="900">
          <cell r="A900" t="str">
            <v>038280</v>
          </cell>
          <cell r="B900" t="str">
            <v>WOODCREST</v>
          </cell>
          <cell r="C900" t="str">
            <v>2550 W 8TH STREET</v>
          </cell>
          <cell r="D900">
            <v>0</v>
          </cell>
          <cell r="E900" t="str">
            <v>Odessa</v>
          </cell>
          <cell r="F900" t="str">
            <v>TX</v>
          </cell>
          <cell r="G900" t="str">
            <v>79763</v>
          </cell>
          <cell r="H900" t="str">
            <v>915-337-2541</v>
          </cell>
          <cell r="I900" t="str">
            <v>915-337-2812</v>
          </cell>
          <cell r="J900">
            <v>80</v>
          </cell>
          <cell r="K900" t="str">
            <v>48135</v>
          </cell>
          <cell r="L900" t="str">
            <v>Ector</v>
          </cell>
          <cell r="M900" t="str">
            <v>5800</v>
          </cell>
          <cell r="N900" t="str">
            <v>Odessa-Midland</v>
          </cell>
          <cell r="O900">
            <v>0</v>
          </cell>
          <cell r="P900">
            <v>0</v>
          </cell>
          <cell r="Q900" t="str">
            <v>Suburban</v>
          </cell>
          <cell r="R900" t="str">
            <v>garden</v>
          </cell>
          <cell r="S900" t="str">
            <v>AIMCO</v>
          </cell>
          <cell r="T900" t="str">
            <v>NHP</v>
          </cell>
          <cell r="U900" t="str">
            <v>Affordable</v>
          </cell>
          <cell r="V900" t="str">
            <v>Affordable</v>
          </cell>
          <cell r="W900">
            <v>0</v>
          </cell>
          <cell r="X900" t="str">
            <v>Consolidated</v>
          </cell>
          <cell r="Y900" t="str">
            <v>12</v>
          </cell>
          <cell r="Z900" t="str">
            <v>4</v>
          </cell>
          <cell r="AA900" t="str">
            <v>8</v>
          </cell>
          <cell r="AB900">
            <v>0</v>
          </cell>
          <cell r="AC900">
            <v>1</v>
          </cell>
          <cell r="AD900" t="str">
            <v>Yes</v>
          </cell>
          <cell r="AE900" t="str">
            <v>Yes</v>
          </cell>
          <cell r="AF900" t="str">
            <v>NHP Management Company</v>
          </cell>
          <cell r="AG900" t="str">
            <v>Woodcrest Apts Ltd Ptsp</v>
          </cell>
          <cell r="AH900" t="str">
            <v>1972</v>
          </cell>
          <cell r="AI900" t="str">
            <v>West</v>
          </cell>
          <cell r="AJ900" t="str">
            <v>Dallas I</v>
          </cell>
          <cell r="AK900" t="str">
            <v>Ron Shelton</v>
          </cell>
          <cell r="AL900" t="str">
            <v>Pat Stovall</v>
          </cell>
          <cell r="AM900" t="b">
            <v>1</v>
          </cell>
          <cell r="AN900">
            <v>0</v>
          </cell>
          <cell r="AO900">
            <v>0</v>
          </cell>
          <cell r="AP900">
            <v>0</v>
          </cell>
          <cell r="AQ900">
            <v>0</v>
          </cell>
          <cell r="AR900">
            <v>0</v>
          </cell>
          <cell r="AS900">
            <v>0</v>
          </cell>
          <cell r="AT900">
            <v>0</v>
          </cell>
          <cell r="AU900">
            <v>0</v>
          </cell>
          <cell r="AV900">
            <v>0</v>
          </cell>
          <cell r="AW900">
            <v>0</v>
          </cell>
          <cell r="AX900">
            <v>0</v>
          </cell>
          <cell r="AY900">
            <v>0</v>
          </cell>
        </row>
        <row r="901">
          <cell r="A901" t="str">
            <v>038281</v>
          </cell>
          <cell r="B901" t="str">
            <v>ARISTOCRAT</v>
          </cell>
          <cell r="C901" t="str">
            <v>4400 W AIRPORT BLVD</v>
          </cell>
          <cell r="D901">
            <v>0</v>
          </cell>
          <cell r="E901" t="str">
            <v>Houston</v>
          </cell>
          <cell r="F901" t="str">
            <v>TX</v>
          </cell>
          <cell r="G901" t="str">
            <v>77045</v>
          </cell>
          <cell r="H901" t="str">
            <v>713-721-3471</v>
          </cell>
          <cell r="I901" t="str">
            <v>713-721-8270</v>
          </cell>
          <cell r="J901">
            <v>272</v>
          </cell>
          <cell r="K901" t="str">
            <v>48201</v>
          </cell>
          <cell r="L901" t="str">
            <v>Harris</v>
          </cell>
          <cell r="M901" t="str">
            <v>3360</v>
          </cell>
          <cell r="N901" t="str">
            <v>Houston</v>
          </cell>
          <cell r="O901" t="str">
            <v>42</v>
          </cell>
          <cell r="P901" t="str">
            <v>Houston - Galveston - Brazoria</v>
          </cell>
          <cell r="Q901" t="str">
            <v>Inner city</v>
          </cell>
          <cell r="R901" t="str">
            <v>garden</v>
          </cell>
          <cell r="S901" t="str">
            <v>AIMCO</v>
          </cell>
          <cell r="T901" t="str">
            <v>NHP</v>
          </cell>
          <cell r="U901" t="str">
            <v>Affordable</v>
          </cell>
          <cell r="V901" t="str">
            <v>Affordable</v>
          </cell>
          <cell r="W901">
            <v>0</v>
          </cell>
          <cell r="X901" t="str">
            <v>Equity</v>
          </cell>
          <cell r="Y901" t="str">
            <v>12</v>
          </cell>
          <cell r="Z901" t="str">
            <v>8</v>
          </cell>
          <cell r="AA901" t="str">
            <v>8</v>
          </cell>
          <cell r="AB901">
            <v>0</v>
          </cell>
          <cell r="AC901">
            <v>0.18129999999999999</v>
          </cell>
          <cell r="AD901" t="str">
            <v>Yes</v>
          </cell>
          <cell r="AE901" t="str">
            <v>Yes</v>
          </cell>
          <cell r="AF901" t="str">
            <v>NHP Management Company</v>
          </cell>
          <cell r="AG901" t="str">
            <v>Houston Aristocrat Apts Ltd Ptsp</v>
          </cell>
          <cell r="AH901" t="str">
            <v>1995</v>
          </cell>
          <cell r="AI901" t="str">
            <v>West</v>
          </cell>
          <cell r="AJ901" t="str">
            <v>Houston I</v>
          </cell>
          <cell r="AK901" t="str">
            <v>Kathy Clem</v>
          </cell>
          <cell r="AL901" t="str">
            <v>Lawrence Bowie</v>
          </cell>
          <cell r="AM901" t="b">
            <v>0</v>
          </cell>
          <cell r="AN901" t="str">
            <v>RW:007046@3494</v>
          </cell>
          <cell r="AO901" t="str">
            <v>11722</v>
          </cell>
          <cell r="AP901">
            <v>0</v>
          </cell>
          <cell r="AQ901">
            <v>0</v>
          </cell>
          <cell r="AR901">
            <v>0</v>
          </cell>
          <cell r="AS901">
            <v>0</v>
          </cell>
          <cell r="AT901">
            <v>0</v>
          </cell>
          <cell r="AU901">
            <v>0</v>
          </cell>
          <cell r="AV901">
            <v>0</v>
          </cell>
          <cell r="AW901">
            <v>0</v>
          </cell>
          <cell r="AX901">
            <v>0</v>
          </cell>
          <cell r="AY901">
            <v>0</v>
          </cell>
        </row>
        <row r="902">
          <cell r="A902" t="str">
            <v>038282</v>
          </cell>
          <cell r="B902" t="str">
            <v>COLONY</v>
          </cell>
          <cell r="C902" t="str">
            <v>4900 PLAZA DRIVE</v>
          </cell>
          <cell r="D902">
            <v>0</v>
          </cell>
          <cell r="E902" t="str">
            <v>Montgomery</v>
          </cell>
          <cell r="F902" t="str">
            <v>AL</v>
          </cell>
          <cell r="G902" t="str">
            <v>36116</v>
          </cell>
          <cell r="H902" t="str">
            <v>334-281-6383</v>
          </cell>
          <cell r="I902" t="str">
            <v>334-281-6057</v>
          </cell>
          <cell r="J902">
            <v>176</v>
          </cell>
          <cell r="K902" t="str">
            <v>01101</v>
          </cell>
          <cell r="L902" t="str">
            <v>Montgomery</v>
          </cell>
          <cell r="M902" t="str">
            <v>5240</v>
          </cell>
          <cell r="N902" t="str">
            <v>Montgomery</v>
          </cell>
          <cell r="O902">
            <v>0</v>
          </cell>
          <cell r="P902">
            <v>0</v>
          </cell>
          <cell r="Q902" t="str">
            <v>Suburban</v>
          </cell>
          <cell r="R902" t="str">
            <v>Garden</v>
          </cell>
          <cell r="S902" t="str">
            <v>AIMCO</v>
          </cell>
          <cell r="T902" t="str">
            <v>NHP</v>
          </cell>
          <cell r="U902" t="str">
            <v>Affordable</v>
          </cell>
          <cell r="V902" t="str">
            <v>Affordable</v>
          </cell>
          <cell r="W902">
            <v>0</v>
          </cell>
          <cell r="X902" t="str">
            <v>Consolidated</v>
          </cell>
          <cell r="Y902" t="str">
            <v>12</v>
          </cell>
          <cell r="Z902" t="str">
            <v>6</v>
          </cell>
          <cell r="AA902" t="str">
            <v>6</v>
          </cell>
          <cell r="AB902">
            <v>0</v>
          </cell>
          <cell r="AC902">
            <v>0.99</v>
          </cell>
          <cell r="AD902" t="str">
            <v>Yes</v>
          </cell>
          <cell r="AE902" t="str">
            <v>Yes</v>
          </cell>
          <cell r="AF902" t="str">
            <v>NHP Management Company</v>
          </cell>
          <cell r="AG902" t="str">
            <v>Colony Apts Co Ltd</v>
          </cell>
          <cell r="AH902" t="str">
            <v>1973</v>
          </cell>
          <cell r="AI902" t="str">
            <v>South East</v>
          </cell>
          <cell r="AJ902" t="str">
            <v>Mobile</v>
          </cell>
          <cell r="AK902" t="str">
            <v>Jimmy Arnold</v>
          </cell>
          <cell r="AL902" t="str">
            <v>Carmen Keeter</v>
          </cell>
          <cell r="AM902" t="b">
            <v>0</v>
          </cell>
          <cell r="AN902">
            <v>0</v>
          </cell>
          <cell r="AO902">
            <v>0</v>
          </cell>
          <cell r="AP902">
            <v>1564.99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  <cell r="AU902">
            <v>0</v>
          </cell>
          <cell r="AV902">
            <v>0</v>
          </cell>
          <cell r="AW902">
            <v>0</v>
          </cell>
          <cell r="AX902">
            <v>1564.99</v>
          </cell>
          <cell r="AY902">
            <v>1549.34</v>
          </cell>
        </row>
        <row r="903">
          <cell r="A903" t="str">
            <v>038283</v>
          </cell>
          <cell r="B903" t="str">
            <v>CHEYENNE VILLAGE</v>
          </cell>
          <cell r="C903" t="str">
            <v>147 CHEYENNE DRIVE</v>
          </cell>
          <cell r="D903">
            <v>0</v>
          </cell>
          <cell r="E903" t="str">
            <v>San Antonio</v>
          </cell>
          <cell r="F903" t="str">
            <v>TX</v>
          </cell>
          <cell r="G903" t="str">
            <v>78207</v>
          </cell>
          <cell r="H903" t="str">
            <v>210-433-1712</v>
          </cell>
          <cell r="I903" t="str">
            <v>210-433-2376</v>
          </cell>
          <cell r="J903">
            <v>60</v>
          </cell>
          <cell r="K903" t="str">
            <v>48029</v>
          </cell>
          <cell r="L903" t="str">
            <v>Bexar</v>
          </cell>
          <cell r="M903" t="str">
            <v>7240</v>
          </cell>
          <cell r="N903" t="str">
            <v>San Antonio</v>
          </cell>
          <cell r="O903">
            <v>0</v>
          </cell>
          <cell r="P903">
            <v>0</v>
          </cell>
          <cell r="Q903" t="str">
            <v>Inner city</v>
          </cell>
          <cell r="R903" t="str">
            <v>garden</v>
          </cell>
          <cell r="S903" t="str">
            <v>AIMCO</v>
          </cell>
          <cell r="T903" t="str">
            <v>NHP</v>
          </cell>
          <cell r="U903" t="str">
            <v>Affordable</v>
          </cell>
          <cell r="V903" t="str">
            <v>Affordable</v>
          </cell>
          <cell r="W903">
            <v>0</v>
          </cell>
          <cell r="X903" t="str">
            <v>Equity</v>
          </cell>
          <cell r="Y903" t="str">
            <v>12</v>
          </cell>
          <cell r="Z903" t="str">
            <v>4</v>
          </cell>
          <cell r="AA903" t="str">
            <v>7</v>
          </cell>
          <cell r="AB903">
            <v>0</v>
          </cell>
          <cell r="AC903">
            <v>0.67</v>
          </cell>
          <cell r="AD903" t="str">
            <v>Yes</v>
          </cell>
          <cell r="AE903" t="str">
            <v>Yes</v>
          </cell>
          <cell r="AF903" t="str">
            <v>NHP Management Company</v>
          </cell>
          <cell r="AG903" t="str">
            <v>Cheyenne Village Apts Ltd Ptsp</v>
          </cell>
          <cell r="AH903" t="str">
            <v>1972</v>
          </cell>
          <cell r="AI903" t="str">
            <v>West</v>
          </cell>
          <cell r="AJ903" t="str">
            <v>Austin</v>
          </cell>
          <cell r="AK903" t="str">
            <v>Frances Nolan</v>
          </cell>
          <cell r="AL903" t="str">
            <v>Penny McCombs</v>
          </cell>
          <cell r="AM903" t="b">
            <v>0</v>
          </cell>
          <cell r="AN903" t="str">
            <v>RW:005720@3494</v>
          </cell>
          <cell r="AO903" t="str">
            <v>11271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</row>
        <row r="904">
          <cell r="A904" t="str">
            <v>038284</v>
          </cell>
          <cell r="B904" t="str">
            <v>VILLAGE GREEN (AL)</v>
          </cell>
          <cell r="C904" t="str">
            <v>651 AZALEA ROAD</v>
          </cell>
          <cell r="D904">
            <v>0</v>
          </cell>
          <cell r="E904" t="str">
            <v>Mobile</v>
          </cell>
          <cell r="F904" t="str">
            <v>AL</v>
          </cell>
          <cell r="G904" t="str">
            <v>36609</v>
          </cell>
          <cell r="H904" t="str">
            <v>334-666-1738</v>
          </cell>
          <cell r="I904" t="str">
            <v>334-661-2086</v>
          </cell>
          <cell r="J904">
            <v>208</v>
          </cell>
          <cell r="K904" t="str">
            <v>01097</v>
          </cell>
          <cell r="L904" t="str">
            <v>Mobile</v>
          </cell>
          <cell r="M904" t="str">
            <v>5160</v>
          </cell>
          <cell r="N904" t="str">
            <v>Mobile</v>
          </cell>
          <cell r="O904">
            <v>0</v>
          </cell>
          <cell r="P904">
            <v>0</v>
          </cell>
          <cell r="Q904" t="str">
            <v>Suburban</v>
          </cell>
          <cell r="R904" t="str">
            <v>Garden</v>
          </cell>
          <cell r="S904" t="str">
            <v>AIMCO</v>
          </cell>
          <cell r="T904" t="str">
            <v>NHP</v>
          </cell>
          <cell r="U904" t="str">
            <v>Affordable</v>
          </cell>
          <cell r="V904" t="str">
            <v>Affordable</v>
          </cell>
          <cell r="W904">
            <v>0</v>
          </cell>
          <cell r="X904" t="str">
            <v>Consolidated</v>
          </cell>
          <cell r="Y904" t="str">
            <v>12</v>
          </cell>
          <cell r="Z904" t="str">
            <v>8</v>
          </cell>
          <cell r="AA904" t="str">
            <v>8</v>
          </cell>
          <cell r="AB904">
            <v>0</v>
          </cell>
          <cell r="AC904">
            <v>0.93840000000000001</v>
          </cell>
          <cell r="AD904" t="str">
            <v>Yes</v>
          </cell>
          <cell r="AE904" t="str">
            <v>Yes</v>
          </cell>
          <cell r="AF904" t="str">
            <v>NHP Management Company</v>
          </cell>
          <cell r="AG904" t="str">
            <v>Village Green Apts Company Ltd</v>
          </cell>
          <cell r="AH904" t="str">
            <v>1972</v>
          </cell>
          <cell r="AI904" t="str">
            <v>South East</v>
          </cell>
          <cell r="AJ904" t="str">
            <v>Mobile</v>
          </cell>
          <cell r="AK904" t="str">
            <v>Jimmy Arnold</v>
          </cell>
          <cell r="AL904" t="str">
            <v>Carmen Keeter</v>
          </cell>
          <cell r="AM904" t="b">
            <v>0</v>
          </cell>
          <cell r="AN904" t="str">
            <v>SMTP:000380@aimco.com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</row>
        <row r="905">
          <cell r="A905" t="str">
            <v>038285</v>
          </cell>
          <cell r="B905" t="str">
            <v>TAMARAC PINES I</v>
          </cell>
          <cell r="C905" t="str">
            <v>10510 SIX PINES DRIVE</v>
          </cell>
          <cell r="D905">
            <v>0</v>
          </cell>
          <cell r="E905" t="str">
            <v>Woodlands</v>
          </cell>
          <cell r="F905" t="str">
            <v>TX</v>
          </cell>
          <cell r="G905" t="str">
            <v>77380</v>
          </cell>
          <cell r="H905" t="str">
            <v>713-367-2585</v>
          </cell>
          <cell r="I905" t="str">
            <v>713-292-6444</v>
          </cell>
          <cell r="J905">
            <v>144</v>
          </cell>
          <cell r="K905" t="str">
            <v>48339</v>
          </cell>
          <cell r="L905" t="str">
            <v>Montgomery</v>
          </cell>
          <cell r="M905" t="str">
            <v>3360</v>
          </cell>
          <cell r="N905" t="str">
            <v>Houston</v>
          </cell>
          <cell r="O905" t="str">
            <v>42</v>
          </cell>
          <cell r="P905" t="str">
            <v>Houston - Galveston - Brazoria</v>
          </cell>
          <cell r="Q905" t="str">
            <v>Suburban</v>
          </cell>
          <cell r="R905" t="str">
            <v>garden</v>
          </cell>
          <cell r="S905" t="str">
            <v>AIMCO</v>
          </cell>
          <cell r="T905" t="str">
            <v>NHP</v>
          </cell>
          <cell r="U905" t="str">
            <v>Affordable</v>
          </cell>
          <cell r="V905" t="str">
            <v>Affordable</v>
          </cell>
          <cell r="W905">
            <v>0</v>
          </cell>
          <cell r="X905" t="str">
            <v>Equity</v>
          </cell>
          <cell r="Y905" t="str">
            <v>12</v>
          </cell>
          <cell r="Z905" t="str">
            <v>10</v>
          </cell>
          <cell r="AA905" t="str">
            <v>10</v>
          </cell>
          <cell r="AB905">
            <v>0</v>
          </cell>
          <cell r="AC905">
            <v>0.05</v>
          </cell>
          <cell r="AD905" t="str">
            <v>Yes</v>
          </cell>
          <cell r="AE905" t="str">
            <v>Yes</v>
          </cell>
          <cell r="AF905" t="str">
            <v>NHP Management Company</v>
          </cell>
          <cell r="AG905" t="str">
            <v>Tamarac Pines Ltd Ptsp</v>
          </cell>
          <cell r="AH905" t="str">
            <v>1980</v>
          </cell>
          <cell r="AI905" t="str">
            <v>West</v>
          </cell>
          <cell r="AJ905" t="str">
            <v>Houston I</v>
          </cell>
          <cell r="AK905" t="str">
            <v>Kathy Clem</v>
          </cell>
          <cell r="AL905" t="str">
            <v>Lawrence Bowie</v>
          </cell>
          <cell r="AM905" t="b">
            <v>0</v>
          </cell>
          <cell r="AN905" t="str">
            <v>RW:005705@3494</v>
          </cell>
          <cell r="AO905" t="str">
            <v>11250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</row>
        <row r="906">
          <cell r="A906" t="str">
            <v>038286</v>
          </cell>
          <cell r="B906" t="str">
            <v>INGRAM SQUARE</v>
          </cell>
          <cell r="C906" t="str">
            <v>5901 FLYNN DRIVE</v>
          </cell>
          <cell r="D906">
            <v>0</v>
          </cell>
          <cell r="E906" t="str">
            <v>San Antonio</v>
          </cell>
          <cell r="F906" t="str">
            <v>TX</v>
          </cell>
          <cell r="G906" t="str">
            <v>78238</v>
          </cell>
          <cell r="H906" t="str">
            <v>210-436-1644</v>
          </cell>
          <cell r="I906" t="str">
            <v>210-436-1899</v>
          </cell>
          <cell r="J906">
            <v>120</v>
          </cell>
          <cell r="K906" t="str">
            <v>48029</v>
          </cell>
          <cell r="L906" t="str">
            <v>Bexar</v>
          </cell>
          <cell r="M906" t="str">
            <v>7240</v>
          </cell>
          <cell r="N906" t="str">
            <v>San Antonio</v>
          </cell>
          <cell r="O906">
            <v>0</v>
          </cell>
          <cell r="P906">
            <v>0</v>
          </cell>
          <cell r="Q906" t="str">
            <v>Suburban</v>
          </cell>
          <cell r="R906" t="str">
            <v>garden</v>
          </cell>
          <cell r="S906" t="str">
            <v>AIMCO</v>
          </cell>
          <cell r="T906" t="str">
            <v>NHP</v>
          </cell>
          <cell r="U906" t="str">
            <v>Affordable</v>
          </cell>
          <cell r="V906" t="str">
            <v>Affordable</v>
          </cell>
          <cell r="W906">
            <v>0</v>
          </cell>
          <cell r="X906" t="str">
            <v>Equity</v>
          </cell>
          <cell r="Y906" t="str">
            <v>12</v>
          </cell>
          <cell r="Z906" t="str">
            <v>8</v>
          </cell>
          <cell r="AA906" t="str">
            <v>7</v>
          </cell>
          <cell r="AB906">
            <v>0</v>
          </cell>
          <cell r="AC906">
            <v>0.36670000000000003</v>
          </cell>
          <cell r="AD906" t="str">
            <v>Yes</v>
          </cell>
          <cell r="AE906" t="str">
            <v>Yes</v>
          </cell>
          <cell r="AF906" t="str">
            <v>NHP Management Company</v>
          </cell>
          <cell r="AG906" t="str">
            <v>Ingram Square Apts Ltd</v>
          </cell>
          <cell r="AH906" t="str">
            <v>1979</v>
          </cell>
          <cell r="AI906" t="str">
            <v>West</v>
          </cell>
          <cell r="AJ906" t="str">
            <v>Austin</v>
          </cell>
          <cell r="AK906" t="str">
            <v>Frances Nolan</v>
          </cell>
          <cell r="AL906" t="str">
            <v>Penny McCombs</v>
          </cell>
          <cell r="AM906" t="b">
            <v>1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</row>
        <row r="907">
          <cell r="A907" t="str">
            <v>038287</v>
          </cell>
          <cell r="B907" t="str">
            <v>FORRESTER GARDENS</v>
          </cell>
          <cell r="C907" t="str">
            <v>1350 37TH STREET E</v>
          </cell>
          <cell r="D907">
            <v>0</v>
          </cell>
          <cell r="E907" t="str">
            <v>Tuscaloosa</v>
          </cell>
          <cell r="F907" t="str">
            <v>AL</v>
          </cell>
          <cell r="G907" t="str">
            <v>35405</v>
          </cell>
          <cell r="H907" t="str">
            <v>205-553-4410</v>
          </cell>
          <cell r="I907" t="str">
            <v>205-553-4446</v>
          </cell>
          <cell r="J907">
            <v>152</v>
          </cell>
          <cell r="K907" t="str">
            <v>01125</v>
          </cell>
          <cell r="L907" t="str">
            <v>Tuscaloosa</v>
          </cell>
          <cell r="M907" t="str">
            <v>8600</v>
          </cell>
          <cell r="N907" t="str">
            <v>Tuscaloosa</v>
          </cell>
          <cell r="O907">
            <v>0</v>
          </cell>
          <cell r="P907">
            <v>0</v>
          </cell>
          <cell r="Q907" t="str">
            <v>Suburban</v>
          </cell>
          <cell r="R907" t="str">
            <v>Garden</v>
          </cell>
          <cell r="S907" t="str">
            <v>AIMCO</v>
          </cell>
          <cell r="T907" t="str">
            <v>NHP</v>
          </cell>
          <cell r="U907" t="str">
            <v>Affordable</v>
          </cell>
          <cell r="V907" t="str">
            <v>Affordable</v>
          </cell>
          <cell r="W907">
            <v>0</v>
          </cell>
          <cell r="X907" t="str">
            <v>Consolidated</v>
          </cell>
          <cell r="Y907" t="str">
            <v>12</v>
          </cell>
          <cell r="Z907" t="str">
            <v>6</v>
          </cell>
          <cell r="AA907" t="str">
            <v>5</v>
          </cell>
          <cell r="AB907">
            <v>0</v>
          </cell>
          <cell r="AC907">
            <v>1.9800000000000002E-2</v>
          </cell>
          <cell r="AD907" t="str">
            <v>Yes</v>
          </cell>
          <cell r="AE907" t="str">
            <v>Yes</v>
          </cell>
          <cell r="AF907" t="str">
            <v>NHP Management Company</v>
          </cell>
          <cell r="AG907" t="str">
            <v>Forrester Gardens Ltd</v>
          </cell>
          <cell r="AH907" t="str">
            <v>1984</v>
          </cell>
          <cell r="AI907" t="str">
            <v>South East</v>
          </cell>
          <cell r="AJ907" t="str">
            <v>Mobile</v>
          </cell>
          <cell r="AK907" t="str">
            <v>Jimmy Arnold</v>
          </cell>
          <cell r="AL907" t="str">
            <v>Carmen Keeter</v>
          </cell>
          <cell r="AM907" t="b">
            <v>0</v>
          </cell>
          <cell r="AN907" t="str">
            <v>RW:038166@3494</v>
          </cell>
          <cell r="AO907" t="str">
            <v>12056</v>
          </cell>
          <cell r="AP907">
            <v>0</v>
          </cell>
          <cell r="AQ907">
            <v>0</v>
          </cell>
          <cell r="AR907">
            <v>0</v>
          </cell>
          <cell r="AS907">
            <v>0</v>
          </cell>
          <cell r="AT907">
            <v>0</v>
          </cell>
          <cell r="AU907">
            <v>0</v>
          </cell>
          <cell r="AV907">
            <v>0</v>
          </cell>
          <cell r="AW907">
            <v>0</v>
          </cell>
          <cell r="AX907">
            <v>0</v>
          </cell>
          <cell r="AY907">
            <v>0</v>
          </cell>
        </row>
        <row r="908">
          <cell r="A908" t="str">
            <v>038288</v>
          </cell>
          <cell r="B908" t="str">
            <v>FRIO</v>
          </cell>
          <cell r="C908" t="str">
            <v>1200 EAST FRIO STREET</v>
          </cell>
          <cell r="D908">
            <v>0</v>
          </cell>
          <cell r="E908" t="str">
            <v>Pearsall</v>
          </cell>
          <cell r="F908" t="str">
            <v>TX</v>
          </cell>
          <cell r="G908" t="str">
            <v>78061</v>
          </cell>
          <cell r="H908" t="str">
            <v>210-334-2702</v>
          </cell>
          <cell r="I908" t="str">
            <v>*CALL FIRST*</v>
          </cell>
          <cell r="J908">
            <v>63</v>
          </cell>
          <cell r="K908" t="str">
            <v>48163</v>
          </cell>
          <cell r="L908" t="str">
            <v>Frio</v>
          </cell>
          <cell r="M908" t="str">
            <v>048</v>
          </cell>
          <cell r="N908" t="str">
            <v>TX Other</v>
          </cell>
          <cell r="O908">
            <v>0</v>
          </cell>
          <cell r="P908">
            <v>0</v>
          </cell>
          <cell r="Q908" t="str">
            <v>Small city</v>
          </cell>
          <cell r="R908" t="str">
            <v>garden</v>
          </cell>
          <cell r="S908" t="str">
            <v>AIMCO</v>
          </cell>
          <cell r="T908" t="str">
            <v>NHP</v>
          </cell>
          <cell r="U908" t="str">
            <v>Affordable</v>
          </cell>
          <cell r="V908" t="str">
            <v>Affordable</v>
          </cell>
          <cell r="W908">
            <v>0</v>
          </cell>
          <cell r="X908" t="str">
            <v>Equity</v>
          </cell>
          <cell r="Y908" t="str">
            <v>12</v>
          </cell>
          <cell r="Z908" t="str">
            <v>4</v>
          </cell>
          <cell r="AA908" t="str">
            <v>5</v>
          </cell>
          <cell r="AB908">
            <v>0</v>
          </cell>
          <cell r="AC908">
            <v>6.9000000000000006E-2</v>
          </cell>
          <cell r="AD908" t="str">
            <v>Yes</v>
          </cell>
          <cell r="AE908" t="str">
            <v>Yes</v>
          </cell>
          <cell r="AF908" t="str">
            <v>NHP Management Company</v>
          </cell>
          <cell r="AG908" t="str">
            <v>Frio Housing Ltd Ptsp</v>
          </cell>
          <cell r="AH908" t="str">
            <v>1979</v>
          </cell>
          <cell r="AI908" t="str">
            <v>West</v>
          </cell>
          <cell r="AJ908" t="str">
            <v>Austin</v>
          </cell>
          <cell r="AK908" t="str">
            <v>Frances Nolan</v>
          </cell>
          <cell r="AL908" t="str">
            <v>Penny McCombs</v>
          </cell>
          <cell r="AM908" t="b">
            <v>0</v>
          </cell>
          <cell r="AN908" t="str">
            <v>RW:006229@3494</v>
          </cell>
          <cell r="AO908" t="str">
            <v>11490</v>
          </cell>
          <cell r="AP908">
            <v>0</v>
          </cell>
          <cell r="AQ908">
            <v>0</v>
          </cell>
          <cell r="AR908">
            <v>0</v>
          </cell>
          <cell r="AS908">
            <v>0</v>
          </cell>
          <cell r="AT908">
            <v>0</v>
          </cell>
          <cell r="AU908">
            <v>0</v>
          </cell>
          <cell r="AV908">
            <v>0</v>
          </cell>
          <cell r="AW908">
            <v>0</v>
          </cell>
          <cell r="AX908">
            <v>0</v>
          </cell>
          <cell r="AY908">
            <v>0</v>
          </cell>
        </row>
        <row r="909">
          <cell r="A909" t="str">
            <v>038289</v>
          </cell>
          <cell r="B909" t="str">
            <v>TAMARAC PINES II</v>
          </cell>
          <cell r="C909" t="str">
            <v>10510 SIX PINES DRIVE</v>
          </cell>
          <cell r="D909">
            <v>0</v>
          </cell>
          <cell r="E909" t="str">
            <v>Woodlands</v>
          </cell>
          <cell r="F909" t="str">
            <v>TX</v>
          </cell>
          <cell r="G909" t="str">
            <v>77380</v>
          </cell>
          <cell r="H909" t="str">
            <v>713-367-2585</v>
          </cell>
          <cell r="I909" t="str">
            <v>713-292-6444</v>
          </cell>
          <cell r="J909">
            <v>156</v>
          </cell>
          <cell r="K909" t="str">
            <v>48339</v>
          </cell>
          <cell r="L909" t="str">
            <v>Montgomery</v>
          </cell>
          <cell r="M909" t="str">
            <v>3360</v>
          </cell>
          <cell r="N909" t="str">
            <v>Houston</v>
          </cell>
          <cell r="O909" t="str">
            <v>42</v>
          </cell>
          <cell r="P909" t="str">
            <v>Houston - Galveston - Brazoria</v>
          </cell>
          <cell r="Q909" t="str">
            <v>Suburban</v>
          </cell>
          <cell r="R909" t="str">
            <v>garden</v>
          </cell>
          <cell r="S909" t="str">
            <v>AIMCO</v>
          </cell>
          <cell r="T909" t="str">
            <v>NHP</v>
          </cell>
          <cell r="U909" t="str">
            <v>Affordable</v>
          </cell>
          <cell r="V909" t="str">
            <v>Affordable</v>
          </cell>
          <cell r="W909">
            <v>0</v>
          </cell>
          <cell r="X909" t="str">
            <v>Equity</v>
          </cell>
          <cell r="Y909" t="str">
            <v>12</v>
          </cell>
          <cell r="Z909" t="str">
            <v>10</v>
          </cell>
          <cell r="AA909" t="str">
            <v>10</v>
          </cell>
          <cell r="AB909">
            <v>0</v>
          </cell>
          <cell r="AC909">
            <v>0.05</v>
          </cell>
          <cell r="AD909" t="str">
            <v>Yes</v>
          </cell>
          <cell r="AE909" t="str">
            <v>Yes</v>
          </cell>
          <cell r="AF909" t="str">
            <v>NHP Management Company</v>
          </cell>
          <cell r="AG909" t="str">
            <v>Tamarac Pines II Ltd Ptsp</v>
          </cell>
          <cell r="AH909" t="str">
            <v>1980</v>
          </cell>
          <cell r="AI909" t="str">
            <v>West</v>
          </cell>
          <cell r="AJ909" t="str">
            <v>Houston I</v>
          </cell>
          <cell r="AK909" t="str">
            <v>Kathy Clem</v>
          </cell>
          <cell r="AL909" t="str">
            <v>Lawrence Bowie</v>
          </cell>
          <cell r="AM909" t="b">
            <v>0</v>
          </cell>
          <cell r="AN909" t="str">
            <v>RW:039571@3494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</row>
        <row r="910">
          <cell r="A910" t="str">
            <v>038290</v>
          </cell>
          <cell r="B910" t="str">
            <v>PRIDE GARDENS</v>
          </cell>
          <cell r="C910" t="str">
            <v>P.O. DRAWER E</v>
          </cell>
          <cell r="D910" t="str">
            <v>264 BANNERMAN DRIVE</v>
          </cell>
          <cell r="E910" t="str">
            <v>Flora</v>
          </cell>
          <cell r="F910" t="str">
            <v>MS</v>
          </cell>
          <cell r="G910" t="str">
            <v>39071</v>
          </cell>
          <cell r="H910" t="str">
            <v>601-879-8453</v>
          </cell>
          <cell r="I910" t="str">
            <v>601-879-3455</v>
          </cell>
          <cell r="J910">
            <v>76</v>
          </cell>
          <cell r="K910" t="str">
            <v>28089</v>
          </cell>
          <cell r="L910" t="str">
            <v>Madison</v>
          </cell>
          <cell r="M910" t="str">
            <v>3560</v>
          </cell>
          <cell r="N910" t="str">
            <v>Jackson</v>
          </cell>
          <cell r="O910">
            <v>0</v>
          </cell>
          <cell r="P910">
            <v>0</v>
          </cell>
          <cell r="Q910" t="str">
            <v>Small city</v>
          </cell>
          <cell r="R910" t="str">
            <v>garden</v>
          </cell>
          <cell r="S910" t="str">
            <v>AIMCO</v>
          </cell>
          <cell r="T910" t="str">
            <v>NHP</v>
          </cell>
          <cell r="U910" t="str">
            <v>Affordable</v>
          </cell>
          <cell r="V910" t="str">
            <v>Affordable</v>
          </cell>
          <cell r="W910">
            <v>0</v>
          </cell>
          <cell r="X910" t="str">
            <v>Consolidated</v>
          </cell>
          <cell r="Y910" t="str">
            <v>12</v>
          </cell>
          <cell r="Z910" t="str">
            <v>6</v>
          </cell>
          <cell r="AA910" t="str">
            <v>6</v>
          </cell>
          <cell r="AB910">
            <v>0</v>
          </cell>
          <cell r="AC910">
            <v>0.98</v>
          </cell>
          <cell r="AD910" t="str">
            <v>Yes</v>
          </cell>
          <cell r="AE910" t="str">
            <v>Yes</v>
          </cell>
          <cell r="AF910" t="str">
            <v>NHP Management Company</v>
          </cell>
          <cell r="AG910" t="str">
            <v>Pride Gardens</v>
          </cell>
          <cell r="AH910" t="str">
            <v>1975</v>
          </cell>
          <cell r="AI910" t="str">
            <v>South East</v>
          </cell>
          <cell r="AJ910" t="str">
            <v>Mobile</v>
          </cell>
          <cell r="AK910" t="str">
            <v>Jimmy Arnold</v>
          </cell>
          <cell r="AL910" t="str">
            <v>Melanie French</v>
          </cell>
          <cell r="AM910" t="b">
            <v>0</v>
          </cell>
          <cell r="AN910" t="str">
            <v>RW:006074@3494</v>
          </cell>
          <cell r="AO910" t="str">
            <v>11350</v>
          </cell>
          <cell r="AP910">
            <v>0</v>
          </cell>
          <cell r="AQ910">
            <v>0</v>
          </cell>
          <cell r="AR910">
            <v>0</v>
          </cell>
          <cell r="AS910">
            <v>0</v>
          </cell>
          <cell r="AT910">
            <v>0</v>
          </cell>
          <cell r="AU910">
            <v>0</v>
          </cell>
          <cell r="AV910">
            <v>0</v>
          </cell>
          <cell r="AW910">
            <v>0</v>
          </cell>
          <cell r="AX910">
            <v>0</v>
          </cell>
          <cell r="AY910">
            <v>0</v>
          </cell>
        </row>
        <row r="911">
          <cell r="A911" t="str">
            <v>038291</v>
          </cell>
          <cell r="B911" t="str">
            <v>VILLAGE CIRCLE</v>
          </cell>
          <cell r="C911" t="str">
            <v>101 GLENBROOK DRIVE E</v>
          </cell>
          <cell r="D911">
            <v>0</v>
          </cell>
          <cell r="E911" t="str">
            <v>New Braunfells</v>
          </cell>
          <cell r="F911" t="str">
            <v>TX</v>
          </cell>
          <cell r="G911" t="str">
            <v>78130</v>
          </cell>
          <cell r="H911" t="str">
            <v>210-629-5379</v>
          </cell>
          <cell r="I911" t="str">
            <v>210-629-3303</v>
          </cell>
          <cell r="J911">
            <v>50</v>
          </cell>
          <cell r="K911" t="str">
            <v>48187</v>
          </cell>
          <cell r="L911" t="str">
            <v>Guadalupe</v>
          </cell>
          <cell r="M911" t="str">
            <v>7240</v>
          </cell>
          <cell r="N911" t="str">
            <v>San Antonio</v>
          </cell>
          <cell r="O911">
            <v>0</v>
          </cell>
          <cell r="P911">
            <v>0</v>
          </cell>
          <cell r="Q911" t="str">
            <v>Small city</v>
          </cell>
          <cell r="R911" t="str">
            <v>garden</v>
          </cell>
          <cell r="S911" t="str">
            <v>AIMCO</v>
          </cell>
          <cell r="T911" t="str">
            <v>NHP</v>
          </cell>
          <cell r="U911" t="str">
            <v>Affordable</v>
          </cell>
          <cell r="V911" t="str">
            <v>Affordable</v>
          </cell>
          <cell r="W911">
            <v>0</v>
          </cell>
          <cell r="X911" t="str">
            <v>Equity</v>
          </cell>
          <cell r="Y911" t="str">
            <v>12</v>
          </cell>
          <cell r="Z911" t="str">
            <v>8</v>
          </cell>
          <cell r="AA911" t="str">
            <v>6</v>
          </cell>
          <cell r="AB911">
            <v>0</v>
          </cell>
          <cell r="AC911">
            <v>6.9000000000000006E-2</v>
          </cell>
          <cell r="AD911" t="str">
            <v>Yes</v>
          </cell>
          <cell r="AE911" t="str">
            <v>Yes</v>
          </cell>
          <cell r="AF911" t="str">
            <v>NHP Management Company</v>
          </cell>
          <cell r="AG911" t="str">
            <v>Village Circle Apts Ltd Ptsp</v>
          </cell>
          <cell r="AH911" t="str">
            <v>1980</v>
          </cell>
          <cell r="AI911" t="str">
            <v>West</v>
          </cell>
          <cell r="AJ911" t="str">
            <v>Austin</v>
          </cell>
          <cell r="AK911" t="str">
            <v>Frances Nolan</v>
          </cell>
          <cell r="AL911" t="str">
            <v>Penny McCombs</v>
          </cell>
          <cell r="AM911" t="b">
            <v>0</v>
          </cell>
          <cell r="AN911">
            <v>0</v>
          </cell>
          <cell r="AO911" t="str">
            <v>08096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</row>
        <row r="912">
          <cell r="A912" t="str">
            <v>038292</v>
          </cell>
          <cell r="B912" t="str">
            <v>COPPERWOOD I</v>
          </cell>
          <cell r="C912" t="str">
            <v>4407 S PANTHER CREEK DR</v>
          </cell>
          <cell r="D912">
            <v>0</v>
          </cell>
          <cell r="E912" t="str">
            <v>Woodlands</v>
          </cell>
          <cell r="F912" t="str">
            <v>TX</v>
          </cell>
          <cell r="G912" t="str">
            <v>77381</v>
          </cell>
          <cell r="H912" t="str">
            <v>713-363-4978</v>
          </cell>
          <cell r="I912" t="str">
            <v>713-364-8184</v>
          </cell>
          <cell r="J912">
            <v>150</v>
          </cell>
          <cell r="K912" t="str">
            <v>48339</v>
          </cell>
          <cell r="L912" t="str">
            <v>Montgomery</v>
          </cell>
          <cell r="M912" t="str">
            <v>3360</v>
          </cell>
          <cell r="N912" t="str">
            <v>Houston</v>
          </cell>
          <cell r="O912" t="str">
            <v>42</v>
          </cell>
          <cell r="P912" t="str">
            <v>Houston - Galveston - Brazoria</v>
          </cell>
          <cell r="Q912" t="str">
            <v>Suburban</v>
          </cell>
          <cell r="R912" t="str">
            <v>garden</v>
          </cell>
          <cell r="S912" t="str">
            <v>AIMCO</v>
          </cell>
          <cell r="T912" t="str">
            <v>NHP</v>
          </cell>
          <cell r="U912" t="str">
            <v>Affordable</v>
          </cell>
          <cell r="V912" t="str">
            <v>Affordable</v>
          </cell>
          <cell r="W912">
            <v>0</v>
          </cell>
          <cell r="X912" t="str">
            <v>Equity</v>
          </cell>
          <cell r="Y912" t="str">
            <v>12</v>
          </cell>
          <cell r="Z912" t="str">
            <v>10</v>
          </cell>
          <cell r="AA912" t="str">
            <v>10</v>
          </cell>
          <cell r="AB912">
            <v>0</v>
          </cell>
          <cell r="AC912">
            <v>0.28749999999999998</v>
          </cell>
          <cell r="AD912" t="str">
            <v>Yes</v>
          </cell>
          <cell r="AE912" t="str">
            <v>Yes</v>
          </cell>
          <cell r="AF912" t="str">
            <v>NHP Management Company</v>
          </cell>
          <cell r="AG912" t="str">
            <v>Copperwood Ltd Ptsp</v>
          </cell>
          <cell r="AH912" t="str">
            <v>1982</v>
          </cell>
          <cell r="AI912" t="str">
            <v>West</v>
          </cell>
          <cell r="AJ912" t="str">
            <v>Houston I</v>
          </cell>
          <cell r="AK912" t="str">
            <v>Kathy Clem</v>
          </cell>
          <cell r="AL912" t="str">
            <v>Lawrence Bowie</v>
          </cell>
          <cell r="AM912" t="b">
            <v>0</v>
          </cell>
          <cell r="AN912" t="str">
            <v>RW:005730@3494</v>
          </cell>
          <cell r="AO912" t="str">
            <v>11725</v>
          </cell>
          <cell r="AP912">
            <v>0</v>
          </cell>
          <cell r="AQ912">
            <v>0</v>
          </cell>
          <cell r="AR912">
            <v>0</v>
          </cell>
          <cell r="AS912">
            <v>0</v>
          </cell>
          <cell r="AT912">
            <v>0</v>
          </cell>
          <cell r="AU912">
            <v>0</v>
          </cell>
          <cell r="AV912">
            <v>0</v>
          </cell>
          <cell r="AW912">
            <v>0</v>
          </cell>
          <cell r="AX912">
            <v>0</v>
          </cell>
          <cell r="AY912">
            <v>0</v>
          </cell>
        </row>
        <row r="913">
          <cell r="A913" t="str">
            <v>038293</v>
          </cell>
          <cell r="B913" t="str">
            <v>CAMBRIDGE HEIGHTS</v>
          </cell>
          <cell r="C913" t="str">
            <v>311 DUMAS STREET</v>
          </cell>
          <cell r="D913">
            <v>0</v>
          </cell>
          <cell r="E913" t="str">
            <v>Natchez</v>
          </cell>
          <cell r="F913" t="str">
            <v>MS</v>
          </cell>
          <cell r="G913" t="str">
            <v>39120</v>
          </cell>
          <cell r="H913" t="str">
            <v>601-442-7830</v>
          </cell>
          <cell r="I913" t="str">
            <v>601-442-7864</v>
          </cell>
          <cell r="J913">
            <v>94</v>
          </cell>
          <cell r="K913" t="str">
            <v>28001</v>
          </cell>
          <cell r="L913" t="str">
            <v>Adams</v>
          </cell>
          <cell r="M913" t="str">
            <v>028</v>
          </cell>
          <cell r="N913" t="str">
            <v>MS Other</v>
          </cell>
          <cell r="O913">
            <v>0</v>
          </cell>
          <cell r="P913">
            <v>0</v>
          </cell>
          <cell r="Q913" t="str">
            <v>Small city</v>
          </cell>
          <cell r="R913" t="str">
            <v>garden</v>
          </cell>
          <cell r="S913" t="str">
            <v>AIMCO</v>
          </cell>
          <cell r="T913" t="str">
            <v>NHP</v>
          </cell>
          <cell r="U913" t="str">
            <v>Affordable</v>
          </cell>
          <cell r="V913" t="str">
            <v>Affordable</v>
          </cell>
          <cell r="W913">
            <v>0</v>
          </cell>
          <cell r="X913" t="str">
            <v>Consolidated</v>
          </cell>
          <cell r="Y913" t="str">
            <v>12</v>
          </cell>
          <cell r="Z913" t="str">
            <v>8</v>
          </cell>
          <cell r="AA913" t="str">
            <v>5</v>
          </cell>
          <cell r="AB913">
            <v>0</v>
          </cell>
          <cell r="AC913">
            <v>0.51</v>
          </cell>
          <cell r="AD913" t="str">
            <v>Yes</v>
          </cell>
          <cell r="AE913" t="str">
            <v>Yes</v>
          </cell>
          <cell r="AF913" t="str">
            <v>NHP Management Company</v>
          </cell>
          <cell r="AG913" t="str">
            <v>Cambridge Heights Apts Ltd</v>
          </cell>
          <cell r="AH913" t="str">
            <v>1979</v>
          </cell>
          <cell r="AI913" t="str">
            <v>South East</v>
          </cell>
          <cell r="AJ913" t="str">
            <v>Mobile</v>
          </cell>
          <cell r="AK913" t="str">
            <v>Jimmy Arnold</v>
          </cell>
          <cell r="AL913" t="str">
            <v>Melanie French</v>
          </cell>
          <cell r="AM913" t="b">
            <v>0</v>
          </cell>
          <cell r="AN913">
            <v>0</v>
          </cell>
          <cell r="AO913">
            <v>0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  <cell r="AU913">
            <v>0</v>
          </cell>
          <cell r="AV913">
            <v>0</v>
          </cell>
          <cell r="AW913">
            <v>0</v>
          </cell>
          <cell r="AX913">
            <v>0</v>
          </cell>
          <cell r="AY913">
            <v>0</v>
          </cell>
        </row>
        <row r="914">
          <cell r="A914" t="str">
            <v>038294</v>
          </cell>
          <cell r="B914" t="str">
            <v>WHITEFIELD PLACE</v>
          </cell>
          <cell r="C914" t="str">
            <v>4622 CLARK AVENUE</v>
          </cell>
          <cell r="D914">
            <v>0</v>
          </cell>
          <cell r="E914" t="str">
            <v>San Antonio</v>
          </cell>
          <cell r="F914" t="str">
            <v>TX</v>
          </cell>
          <cell r="G914" t="str">
            <v>78223</v>
          </cell>
          <cell r="H914" t="str">
            <v>210-333-8790</v>
          </cell>
          <cell r="I914" t="str">
            <v>210-337-8328</v>
          </cell>
          <cell r="J914">
            <v>80</v>
          </cell>
          <cell r="K914" t="str">
            <v>48029</v>
          </cell>
          <cell r="L914" t="str">
            <v>Bexar</v>
          </cell>
          <cell r="M914" t="str">
            <v>7240</v>
          </cell>
          <cell r="N914" t="str">
            <v>San Antonio</v>
          </cell>
          <cell r="O914">
            <v>0</v>
          </cell>
          <cell r="P914">
            <v>0</v>
          </cell>
          <cell r="Q914" t="str">
            <v>Suburban</v>
          </cell>
          <cell r="R914" t="str">
            <v>garden</v>
          </cell>
          <cell r="S914" t="str">
            <v>AIMCO</v>
          </cell>
          <cell r="T914" t="str">
            <v>NHP</v>
          </cell>
          <cell r="U914" t="str">
            <v>Affordable</v>
          </cell>
          <cell r="V914" t="str">
            <v>Affordable</v>
          </cell>
          <cell r="W914">
            <v>0</v>
          </cell>
          <cell r="X914" t="str">
            <v>Equity</v>
          </cell>
          <cell r="Y914" t="str">
            <v>12</v>
          </cell>
          <cell r="Z914" t="str">
            <v>5</v>
          </cell>
          <cell r="AA914" t="str">
            <v>7</v>
          </cell>
          <cell r="AB914">
            <v>0</v>
          </cell>
          <cell r="AC914">
            <v>6.9000000000000006E-2</v>
          </cell>
          <cell r="AD914" t="str">
            <v>Yes</v>
          </cell>
          <cell r="AE914" t="str">
            <v>Yes</v>
          </cell>
          <cell r="AF914" t="str">
            <v>NHP Management Company</v>
          </cell>
          <cell r="AG914" t="str">
            <v>Whitefield Place Ltd Ptsp</v>
          </cell>
          <cell r="AH914" t="str">
            <v>1979</v>
          </cell>
          <cell r="AI914" t="str">
            <v>West</v>
          </cell>
          <cell r="AJ914" t="str">
            <v>Austin</v>
          </cell>
          <cell r="AK914" t="str">
            <v>Frances Nolan</v>
          </cell>
          <cell r="AL914" t="str">
            <v>Penny McCombs</v>
          </cell>
          <cell r="AM914" t="b">
            <v>0</v>
          </cell>
          <cell r="AN914" t="str">
            <v>RW:006142@3494</v>
          </cell>
          <cell r="AO914" t="str">
            <v>11245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</row>
        <row r="915">
          <cell r="A915" t="str">
            <v>038295</v>
          </cell>
          <cell r="B915" t="str">
            <v>COPPERWOOD II</v>
          </cell>
          <cell r="C915" t="str">
            <v>4407 S PANTHER CREEK DR</v>
          </cell>
          <cell r="D915">
            <v>0</v>
          </cell>
          <cell r="E915" t="str">
            <v>Woodlands</v>
          </cell>
          <cell r="F915" t="str">
            <v>TX</v>
          </cell>
          <cell r="G915" t="str">
            <v>77381</v>
          </cell>
          <cell r="H915" t="str">
            <v>713-363-4978</v>
          </cell>
          <cell r="I915" t="str">
            <v>713-364-8184</v>
          </cell>
          <cell r="J915">
            <v>150</v>
          </cell>
          <cell r="K915" t="str">
            <v>48339</v>
          </cell>
          <cell r="L915" t="str">
            <v>Montgomery</v>
          </cell>
          <cell r="M915" t="str">
            <v>3360</v>
          </cell>
          <cell r="N915" t="str">
            <v>Houston</v>
          </cell>
          <cell r="O915" t="str">
            <v>42</v>
          </cell>
          <cell r="P915" t="str">
            <v>Houston - Galveston - Brazoria</v>
          </cell>
          <cell r="Q915" t="str">
            <v>Suburban</v>
          </cell>
          <cell r="R915" t="str">
            <v>garden</v>
          </cell>
          <cell r="S915" t="str">
            <v>AIMCO</v>
          </cell>
          <cell r="T915" t="str">
            <v>NHP</v>
          </cell>
          <cell r="U915" t="str">
            <v>Affordable</v>
          </cell>
          <cell r="V915" t="str">
            <v>Affordable</v>
          </cell>
          <cell r="W915">
            <v>0</v>
          </cell>
          <cell r="X915" t="str">
            <v>Equity</v>
          </cell>
          <cell r="Y915" t="str">
            <v>12</v>
          </cell>
          <cell r="Z915" t="str">
            <v>10</v>
          </cell>
          <cell r="AA915" t="str">
            <v>10</v>
          </cell>
          <cell r="AB915">
            <v>0</v>
          </cell>
          <cell r="AC915">
            <v>0.21820000000000001</v>
          </cell>
          <cell r="AD915" t="str">
            <v>Yes</v>
          </cell>
          <cell r="AE915" t="str">
            <v>Yes</v>
          </cell>
          <cell r="AF915" t="str">
            <v>NHP Management Company</v>
          </cell>
          <cell r="AG915" t="str">
            <v>Copperwood II Ltd Ptsp</v>
          </cell>
          <cell r="AH915" t="str">
            <v>1983</v>
          </cell>
          <cell r="AI915" t="str">
            <v>West</v>
          </cell>
          <cell r="AJ915" t="str">
            <v>Houston I</v>
          </cell>
          <cell r="AK915" t="str">
            <v>Kathy Clem</v>
          </cell>
          <cell r="AL915" t="str">
            <v>Lawrence Bowie</v>
          </cell>
          <cell r="AM915" t="b">
            <v>0</v>
          </cell>
          <cell r="AN915" t="str">
            <v>RW:038588@3494</v>
          </cell>
          <cell r="AO915" t="str">
            <v>11002</v>
          </cell>
          <cell r="AP915">
            <v>0</v>
          </cell>
          <cell r="AQ915">
            <v>0</v>
          </cell>
          <cell r="AR915">
            <v>0</v>
          </cell>
          <cell r="AS915">
            <v>0</v>
          </cell>
          <cell r="AT915">
            <v>0</v>
          </cell>
          <cell r="AU915">
            <v>0</v>
          </cell>
          <cell r="AV915">
            <v>0</v>
          </cell>
          <cell r="AW915">
            <v>0</v>
          </cell>
          <cell r="AX915">
            <v>0</v>
          </cell>
          <cell r="AY915">
            <v>0</v>
          </cell>
        </row>
        <row r="916">
          <cell r="A916" t="str">
            <v>038296</v>
          </cell>
          <cell r="B916" t="str">
            <v>Gates Manor</v>
          </cell>
          <cell r="C916" t="str">
            <v>1200 FOWLER STREET</v>
          </cell>
          <cell r="D916">
            <v>0</v>
          </cell>
          <cell r="E916" t="str">
            <v>Clinton</v>
          </cell>
          <cell r="F916" t="str">
            <v>TN</v>
          </cell>
          <cell r="G916" t="str">
            <v>37716</v>
          </cell>
          <cell r="H916" t="str">
            <v>423-457-7651</v>
          </cell>
          <cell r="I916" t="str">
            <v>423-457-9903</v>
          </cell>
          <cell r="J916">
            <v>80</v>
          </cell>
          <cell r="K916" t="str">
            <v>47001</v>
          </cell>
          <cell r="L916" t="str">
            <v>Anderson</v>
          </cell>
          <cell r="M916" t="str">
            <v>3840</v>
          </cell>
          <cell r="N916" t="str">
            <v>Knoxville</v>
          </cell>
          <cell r="O916">
            <v>0</v>
          </cell>
          <cell r="P916">
            <v>0</v>
          </cell>
          <cell r="Q916" t="str">
            <v>Small city</v>
          </cell>
          <cell r="R916" t="str">
            <v>garden</v>
          </cell>
          <cell r="S916" t="str">
            <v>AIMCO</v>
          </cell>
          <cell r="T916" t="str">
            <v>NHP</v>
          </cell>
          <cell r="U916" t="str">
            <v>Affordable</v>
          </cell>
          <cell r="V916" t="str">
            <v>Affordable</v>
          </cell>
          <cell r="W916">
            <v>0</v>
          </cell>
          <cell r="X916" t="str">
            <v>Equity</v>
          </cell>
          <cell r="Y916" t="str">
            <v>12</v>
          </cell>
          <cell r="Z916" t="str">
            <v>6</v>
          </cell>
          <cell r="AA916" t="str">
            <v>6</v>
          </cell>
          <cell r="AB916">
            <v>0</v>
          </cell>
          <cell r="AC916">
            <v>0.19839999999999999</v>
          </cell>
          <cell r="AD916" t="str">
            <v>Yes</v>
          </cell>
          <cell r="AE916" t="str">
            <v>Yes</v>
          </cell>
          <cell r="AF916" t="str">
            <v>NHP Management Company</v>
          </cell>
          <cell r="AG916" t="str">
            <v>Gate Manor Apts Ltd</v>
          </cell>
          <cell r="AH916" t="str">
            <v>1981</v>
          </cell>
          <cell r="AI916" t="str">
            <v>South East</v>
          </cell>
          <cell r="AJ916" t="str">
            <v>Nashville</v>
          </cell>
          <cell r="AK916" t="str">
            <v>Rod Beverstein</v>
          </cell>
          <cell r="AL916" t="str">
            <v>Hank Dotson</v>
          </cell>
          <cell r="AM916" t="b">
            <v>0</v>
          </cell>
          <cell r="AN916">
            <v>0</v>
          </cell>
          <cell r="AO916" t="str">
            <v>09157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</row>
        <row r="917">
          <cell r="A917" t="str">
            <v>038297</v>
          </cell>
          <cell r="B917" t="str">
            <v>SAN JOSE</v>
          </cell>
          <cell r="C917" t="str">
            <v>2914 ROOSEVELT</v>
          </cell>
          <cell r="D917">
            <v>0</v>
          </cell>
          <cell r="E917" t="str">
            <v>San Antonio</v>
          </cell>
          <cell r="F917" t="str">
            <v>TX</v>
          </cell>
          <cell r="G917" t="str">
            <v>78214</v>
          </cell>
          <cell r="H917" t="str">
            <v>210-924-0410</v>
          </cell>
          <cell r="I917" t="str">
            <v>210-924-3227</v>
          </cell>
          <cell r="J917">
            <v>220</v>
          </cell>
          <cell r="K917" t="str">
            <v>48029</v>
          </cell>
          <cell r="L917" t="str">
            <v>Bexar</v>
          </cell>
          <cell r="M917" t="str">
            <v>7240</v>
          </cell>
          <cell r="N917" t="str">
            <v>San Antonio</v>
          </cell>
          <cell r="O917">
            <v>0</v>
          </cell>
          <cell r="P917">
            <v>0</v>
          </cell>
          <cell r="Q917" t="str">
            <v>Suburban</v>
          </cell>
          <cell r="R917" t="str">
            <v>garden</v>
          </cell>
          <cell r="S917" t="str">
            <v>AIMCO</v>
          </cell>
          <cell r="T917" t="str">
            <v>NHP</v>
          </cell>
          <cell r="U917" t="str">
            <v>Affordable</v>
          </cell>
          <cell r="V917" t="str">
            <v>Affordable</v>
          </cell>
          <cell r="W917">
            <v>0</v>
          </cell>
          <cell r="X917" t="str">
            <v>Equity</v>
          </cell>
          <cell r="Y917" t="str">
            <v>12</v>
          </cell>
          <cell r="Z917" t="str">
            <v>4</v>
          </cell>
          <cell r="AA917" t="str">
            <v>8</v>
          </cell>
          <cell r="AB917">
            <v>0</v>
          </cell>
          <cell r="AC917">
            <v>0.12640000000000001</v>
          </cell>
          <cell r="AD917" t="str">
            <v>Yes</v>
          </cell>
          <cell r="AE917" t="str">
            <v>Yes</v>
          </cell>
          <cell r="AF917" t="str">
            <v>NHP Management Company</v>
          </cell>
          <cell r="AG917" t="str">
            <v>San Jose Ltd Ptsp</v>
          </cell>
          <cell r="AH917" t="str">
            <v>1970</v>
          </cell>
          <cell r="AI917" t="str">
            <v>West</v>
          </cell>
          <cell r="AJ917" t="str">
            <v>Austin</v>
          </cell>
          <cell r="AK917" t="str">
            <v>Frances Nolan</v>
          </cell>
          <cell r="AL917" t="str">
            <v>Penny McCombs</v>
          </cell>
          <cell r="AM917" t="b">
            <v>0</v>
          </cell>
          <cell r="AN917" t="str">
            <v>RW:038525@3494</v>
          </cell>
          <cell r="AO917" t="str">
            <v>08418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</row>
        <row r="918">
          <cell r="A918" t="str">
            <v>038298</v>
          </cell>
          <cell r="B918" t="str">
            <v>COLLEGE HEIGHTS</v>
          </cell>
          <cell r="C918" t="str">
            <v>350 DEBUYS ROAD</v>
          </cell>
          <cell r="D918">
            <v>0</v>
          </cell>
          <cell r="E918" t="str">
            <v>Biloxi</v>
          </cell>
          <cell r="F918" t="str">
            <v>MS</v>
          </cell>
          <cell r="G918" t="str">
            <v>39531</v>
          </cell>
          <cell r="H918" t="str">
            <v>601-388-6939</v>
          </cell>
          <cell r="I918" t="str">
            <v>601-385-1824</v>
          </cell>
          <cell r="J918">
            <v>128</v>
          </cell>
          <cell r="K918" t="str">
            <v>28047</v>
          </cell>
          <cell r="L918" t="str">
            <v>Harrison</v>
          </cell>
          <cell r="M918" t="str">
            <v>0920</v>
          </cell>
          <cell r="N918" t="str">
            <v>Biloxi-Gulfport-Pascagoula</v>
          </cell>
          <cell r="O918">
            <v>0</v>
          </cell>
          <cell r="P918">
            <v>0</v>
          </cell>
          <cell r="Q918" t="str">
            <v>Suburban</v>
          </cell>
          <cell r="R918" t="str">
            <v>garden</v>
          </cell>
          <cell r="S918" t="str">
            <v>AIMCO</v>
          </cell>
          <cell r="T918" t="str">
            <v>NHP</v>
          </cell>
          <cell r="U918" t="str">
            <v>Affordable</v>
          </cell>
          <cell r="V918" t="str">
            <v>Affordable</v>
          </cell>
          <cell r="W918">
            <v>0</v>
          </cell>
          <cell r="X918" t="str">
            <v>Equity</v>
          </cell>
          <cell r="Y918" t="str">
            <v>12</v>
          </cell>
          <cell r="Z918" t="str">
            <v>9</v>
          </cell>
          <cell r="AA918" t="str">
            <v>9</v>
          </cell>
          <cell r="AB918">
            <v>0</v>
          </cell>
          <cell r="AC918">
            <v>7.2700000000000001E-2</v>
          </cell>
          <cell r="AD918" t="str">
            <v>Yes</v>
          </cell>
          <cell r="AE918" t="str">
            <v>Yes</v>
          </cell>
          <cell r="AF918" t="str">
            <v>NHP Management Company</v>
          </cell>
          <cell r="AG918" t="str">
            <v>College Heights Ltd Ptsp</v>
          </cell>
          <cell r="AH918" t="str">
            <v>1971</v>
          </cell>
          <cell r="AI918" t="str">
            <v>South East</v>
          </cell>
          <cell r="AJ918" t="str">
            <v>Mobile</v>
          </cell>
          <cell r="AK918" t="str">
            <v>Jimmy Arnold</v>
          </cell>
          <cell r="AL918" t="str">
            <v>Melanie French</v>
          </cell>
          <cell r="AM918" t="b">
            <v>0</v>
          </cell>
          <cell r="AN918">
            <v>0</v>
          </cell>
          <cell r="AO918" t="str">
            <v>13150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</row>
        <row r="919">
          <cell r="A919" t="str">
            <v>038300</v>
          </cell>
          <cell r="B919" t="str">
            <v>EDMOND ESTATES</v>
          </cell>
          <cell r="C919" t="str">
            <v>1302 6TH PLACE SOUTH</v>
          </cell>
          <cell r="D919">
            <v>0</v>
          </cell>
          <cell r="E919" t="str">
            <v>Phenix City</v>
          </cell>
          <cell r="F919" t="str">
            <v>AL</v>
          </cell>
          <cell r="G919" t="str">
            <v>36867</v>
          </cell>
          <cell r="H919" t="str">
            <v>334-297-2478</v>
          </cell>
          <cell r="I919" t="str">
            <v>334-297-2480</v>
          </cell>
          <cell r="J919">
            <v>120</v>
          </cell>
          <cell r="K919" t="str">
            <v>01113</v>
          </cell>
          <cell r="L919" t="str">
            <v>Russell</v>
          </cell>
          <cell r="M919" t="str">
            <v>1800</v>
          </cell>
          <cell r="N919" t="str">
            <v>Columbus</v>
          </cell>
          <cell r="O919">
            <v>0</v>
          </cell>
          <cell r="P919">
            <v>0</v>
          </cell>
          <cell r="Q919" t="str">
            <v>Small city</v>
          </cell>
          <cell r="R919" t="str">
            <v>Garden</v>
          </cell>
          <cell r="S919" t="str">
            <v>AIMCO</v>
          </cell>
          <cell r="T919" t="str">
            <v>NHP</v>
          </cell>
          <cell r="U919" t="str">
            <v>Affordable</v>
          </cell>
          <cell r="V919" t="str">
            <v>Affordable</v>
          </cell>
          <cell r="W919">
            <v>0</v>
          </cell>
          <cell r="X919" t="str">
            <v>Equity</v>
          </cell>
          <cell r="Y919" t="str">
            <v>12</v>
          </cell>
          <cell r="Z919" t="str">
            <v>5</v>
          </cell>
          <cell r="AA919" t="str">
            <v>5</v>
          </cell>
          <cell r="AB919">
            <v>0</v>
          </cell>
          <cell r="AC919">
            <v>0.1507</v>
          </cell>
          <cell r="AD919" t="str">
            <v>Yes</v>
          </cell>
          <cell r="AE919" t="str">
            <v>Yes</v>
          </cell>
          <cell r="AF919" t="str">
            <v>NHP Management Company</v>
          </cell>
          <cell r="AG919" t="str">
            <v>Edmond Estates Ltd Ptsp</v>
          </cell>
          <cell r="AH919" t="str">
            <v>1972</v>
          </cell>
          <cell r="AI919" t="str">
            <v>South East</v>
          </cell>
          <cell r="AJ919" t="str">
            <v>Mobile</v>
          </cell>
          <cell r="AK919" t="str">
            <v>Jimmy Arnold</v>
          </cell>
          <cell r="AL919" t="str">
            <v>Carmen Keeter</v>
          </cell>
          <cell r="AM919" t="b">
            <v>1</v>
          </cell>
          <cell r="AN919">
            <v>0</v>
          </cell>
          <cell r="AO919">
            <v>0</v>
          </cell>
          <cell r="AP919">
            <v>0</v>
          </cell>
          <cell r="AQ919">
            <v>0</v>
          </cell>
          <cell r="AR919">
            <v>0</v>
          </cell>
          <cell r="AS919">
            <v>0</v>
          </cell>
          <cell r="AT919">
            <v>0</v>
          </cell>
          <cell r="AU919">
            <v>0</v>
          </cell>
          <cell r="AV919">
            <v>0</v>
          </cell>
          <cell r="AW919">
            <v>0</v>
          </cell>
          <cell r="AX919">
            <v>0</v>
          </cell>
          <cell r="AY919">
            <v>0</v>
          </cell>
        </row>
        <row r="920">
          <cell r="A920" t="str">
            <v>038301</v>
          </cell>
          <cell r="B920" t="str">
            <v>Knollcrest</v>
          </cell>
          <cell r="C920" t="str">
            <v>3301 CREEK WOOD</v>
          </cell>
          <cell r="D920">
            <v>0</v>
          </cell>
          <cell r="E920" t="str">
            <v>Nashville</v>
          </cell>
          <cell r="F920" t="str">
            <v>TN</v>
          </cell>
          <cell r="G920" t="str">
            <v>37207</v>
          </cell>
          <cell r="H920" t="str">
            <v>615-227-1304</v>
          </cell>
          <cell r="I920" t="str">
            <v>614-227-1831</v>
          </cell>
          <cell r="J920">
            <v>200</v>
          </cell>
          <cell r="K920" t="str">
            <v>47037</v>
          </cell>
          <cell r="L920" t="str">
            <v>Davidson</v>
          </cell>
          <cell r="M920" t="str">
            <v>5360</v>
          </cell>
          <cell r="N920" t="str">
            <v>Nashville</v>
          </cell>
          <cell r="O920">
            <v>0</v>
          </cell>
          <cell r="P920">
            <v>0</v>
          </cell>
          <cell r="Q920" t="str">
            <v>Suburban</v>
          </cell>
          <cell r="R920" t="str">
            <v>garden</v>
          </cell>
          <cell r="S920" t="str">
            <v>AIMCO</v>
          </cell>
          <cell r="T920" t="str">
            <v>NHP</v>
          </cell>
          <cell r="U920" t="str">
            <v>Affordable</v>
          </cell>
          <cell r="V920" t="str">
            <v>Affordable</v>
          </cell>
          <cell r="W920">
            <v>0</v>
          </cell>
          <cell r="X920" t="str">
            <v>Equity</v>
          </cell>
          <cell r="Y920" t="str">
            <v>12</v>
          </cell>
          <cell r="Z920" t="str">
            <v>5</v>
          </cell>
          <cell r="AA920" t="str">
            <v>7</v>
          </cell>
          <cell r="AB920">
            <v>0</v>
          </cell>
          <cell r="AC920">
            <v>0.16589999999999999</v>
          </cell>
          <cell r="AD920" t="str">
            <v>Yes</v>
          </cell>
          <cell r="AE920" t="str">
            <v>Yes</v>
          </cell>
          <cell r="AF920" t="str">
            <v>NHP Management Company</v>
          </cell>
          <cell r="AG920" t="str">
            <v>Knollcrest Apts Ltd Ptsp</v>
          </cell>
          <cell r="AH920" t="str">
            <v>1973</v>
          </cell>
          <cell r="AI920" t="str">
            <v>South East</v>
          </cell>
          <cell r="AJ920" t="str">
            <v>Nashville</v>
          </cell>
          <cell r="AK920" t="str">
            <v>Rod Beverstein</v>
          </cell>
          <cell r="AL920" t="str">
            <v>Linda Mills</v>
          </cell>
          <cell r="AM920" t="b">
            <v>0</v>
          </cell>
          <cell r="AN920" t="str">
            <v>RW:008429@3494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720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720</v>
          </cell>
          <cell r="AY920">
            <v>119.44</v>
          </cell>
        </row>
        <row r="921">
          <cell r="A921" t="str">
            <v>038302</v>
          </cell>
          <cell r="B921" t="str">
            <v>Trinity Hills</v>
          </cell>
          <cell r="C921" t="str">
            <v>400 NOCTURNE DRIVE</v>
          </cell>
          <cell r="D921">
            <v>0</v>
          </cell>
          <cell r="E921" t="str">
            <v>Nashville</v>
          </cell>
          <cell r="F921" t="str">
            <v>TN</v>
          </cell>
          <cell r="G921" t="str">
            <v>37207</v>
          </cell>
          <cell r="H921" t="str">
            <v>615-228-0176</v>
          </cell>
          <cell r="I921" t="str">
            <v>615-228-1576</v>
          </cell>
          <cell r="J921">
            <v>100</v>
          </cell>
          <cell r="K921" t="str">
            <v>47037</v>
          </cell>
          <cell r="L921" t="str">
            <v>Davidson</v>
          </cell>
          <cell r="M921" t="str">
            <v>5360</v>
          </cell>
          <cell r="N921" t="str">
            <v>Nashville</v>
          </cell>
          <cell r="O921">
            <v>0</v>
          </cell>
          <cell r="P921">
            <v>0</v>
          </cell>
          <cell r="Q921" t="str">
            <v>Suburban</v>
          </cell>
          <cell r="R921" t="str">
            <v>garden</v>
          </cell>
          <cell r="S921" t="str">
            <v>AIMCO</v>
          </cell>
          <cell r="T921" t="str">
            <v>NHP</v>
          </cell>
          <cell r="U921" t="str">
            <v>Affordable</v>
          </cell>
          <cell r="V921" t="str">
            <v>Affordable</v>
          </cell>
          <cell r="W921">
            <v>0</v>
          </cell>
          <cell r="X921" t="str">
            <v>Consolidated</v>
          </cell>
          <cell r="Y921" t="str">
            <v>12</v>
          </cell>
          <cell r="Z921" t="str">
            <v>5</v>
          </cell>
          <cell r="AA921" t="str">
            <v>6</v>
          </cell>
          <cell r="AB921">
            <v>0</v>
          </cell>
          <cell r="AC921">
            <v>0.99</v>
          </cell>
          <cell r="AD921" t="str">
            <v>Yes</v>
          </cell>
          <cell r="AE921" t="str">
            <v>Yes</v>
          </cell>
          <cell r="AF921" t="str">
            <v>NHP Management Company</v>
          </cell>
          <cell r="AG921" t="str">
            <v>Trinity Hills Village Apts Ltd Ptsp</v>
          </cell>
          <cell r="AH921" t="str">
            <v>1973</v>
          </cell>
          <cell r="AI921" t="str">
            <v>South East</v>
          </cell>
          <cell r="AJ921" t="str">
            <v>Nashville</v>
          </cell>
          <cell r="AK921" t="str">
            <v>Rod Beverstein</v>
          </cell>
          <cell r="AL921" t="str">
            <v>Linda Mills</v>
          </cell>
          <cell r="AM921" t="b">
            <v>0</v>
          </cell>
          <cell r="AN921" t="str">
            <v>RW:025041@3494</v>
          </cell>
          <cell r="AO921" t="str">
            <v>11495</v>
          </cell>
          <cell r="AP921">
            <v>0</v>
          </cell>
          <cell r="AQ921">
            <v>0</v>
          </cell>
          <cell r="AR921">
            <v>0</v>
          </cell>
          <cell r="AS921">
            <v>360</v>
          </cell>
          <cell r="AT921">
            <v>0</v>
          </cell>
          <cell r="AU921">
            <v>0</v>
          </cell>
          <cell r="AV921">
            <v>0</v>
          </cell>
          <cell r="AW921">
            <v>0</v>
          </cell>
          <cell r="AX921">
            <v>360</v>
          </cell>
          <cell r="AY921">
            <v>356.4</v>
          </cell>
        </row>
        <row r="922">
          <cell r="A922" t="str">
            <v>038303</v>
          </cell>
          <cell r="B922" t="str">
            <v>LAUREL GARDENS</v>
          </cell>
          <cell r="C922" t="str">
            <v>221A N LAUREL STREET</v>
          </cell>
          <cell r="D922">
            <v>0</v>
          </cell>
          <cell r="E922" t="str">
            <v>Metairie</v>
          </cell>
          <cell r="F922" t="str">
            <v>LA</v>
          </cell>
          <cell r="G922" t="str">
            <v>70003</v>
          </cell>
          <cell r="H922" t="str">
            <v>504-737-6613</v>
          </cell>
          <cell r="I922" t="str">
            <v>504-737-3128</v>
          </cell>
          <cell r="J922">
            <v>60</v>
          </cell>
          <cell r="K922" t="str">
            <v>22051</v>
          </cell>
          <cell r="L922" t="str">
            <v>Jefferson</v>
          </cell>
          <cell r="M922" t="str">
            <v>5560</v>
          </cell>
          <cell r="N922" t="str">
            <v>New Orleans</v>
          </cell>
          <cell r="O922">
            <v>0</v>
          </cell>
          <cell r="P922">
            <v>0</v>
          </cell>
          <cell r="Q922" t="str">
            <v>Suburban</v>
          </cell>
          <cell r="R922" t="str">
            <v>garden</v>
          </cell>
          <cell r="S922" t="str">
            <v>AIMCO</v>
          </cell>
          <cell r="T922" t="str">
            <v>NHP</v>
          </cell>
          <cell r="U922" t="str">
            <v>Affordable</v>
          </cell>
          <cell r="V922" t="str">
            <v>Affordable</v>
          </cell>
          <cell r="W922">
            <v>0</v>
          </cell>
          <cell r="X922" t="str">
            <v>Equity</v>
          </cell>
          <cell r="Y922" t="str">
            <v>12</v>
          </cell>
          <cell r="Z922" t="str">
            <v>3</v>
          </cell>
          <cell r="AA922" t="str">
            <v>5</v>
          </cell>
          <cell r="AB922">
            <v>0</v>
          </cell>
          <cell r="AC922">
            <v>0.34599999999999997</v>
          </cell>
          <cell r="AD922" t="str">
            <v>Yes</v>
          </cell>
          <cell r="AE922" t="str">
            <v>Yes</v>
          </cell>
          <cell r="AF922" t="str">
            <v>NHP Management Company</v>
          </cell>
          <cell r="AG922" t="str">
            <v>Laurel Gardens, A Ptsp In Commendam</v>
          </cell>
          <cell r="AH922" t="str">
            <v>1973</v>
          </cell>
          <cell r="AI922" t="str">
            <v>West</v>
          </cell>
          <cell r="AJ922" t="str">
            <v>Houston I</v>
          </cell>
          <cell r="AK922" t="str">
            <v>Kathy Clem</v>
          </cell>
          <cell r="AL922" t="str">
            <v>Lawrence Bowie</v>
          </cell>
          <cell r="AM922" t="b">
            <v>0</v>
          </cell>
          <cell r="AN922" t="str">
            <v>RW:038227@3494</v>
          </cell>
          <cell r="AO922" t="str">
            <v>08088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0</v>
          </cell>
        </row>
        <row r="923">
          <cell r="A923" t="str">
            <v>038304</v>
          </cell>
          <cell r="B923" t="str">
            <v>MOSS GARDENS</v>
          </cell>
          <cell r="C923" t="str">
            <v>411 SONNY STREET</v>
          </cell>
          <cell r="D923">
            <v>0</v>
          </cell>
          <cell r="E923" t="str">
            <v>Lafayette</v>
          </cell>
          <cell r="F923" t="str">
            <v>LA</v>
          </cell>
          <cell r="G923" t="str">
            <v>70501</v>
          </cell>
          <cell r="H923" t="str">
            <v>318-261-0108</v>
          </cell>
          <cell r="I923" t="str">
            <v>318-235-4733</v>
          </cell>
          <cell r="J923">
            <v>114</v>
          </cell>
          <cell r="K923" t="str">
            <v>22055</v>
          </cell>
          <cell r="L923" t="str">
            <v>Lafayette</v>
          </cell>
          <cell r="M923" t="str">
            <v>3880</v>
          </cell>
          <cell r="N923" t="str">
            <v>Lafayette</v>
          </cell>
          <cell r="O923">
            <v>0</v>
          </cell>
          <cell r="P923">
            <v>0</v>
          </cell>
          <cell r="Q923" t="str">
            <v>Suburban</v>
          </cell>
          <cell r="R923" t="str">
            <v>garden</v>
          </cell>
          <cell r="S923" t="str">
            <v>AIMCO</v>
          </cell>
          <cell r="T923" t="str">
            <v>NHP</v>
          </cell>
          <cell r="U923" t="str">
            <v>Affordable</v>
          </cell>
          <cell r="V923" t="str">
            <v>Affordable</v>
          </cell>
          <cell r="W923">
            <v>0</v>
          </cell>
          <cell r="X923" t="str">
            <v>Equity</v>
          </cell>
          <cell r="Y923" t="str">
            <v>12</v>
          </cell>
          <cell r="Z923" t="str">
            <v>8</v>
          </cell>
          <cell r="AA923" t="str">
            <v>8</v>
          </cell>
          <cell r="AB923">
            <v>0</v>
          </cell>
          <cell r="AC923">
            <v>0.05</v>
          </cell>
          <cell r="AD923" t="str">
            <v>Yes</v>
          </cell>
          <cell r="AE923" t="str">
            <v>Yes</v>
          </cell>
          <cell r="AF923" t="str">
            <v>NHP Management Company</v>
          </cell>
          <cell r="AG923" t="str">
            <v>Moss Gardens Ltd, a Ptsp in Commendam</v>
          </cell>
          <cell r="AH923" t="str">
            <v>1980</v>
          </cell>
          <cell r="AI923" t="str">
            <v>West</v>
          </cell>
          <cell r="AJ923" t="str">
            <v>Houston I</v>
          </cell>
          <cell r="AK923" t="str">
            <v>Kathy Clem</v>
          </cell>
          <cell r="AL923" t="str">
            <v>Lawrence Bowie</v>
          </cell>
          <cell r="AM923" t="b">
            <v>0</v>
          </cell>
          <cell r="AN923" t="str">
            <v>RW:000517@3494</v>
          </cell>
          <cell r="AO923" t="str">
            <v>11674</v>
          </cell>
          <cell r="AP923">
            <v>0</v>
          </cell>
          <cell r="AQ923">
            <v>0</v>
          </cell>
          <cell r="AR923">
            <v>0</v>
          </cell>
          <cell r="AS923">
            <v>410.4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410.4</v>
          </cell>
          <cell r="AY923">
            <v>20.52</v>
          </cell>
        </row>
        <row r="924">
          <cell r="A924" t="str">
            <v>038305</v>
          </cell>
          <cell r="B924" t="str">
            <v>CALIFORNIA SQUARE I</v>
          </cell>
          <cell r="C924" t="str">
            <v>1600 GARLAND AVENUE</v>
          </cell>
          <cell r="D924">
            <v>0</v>
          </cell>
          <cell r="E924" t="str">
            <v>Louisville</v>
          </cell>
          <cell r="F924" t="str">
            <v>KY</v>
          </cell>
          <cell r="G924" t="str">
            <v>40210</v>
          </cell>
          <cell r="H924" t="str">
            <v>502-589-2023</v>
          </cell>
          <cell r="I924" t="str">
            <v>205-585-5638</v>
          </cell>
          <cell r="J924">
            <v>101</v>
          </cell>
          <cell r="K924" t="str">
            <v>21111</v>
          </cell>
          <cell r="L924" t="str">
            <v>Jefferson</v>
          </cell>
          <cell r="M924" t="str">
            <v>4520</v>
          </cell>
          <cell r="N924" t="str">
            <v>Louisville</v>
          </cell>
          <cell r="O924">
            <v>0</v>
          </cell>
          <cell r="P924">
            <v>0</v>
          </cell>
          <cell r="Q924" t="str">
            <v>Inner city</v>
          </cell>
          <cell r="R924" t="str">
            <v>highrise</v>
          </cell>
          <cell r="S924" t="str">
            <v>AIMCO</v>
          </cell>
          <cell r="T924" t="str">
            <v>NHP</v>
          </cell>
          <cell r="U924" t="str">
            <v>Affordable</v>
          </cell>
          <cell r="V924" t="str">
            <v>Affordable</v>
          </cell>
          <cell r="W924">
            <v>0</v>
          </cell>
          <cell r="X924" t="str">
            <v>Equity</v>
          </cell>
          <cell r="Y924" t="str">
            <v>12</v>
          </cell>
          <cell r="Z924" t="str">
            <v>3</v>
          </cell>
          <cell r="AA924" t="str">
            <v>7</v>
          </cell>
          <cell r="AB924">
            <v>0</v>
          </cell>
          <cell r="AC924">
            <v>4.9000000000000002E-2</v>
          </cell>
          <cell r="AD924" t="str">
            <v>Yes</v>
          </cell>
          <cell r="AE924" t="str">
            <v>Yes</v>
          </cell>
          <cell r="AF924" t="str">
            <v>NHP Management Company</v>
          </cell>
          <cell r="AG924" t="str">
            <v>California Square Ltd Ptsp</v>
          </cell>
          <cell r="AH924" t="str">
            <v>1982</v>
          </cell>
          <cell r="AI924" t="str">
            <v>South East</v>
          </cell>
          <cell r="AJ924" t="str">
            <v>Nashville</v>
          </cell>
          <cell r="AK924" t="str">
            <v>Rod Beverstein</v>
          </cell>
          <cell r="AL924" t="str">
            <v>Rebecca Karlen</v>
          </cell>
          <cell r="AM924" t="b">
            <v>0</v>
          </cell>
          <cell r="AN924" t="str">
            <v>RW:008313@3494</v>
          </cell>
          <cell r="AO924" t="str">
            <v>11392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</row>
        <row r="925">
          <cell r="A925" t="str">
            <v>038306</v>
          </cell>
          <cell r="B925" t="str">
            <v>PORTLAND PLAZA</v>
          </cell>
          <cell r="C925" t="str">
            <v>3400 PORTLAND PLAZA</v>
          </cell>
          <cell r="D925">
            <v>0</v>
          </cell>
          <cell r="E925" t="str">
            <v>Louisville</v>
          </cell>
          <cell r="F925" t="str">
            <v>KY</v>
          </cell>
          <cell r="G925" t="str">
            <v>40212</v>
          </cell>
          <cell r="H925" t="str">
            <v>502-774-3200</v>
          </cell>
          <cell r="I925" t="str">
            <v>502-778-3359</v>
          </cell>
          <cell r="J925">
            <v>71</v>
          </cell>
          <cell r="K925" t="str">
            <v>21111</v>
          </cell>
          <cell r="L925" t="str">
            <v>Jefferson</v>
          </cell>
          <cell r="M925" t="str">
            <v>4520</v>
          </cell>
          <cell r="N925" t="str">
            <v>Louisville</v>
          </cell>
          <cell r="O925">
            <v>0</v>
          </cell>
          <cell r="P925">
            <v>0</v>
          </cell>
          <cell r="Q925" t="str">
            <v>Inner city</v>
          </cell>
          <cell r="R925" t="str">
            <v>garden</v>
          </cell>
          <cell r="S925" t="str">
            <v>AIMCO</v>
          </cell>
          <cell r="T925" t="str">
            <v>NHP</v>
          </cell>
          <cell r="U925" t="str">
            <v>Affordable</v>
          </cell>
          <cell r="V925" t="str">
            <v>Affordable</v>
          </cell>
          <cell r="W925">
            <v>0</v>
          </cell>
          <cell r="X925" t="str">
            <v>Equity</v>
          </cell>
          <cell r="Y925" t="str">
            <v>12</v>
          </cell>
          <cell r="Z925" t="str">
            <v>3</v>
          </cell>
          <cell r="AA925" t="str">
            <v>7</v>
          </cell>
          <cell r="AB925">
            <v>0</v>
          </cell>
          <cell r="AC925">
            <v>0.17879999999999999</v>
          </cell>
          <cell r="AD925" t="str">
            <v>Yes</v>
          </cell>
          <cell r="AE925" t="str">
            <v>Yes</v>
          </cell>
          <cell r="AF925" t="str">
            <v>NHP Management Company</v>
          </cell>
          <cell r="AG925" t="str">
            <v>Portland Plaza Ltd Ptsp</v>
          </cell>
          <cell r="AH925" t="str">
            <v>1983</v>
          </cell>
          <cell r="AI925" t="str">
            <v>South East</v>
          </cell>
          <cell r="AJ925" t="str">
            <v>Nashville</v>
          </cell>
          <cell r="AK925" t="str">
            <v>Rod Beverstein</v>
          </cell>
          <cell r="AL925" t="str">
            <v>Rebecca Karlen</v>
          </cell>
          <cell r="AM925" t="b">
            <v>1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</row>
        <row r="926">
          <cell r="A926" t="str">
            <v>038307</v>
          </cell>
          <cell r="B926" t="str">
            <v>SOUTHRIDGE</v>
          </cell>
          <cell r="C926" t="str">
            <v>3603 SOUTHRIDGE</v>
          </cell>
          <cell r="D926">
            <v>0</v>
          </cell>
          <cell r="E926" t="str">
            <v>Austin</v>
          </cell>
          <cell r="F926" t="str">
            <v>TX</v>
          </cell>
          <cell r="G926" t="str">
            <v>78704</v>
          </cell>
          <cell r="H926" t="str">
            <v>512-442-9772</v>
          </cell>
          <cell r="I926" t="str">
            <v>512-442-6492</v>
          </cell>
          <cell r="J926">
            <v>232</v>
          </cell>
          <cell r="K926" t="str">
            <v>48453</v>
          </cell>
          <cell r="L926" t="str">
            <v>Travis</v>
          </cell>
          <cell r="M926" t="str">
            <v>0640</v>
          </cell>
          <cell r="N926" t="str">
            <v>Austin-San Marcos</v>
          </cell>
          <cell r="O926">
            <v>0</v>
          </cell>
          <cell r="P926">
            <v>0</v>
          </cell>
          <cell r="Q926" t="str">
            <v>Suburban</v>
          </cell>
          <cell r="R926" t="str">
            <v>garden</v>
          </cell>
          <cell r="S926" t="str">
            <v>AIMCO</v>
          </cell>
          <cell r="T926" t="str">
            <v>NHP</v>
          </cell>
          <cell r="U926" t="str">
            <v>Affordable</v>
          </cell>
          <cell r="V926" t="str">
            <v>Affordable</v>
          </cell>
          <cell r="W926">
            <v>0</v>
          </cell>
          <cell r="X926" t="str">
            <v>Equity</v>
          </cell>
          <cell r="Y926" t="str">
            <v>12</v>
          </cell>
          <cell r="Z926" t="str">
            <v>6</v>
          </cell>
          <cell r="AA926" t="str">
            <v>6</v>
          </cell>
          <cell r="AB926">
            <v>0</v>
          </cell>
          <cell r="AC926">
            <v>0.12640000000000001</v>
          </cell>
          <cell r="AD926" t="str">
            <v>Yes</v>
          </cell>
          <cell r="AE926" t="str">
            <v>Yes</v>
          </cell>
          <cell r="AF926" t="str">
            <v>NHP Management Company</v>
          </cell>
          <cell r="AG926" t="str">
            <v>Southridge Apts Ltd Ptsp</v>
          </cell>
          <cell r="AH926" t="str">
            <v>1970</v>
          </cell>
          <cell r="AI926" t="str">
            <v>West</v>
          </cell>
          <cell r="AJ926" t="str">
            <v>Austin</v>
          </cell>
          <cell r="AK926" t="str">
            <v>Frances Nolan</v>
          </cell>
          <cell r="AL926" t="str">
            <v>Penny McCombs</v>
          </cell>
          <cell r="AM926" t="b">
            <v>0</v>
          </cell>
          <cell r="AN926" t="str">
            <v>RW:006801@3494</v>
          </cell>
          <cell r="AO926" t="str">
            <v>11254</v>
          </cell>
          <cell r="AP926">
            <v>0</v>
          </cell>
          <cell r="AQ926">
            <v>0</v>
          </cell>
          <cell r="AR926">
            <v>864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864</v>
          </cell>
          <cell r="AY926">
            <v>109.2</v>
          </cell>
        </row>
        <row r="927">
          <cell r="A927" t="str">
            <v>038308</v>
          </cell>
          <cell r="B927" t="str">
            <v>BASSWOOD MANOR</v>
          </cell>
          <cell r="C927" t="str">
            <v>1020 W FOX AVENUE</v>
          </cell>
          <cell r="D927">
            <v>0</v>
          </cell>
          <cell r="E927" t="str">
            <v>Lewisville</v>
          </cell>
          <cell r="F927" t="str">
            <v>TX</v>
          </cell>
          <cell r="G927" t="str">
            <v>75067</v>
          </cell>
          <cell r="H927" t="str">
            <v>972-436-2577</v>
          </cell>
          <cell r="I927" t="str">
            <v>972-221-9440</v>
          </cell>
          <cell r="J927">
            <v>212</v>
          </cell>
          <cell r="K927" t="str">
            <v>48121</v>
          </cell>
          <cell r="L927" t="str">
            <v>Denton</v>
          </cell>
          <cell r="M927" t="str">
            <v>1920</v>
          </cell>
          <cell r="N927" t="str">
            <v>Dallas</v>
          </cell>
          <cell r="O927" t="str">
            <v>31</v>
          </cell>
          <cell r="P927" t="str">
            <v>Dallas - Fort Worth</v>
          </cell>
          <cell r="Q927" t="str">
            <v>Suburban</v>
          </cell>
          <cell r="R927" t="str">
            <v>garden</v>
          </cell>
          <cell r="S927" t="str">
            <v>AIMCO</v>
          </cell>
          <cell r="T927" t="str">
            <v>NHP</v>
          </cell>
          <cell r="U927" t="str">
            <v>Affordable</v>
          </cell>
          <cell r="V927" t="str">
            <v>Affordable</v>
          </cell>
          <cell r="W927">
            <v>0</v>
          </cell>
          <cell r="X927" t="str">
            <v>Equity</v>
          </cell>
          <cell r="Y927" t="str">
            <v>12</v>
          </cell>
          <cell r="Z927" t="str">
            <v>7</v>
          </cell>
          <cell r="AA927" t="str">
            <v>6</v>
          </cell>
          <cell r="AB927">
            <v>0</v>
          </cell>
          <cell r="AC927">
            <v>0.25750000000000001</v>
          </cell>
          <cell r="AD927" t="str">
            <v>Yes</v>
          </cell>
          <cell r="AE927" t="str">
            <v>Yes</v>
          </cell>
          <cell r="AF927" t="str">
            <v>NHP Management Company</v>
          </cell>
          <cell r="AG927" t="str">
            <v>Basswood Manor Ltd Ptsp</v>
          </cell>
          <cell r="AH927" t="str">
            <v>1971</v>
          </cell>
          <cell r="AI927" t="str">
            <v>West</v>
          </cell>
          <cell r="AJ927" t="str">
            <v>Dallas I</v>
          </cell>
          <cell r="AK927" t="str">
            <v>Ron Shelton</v>
          </cell>
          <cell r="AL927" t="str">
            <v>Kim Tannery</v>
          </cell>
          <cell r="AM927" t="b">
            <v>0</v>
          </cell>
          <cell r="AN927" t="str">
            <v>RW:006609@3494</v>
          </cell>
          <cell r="AO927" t="str">
            <v>11727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572.4</v>
          </cell>
          <cell r="AX927">
            <v>572.4</v>
          </cell>
          <cell r="AY927">
            <v>147.38999999999999</v>
          </cell>
        </row>
        <row r="928">
          <cell r="A928" t="str">
            <v>038309</v>
          </cell>
          <cell r="B928" t="str">
            <v>CALIFORNIA SQUARE II</v>
          </cell>
          <cell r="C928" t="str">
            <v>1681 GARLAND AVENUE</v>
          </cell>
          <cell r="D928">
            <v>0</v>
          </cell>
          <cell r="E928" t="str">
            <v>Louisville</v>
          </cell>
          <cell r="F928" t="str">
            <v>KY</v>
          </cell>
          <cell r="G928" t="str">
            <v>40210</v>
          </cell>
          <cell r="H928" t="str">
            <v>502-589-9034</v>
          </cell>
          <cell r="I928" t="str">
            <v>502-585-5638</v>
          </cell>
          <cell r="J928">
            <v>48</v>
          </cell>
          <cell r="K928" t="str">
            <v>21111</v>
          </cell>
          <cell r="L928" t="str">
            <v>Jefferson</v>
          </cell>
          <cell r="M928" t="str">
            <v>4520</v>
          </cell>
          <cell r="N928" t="str">
            <v>Louisville</v>
          </cell>
          <cell r="O928">
            <v>0</v>
          </cell>
          <cell r="P928">
            <v>0</v>
          </cell>
          <cell r="Q928" t="str">
            <v>Inner city</v>
          </cell>
          <cell r="R928" t="str">
            <v>garden</v>
          </cell>
          <cell r="S928" t="str">
            <v>AIMCO</v>
          </cell>
          <cell r="T928" t="str">
            <v>NHP</v>
          </cell>
          <cell r="U928" t="str">
            <v>Affordable</v>
          </cell>
          <cell r="V928" t="str">
            <v>Affordable</v>
          </cell>
          <cell r="W928">
            <v>0</v>
          </cell>
          <cell r="X928" t="str">
            <v>Equity</v>
          </cell>
          <cell r="Y928" t="str">
            <v>12</v>
          </cell>
          <cell r="Z928" t="str">
            <v>3</v>
          </cell>
          <cell r="AA928" t="str">
            <v>7</v>
          </cell>
          <cell r="AB928">
            <v>0</v>
          </cell>
          <cell r="AC928">
            <v>0.02</v>
          </cell>
          <cell r="AD928" t="str">
            <v>Yes</v>
          </cell>
          <cell r="AE928" t="str">
            <v>Yes</v>
          </cell>
          <cell r="AF928" t="str">
            <v>NHP Management Company</v>
          </cell>
          <cell r="AG928" t="str">
            <v>California Square II Ltd Ptsp</v>
          </cell>
          <cell r="AH928" t="str">
            <v>1983</v>
          </cell>
          <cell r="AI928" t="str">
            <v>South East</v>
          </cell>
          <cell r="AJ928" t="str">
            <v>Nashville</v>
          </cell>
          <cell r="AK928" t="str">
            <v>Rod Beverstein</v>
          </cell>
          <cell r="AL928" t="str">
            <v>Rebecca Karlen</v>
          </cell>
          <cell r="AM928" t="b">
            <v>0</v>
          </cell>
          <cell r="AN928" t="str">
            <v>RW:007053@3494</v>
          </cell>
          <cell r="AO928" t="str">
            <v>11530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</row>
        <row r="929">
          <cell r="A929" t="str">
            <v>038310</v>
          </cell>
          <cell r="B929" t="str">
            <v>NORTHLAKE TERRACE</v>
          </cell>
          <cell r="C929" t="str">
            <v>8501 LULLWATER</v>
          </cell>
          <cell r="D929">
            <v>0</v>
          </cell>
          <cell r="E929" t="str">
            <v>Dallas</v>
          </cell>
          <cell r="F929" t="str">
            <v>TX</v>
          </cell>
          <cell r="G929" t="str">
            <v>75238</v>
          </cell>
          <cell r="H929" t="str">
            <v>214-343-9598</v>
          </cell>
          <cell r="I929" t="str">
            <v>214-343-3204</v>
          </cell>
          <cell r="J929">
            <v>184</v>
          </cell>
          <cell r="K929" t="str">
            <v>48113</v>
          </cell>
          <cell r="L929" t="str">
            <v>Dallas</v>
          </cell>
          <cell r="M929" t="str">
            <v>1920</v>
          </cell>
          <cell r="N929" t="str">
            <v>Dallas</v>
          </cell>
          <cell r="O929" t="str">
            <v>31</v>
          </cell>
          <cell r="P929" t="str">
            <v>Dallas - Fort Worth</v>
          </cell>
          <cell r="Q929" t="str">
            <v>Suburban</v>
          </cell>
          <cell r="R929" t="str">
            <v>garden</v>
          </cell>
          <cell r="S929" t="str">
            <v>AIMCO</v>
          </cell>
          <cell r="T929" t="str">
            <v>NHP</v>
          </cell>
          <cell r="U929" t="str">
            <v>Affordable</v>
          </cell>
          <cell r="V929" t="str">
            <v>Affordable</v>
          </cell>
          <cell r="W929">
            <v>0</v>
          </cell>
          <cell r="X929" t="str">
            <v>Equity</v>
          </cell>
          <cell r="Y929" t="str">
            <v>12</v>
          </cell>
          <cell r="Z929" t="str">
            <v>8</v>
          </cell>
          <cell r="AA929" t="str">
            <v>6</v>
          </cell>
          <cell r="AB929">
            <v>0</v>
          </cell>
          <cell r="AC929">
            <v>0.21790000000000001</v>
          </cell>
          <cell r="AD929" t="str">
            <v>Yes</v>
          </cell>
          <cell r="AE929" t="str">
            <v>Yes</v>
          </cell>
          <cell r="AF929" t="str">
            <v>NHP Management Company</v>
          </cell>
          <cell r="AG929" t="str">
            <v>North Lake Terrace Assoc Ltd Ptsp</v>
          </cell>
          <cell r="AH929" t="str">
            <v>1965</v>
          </cell>
          <cell r="AI929" t="str">
            <v>West</v>
          </cell>
          <cell r="AJ929" t="str">
            <v>Dallas I</v>
          </cell>
          <cell r="AK929" t="str">
            <v>Ron Shelton</v>
          </cell>
          <cell r="AL929" t="str">
            <v>Charlene Burnside</v>
          </cell>
          <cell r="AM929" t="b">
            <v>0</v>
          </cell>
          <cell r="AN929" t="str">
            <v>RW:038435@3494</v>
          </cell>
          <cell r="AO929" t="str">
            <v>08346</v>
          </cell>
          <cell r="AP929">
            <v>1636.12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1636.12</v>
          </cell>
          <cell r="AY929">
            <v>356.51</v>
          </cell>
        </row>
        <row r="930">
          <cell r="A930" t="str">
            <v>038311</v>
          </cell>
          <cell r="B930" t="str">
            <v>WASHINGTON MANOR</v>
          </cell>
          <cell r="C930" t="str">
            <v>3255 ELMIRA</v>
          </cell>
          <cell r="D930">
            <v>0</v>
          </cell>
          <cell r="E930" t="str">
            <v>Beaumont</v>
          </cell>
          <cell r="F930" t="str">
            <v>TX</v>
          </cell>
          <cell r="G930" t="str">
            <v>77705</v>
          </cell>
          <cell r="H930" t="str">
            <v>409-842-0723</v>
          </cell>
          <cell r="I930" t="str">
            <v>409-842-2017</v>
          </cell>
          <cell r="J930">
            <v>150</v>
          </cell>
          <cell r="K930" t="str">
            <v>48245</v>
          </cell>
          <cell r="L930" t="str">
            <v>Jefferson</v>
          </cell>
          <cell r="M930" t="str">
            <v>0840</v>
          </cell>
          <cell r="N930" t="str">
            <v>Beaumont-Port Arthur</v>
          </cell>
          <cell r="O930">
            <v>0</v>
          </cell>
          <cell r="P930">
            <v>0</v>
          </cell>
          <cell r="Q930" t="str">
            <v>Suburban</v>
          </cell>
          <cell r="R930" t="str">
            <v>garden</v>
          </cell>
          <cell r="S930" t="str">
            <v>AIMCO</v>
          </cell>
          <cell r="T930" t="str">
            <v>NHP</v>
          </cell>
          <cell r="U930" t="str">
            <v>Affordable</v>
          </cell>
          <cell r="V930" t="str">
            <v>Affordable</v>
          </cell>
          <cell r="W930">
            <v>0</v>
          </cell>
          <cell r="X930" t="str">
            <v>Equity</v>
          </cell>
          <cell r="Y930" t="str">
            <v>12</v>
          </cell>
          <cell r="Z930" t="str">
            <v>5</v>
          </cell>
          <cell r="AA930" t="str">
            <v>3</v>
          </cell>
          <cell r="AB930">
            <v>0</v>
          </cell>
          <cell r="AC930">
            <v>0.20960000000000001</v>
          </cell>
          <cell r="AD930" t="str">
            <v>Yes</v>
          </cell>
          <cell r="AE930" t="str">
            <v>Yes</v>
          </cell>
          <cell r="AF930" t="str">
            <v>NHP Management Company</v>
          </cell>
          <cell r="AG930" t="str">
            <v>Washington Manor Ltd Ptsp</v>
          </cell>
          <cell r="AH930" t="str">
            <v>1972</v>
          </cell>
          <cell r="AI930" t="str">
            <v>West</v>
          </cell>
          <cell r="AJ930" t="str">
            <v>Houston I</v>
          </cell>
          <cell r="AK930" t="str">
            <v>Kathy Clem</v>
          </cell>
          <cell r="AL930" t="str">
            <v>Lawrence Bowie</v>
          </cell>
          <cell r="AM930" t="b">
            <v>0</v>
          </cell>
          <cell r="AN930" t="str">
            <v>RW:038400@3494</v>
          </cell>
          <cell r="AO930" t="str">
            <v>03053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</row>
        <row r="931">
          <cell r="A931" t="str">
            <v>038312</v>
          </cell>
          <cell r="B931" t="str">
            <v>NORTHWEST TERRACE</v>
          </cell>
          <cell r="C931" t="str">
            <v>8501 LULLWATER</v>
          </cell>
          <cell r="D931">
            <v>0</v>
          </cell>
          <cell r="E931" t="str">
            <v>Dallas</v>
          </cell>
          <cell r="F931" t="str">
            <v>TX</v>
          </cell>
          <cell r="G931" t="str">
            <v>75238</v>
          </cell>
          <cell r="H931" t="str">
            <v>214-343-9598</v>
          </cell>
          <cell r="I931" t="str">
            <v>214-343-3204</v>
          </cell>
          <cell r="J931">
            <v>288</v>
          </cell>
          <cell r="K931" t="str">
            <v>48113</v>
          </cell>
          <cell r="L931" t="str">
            <v>Dallas</v>
          </cell>
          <cell r="M931" t="str">
            <v>1920</v>
          </cell>
          <cell r="N931" t="str">
            <v>Dallas</v>
          </cell>
          <cell r="O931" t="str">
            <v>31</v>
          </cell>
          <cell r="P931" t="str">
            <v>Dallas - Fort Worth</v>
          </cell>
          <cell r="Q931" t="str">
            <v>Suburban</v>
          </cell>
          <cell r="R931" t="str">
            <v>garden</v>
          </cell>
          <cell r="S931" t="str">
            <v>AIMCO</v>
          </cell>
          <cell r="T931" t="str">
            <v>NHP</v>
          </cell>
          <cell r="U931" t="str">
            <v>Affordable</v>
          </cell>
          <cell r="V931" t="str">
            <v>Affordable</v>
          </cell>
          <cell r="W931">
            <v>0</v>
          </cell>
          <cell r="X931" t="str">
            <v>Equity</v>
          </cell>
          <cell r="Y931" t="str">
            <v>12</v>
          </cell>
          <cell r="Z931" t="str">
            <v>8</v>
          </cell>
          <cell r="AA931" t="str">
            <v>6</v>
          </cell>
          <cell r="AB931">
            <v>0</v>
          </cell>
          <cell r="AC931">
            <v>0.40600000000000003</v>
          </cell>
          <cell r="AD931" t="str">
            <v>Yes</v>
          </cell>
          <cell r="AE931" t="str">
            <v>Yes</v>
          </cell>
          <cell r="AF931" t="str">
            <v>NHP Management Company</v>
          </cell>
          <cell r="AG931" t="str">
            <v>Northwest Terrace Assoc Ltd Ptsp</v>
          </cell>
          <cell r="AH931" t="str">
            <v>1967</v>
          </cell>
          <cell r="AI931" t="str">
            <v>West</v>
          </cell>
          <cell r="AJ931" t="str">
            <v>Dallas I</v>
          </cell>
          <cell r="AK931" t="str">
            <v>Ron Shelton</v>
          </cell>
          <cell r="AL931" t="str">
            <v>Charlene Burnside</v>
          </cell>
          <cell r="AM931" t="b">
            <v>1</v>
          </cell>
          <cell r="AN931">
            <v>0</v>
          </cell>
          <cell r="AO931">
            <v>0</v>
          </cell>
          <cell r="AP931">
            <v>2560.89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2560.89</v>
          </cell>
          <cell r="AY931">
            <v>1039.72</v>
          </cell>
        </row>
        <row r="932">
          <cell r="A932" t="str">
            <v>038313</v>
          </cell>
          <cell r="B932" t="str">
            <v>FLEETWOOD MANOR</v>
          </cell>
          <cell r="C932" t="str">
            <v>25 FLEETWOOD DRIVE</v>
          </cell>
          <cell r="D932">
            <v>0</v>
          </cell>
          <cell r="E932" t="str">
            <v>Greenville</v>
          </cell>
          <cell r="F932" t="str">
            <v>SC</v>
          </cell>
          <cell r="G932" t="str">
            <v>29605</v>
          </cell>
          <cell r="H932" t="str">
            <v>864-277-8239</v>
          </cell>
          <cell r="I932" t="str">
            <v>864-299-3328</v>
          </cell>
          <cell r="J932">
            <v>100</v>
          </cell>
          <cell r="K932" t="str">
            <v>45045</v>
          </cell>
          <cell r="L932" t="str">
            <v>Greenville</v>
          </cell>
          <cell r="M932" t="str">
            <v>3160</v>
          </cell>
          <cell r="N932" t="str">
            <v>Greenville-Spartanburg-Anderson</v>
          </cell>
          <cell r="O932">
            <v>0</v>
          </cell>
          <cell r="P932">
            <v>0</v>
          </cell>
          <cell r="Q932" t="str">
            <v>Suburban</v>
          </cell>
          <cell r="R932" t="str">
            <v>garden</v>
          </cell>
          <cell r="S932" t="str">
            <v>AIMCO</v>
          </cell>
          <cell r="T932" t="str">
            <v>NHP</v>
          </cell>
          <cell r="U932" t="str">
            <v>Affordable</v>
          </cell>
          <cell r="V932" t="str">
            <v>Affordable</v>
          </cell>
          <cell r="W932">
            <v>0</v>
          </cell>
          <cell r="X932" t="str">
            <v>Equity</v>
          </cell>
          <cell r="Y932" t="str">
            <v>12</v>
          </cell>
          <cell r="Z932" t="str">
            <v>5</v>
          </cell>
          <cell r="AA932" t="str">
            <v>4</v>
          </cell>
          <cell r="AB932">
            <v>0</v>
          </cell>
          <cell r="AC932">
            <v>0.05</v>
          </cell>
          <cell r="AD932" t="str">
            <v>Yes</v>
          </cell>
          <cell r="AE932" t="str">
            <v>Yes</v>
          </cell>
          <cell r="AF932" t="str">
            <v>NHP Management Company</v>
          </cell>
          <cell r="AG932" t="str">
            <v>Laing Village Ltd Ptsp</v>
          </cell>
          <cell r="AH932" t="str">
            <v>1978</v>
          </cell>
          <cell r="AI932" t="str">
            <v>East</v>
          </cell>
          <cell r="AJ932" t="str">
            <v>Greenville</v>
          </cell>
          <cell r="AK932" t="str">
            <v>Frank Dupree</v>
          </cell>
          <cell r="AL932" t="str">
            <v>Joe Engle</v>
          </cell>
          <cell r="AM932" t="b">
            <v>0</v>
          </cell>
          <cell r="AN932">
            <v>0</v>
          </cell>
          <cell r="AO932" t="str">
            <v>12032</v>
          </cell>
          <cell r="AP932">
            <v>0</v>
          </cell>
          <cell r="AQ932">
            <v>0</v>
          </cell>
          <cell r="AR932">
            <v>0</v>
          </cell>
          <cell r="AS932">
            <v>360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360</v>
          </cell>
          <cell r="AY932">
            <v>18</v>
          </cell>
        </row>
        <row r="933">
          <cell r="A933" t="str">
            <v>038314</v>
          </cell>
          <cell r="B933" t="str">
            <v>TIMBERLAKE</v>
          </cell>
          <cell r="C933" t="str">
            <v>834 TIMBERLAKE DRIVE</v>
          </cell>
          <cell r="D933">
            <v>0</v>
          </cell>
          <cell r="E933" t="str">
            <v>Arlington</v>
          </cell>
          <cell r="F933" t="str">
            <v>TX</v>
          </cell>
          <cell r="G933" t="str">
            <v>76010</v>
          </cell>
          <cell r="H933" t="str">
            <v>817-640-0176</v>
          </cell>
          <cell r="I933" t="str">
            <v>817-640-8772</v>
          </cell>
          <cell r="J933">
            <v>224</v>
          </cell>
          <cell r="K933" t="str">
            <v>48439</v>
          </cell>
          <cell r="L933" t="str">
            <v>Tarrant</v>
          </cell>
          <cell r="M933" t="str">
            <v>2800</v>
          </cell>
          <cell r="N933" t="str">
            <v>FortWorth-Arlington</v>
          </cell>
          <cell r="O933" t="str">
            <v>31</v>
          </cell>
          <cell r="P933" t="str">
            <v>Dallas - Fort Worth</v>
          </cell>
          <cell r="Q933" t="str">
            <v>Suburban</v>
          </cell>
          <cell r="R933" t="str">
            <v>garden</v>
          </cell>
          <cell r="S933" t="str">
            <v>AIMCO</v>
          </cell>
          <cell r="T933" t="str">
            <v>NHP</v>
          </cell>
          <cell r="U933" t="str">
            <v>Affordable</v>
          </cell>
          <cell r="V933" t="str">
            <v>Affordable</v>
          </cell>
          <cell r="W933">
            <v>0</v>
          </cell>
          <cell r="X933" t="str">
            <v>Consolidated</v>
          </cell>
          <cell r="Y933" t="str">
            <v>12</v>
          </cell>
          <cell r="Z933" t="str">
            <v>5</v>
          </cell>
          <cell r="AA933" t="str">
            <v>6</v>
          </cell>
          <cell r="AB933">
            <v>0</v>
          </cell>
          <cell r="AC933">
            <v>0.5474</v>
          </cell>
          <cell r="AD933" t="str">
            <v>Yes</v>
          </cell>
          <cell r="AE933" t="str">
            <v>Yes</v>
          </cell>
          <cell r="AF933" t="str">
            <v>NHP Management Company</v>
          </cell>
          <cell r="AG933" t="str">
            <v>Timberlake Apts Ltd Ptsp</v>
          </cell>
          <cell r="AH933" t="str">
            <v>1971</v>
          </cell>
          <cell r="AI933" t="str">
            <v>West</v>
          </cell>
          <cell r="AJ933" t="str">
            <v>Dallas II</v>
          </cell>
          <cell r="AK933" t="str">
            <v>Larry Lennon</v>
          </cell>
          <cell r="AL933" t="str">
            <v>Kyle Brown</v>
          </cell>
          <cell r="AM933" t="b">
            <v>0</v>
          </cell>
          <cell r="AN933">
            <v>0</v>
          </cell>
          <cell r="AO933" t="str">
            <v>13003</v>
          </cell>
          <cell r="AP933">
            <v>1991.8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1991.8</v>
          </cell>
          <cell r="AY933">
            <v>1090.31</v>
          </cell>
        </row>
        <row r="934">
          <cell r="A934" t="str">
            <v>038315</v>
          </cell>
          <cell r="B934" t="str">
            <v>EASTON TERRACE I</v>
          </cell>
          <cell r="C934" t="str">
            <v>10429 LONE TREE</v>
          </cell>
          <cell r="D934">
            <v>0</v>
          </cell>
          <cell r="E934" t="str">
            <v>Dallas</v>
          </cell>
          <cell r="F934" t="str">
            <v>TX</v>
          </cell>
          <cell r="G934" t="str">
            <v>75218</v>
          </cell>
          <cell r="H934" t="str">
            <v>214-328-6480</v>
          </cell>
          <cell r="I934" t="str">
            <v>214-328-2630</v>
          </cell>
          <cell r="J934">
            <v>256</v>
          </cell>
          <cell r="K934" t="str">
            <v>48113</v>
          </cell>
          <cell r="L934" t="str">
            <v>Dallas</v>
          </cell>
          <cell r="M934" t="str">
            <v>1920</v>
          </cell>
          <cell r="N934" t="str">
            <v>Dallas</v>
          </cell>
          <cell r="O934" t="str">
            <v>31</v>
          </cell>
          <cell r="P934" t="str">
            <v>Dallas - Fort Worth</v>
          </cell>
          <cell r="Q934" t="str">
            <v>Suburban</v>
          </cell>
          <cell r="R934" t="str">
            <v>garden</v>
          </cell>
          <cell r="S934" t="str">
            <v>AIMCO</v>
          </cell>
          <cell r="T934" t="str">
            <v>NHP</v>
          </cell>
          <cell r="U934" t="str">
            <v>Affordable</v>
          </cell>
          <cell r="V934" t="str">
            <v>Affordable</v>
          </cell>
          <cell r="W934">
            <v>0</v>
          </cell>
          <cell r="X934" t="str">
            <v>Equity</v>
          </cell>
          <cell r="Y934" t="str">
            <v>12</v>
          </cell>
          <cell r="Z934" t="str">
            <v>7</v>
          </cell>
          <cell r="AA934" t="str">
            <v>6</v>
          </cell>
          <cell r="AB934">
            <v>0</v>
          </cell>
          <cell r="AC934">
            <v>0.2394</v>
          </cell>
          <cell r="AD934" t="str">
            <v>Yes</v>
          </cell>
          <cell r="AE934" t="str">
            <v>Yes</v>
          </cell>
          <cell r="AF934" t="str">
            <v>NHP Management Company</v>
          </cell>
          <cell r="AG934" t="str">
            <v>Easton Terrace I Assoc Ltd Ptsp</v>
          </cell>
          <cell r="AH934" t="str">
            <v>1966</v>
          </cell>
          <cell r="AI934" t="str">
            <v>West</v>
          </cell>
          <cell r="AJ934" t="str">
            <v>Dallas I</v>
          </cell>
          <cell r="AK934" t="str">
            <v>Ron Shelton</v>
          </cell>
          <cell r="AL934" t="str">
            <v>Charlene Burnside</v>
          </cell>
          <cell r="AM934" t="b">
            <v>0</v>
          </cell>
          <cell r="AN934" t="str">
            <v>RW:05701@3494</v>
          </cell>
          <cell r="AO934" t="str">
            <v>11759</v>
          </cell>
          <cell r="AP934">
            <v>2276.35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2276.35</v>
          </cell>
          <cell r="AY934">
            <v>544.95000000000005</v>
          </cell>
        </row>
        <row r="935">
          <cell r="A935" t="str">
            <v>038316</v>
          </cell>
          <cell r="B935" t="str">
            <v>FAIRMEADOWS</v>
          </cell>
          <cell r="C935" t="str">
            <v>800 NORTH MERRILL</v>
          </cell>
          <cell r="D935">
            <v>0</v>
          </cell>
          <cell r="E935" t="str">
            <v>Duncanville</v>
          </cell>
          <cell r="F935" t="str">
            <v>TX</v>
          </cell>
          <cell r="G935" t="str">
            <v>75116</v>
          </cell>
          <cell r="H935" t="str">
            <v>972-298-6070</v>
          </cell>
          <cell r="I935" t="str">
            <v>972-296-4308</v>
          </cell>
          <cell r="J935">
            <v>200</v>
          </cell>
          <cell r="K935" t="str">
            <v>48113</v>
          </cell>
          <cell r="L935" t="str">
            <v>Dallas</v>
          </cell>
          <cell r="M935" t="str">
            <v>1920</v>
          </cell>
          <cell r="N935" t="str">
            <v>Dallas</v>
          </cell>
          <cell r="O935" t="str">
            <v>31</v>
          </cell>
          <cell r="P935" t="str">
            <v>Dallas - Fort Worth</v>
          </cell>
          <cell r="Q935" t="str">
            <v>Suburban</v>
          </cell>
          <cell r="R935" t="str">
            <v>garden</v>
          </cell>
          <cell r="S935" t="str">
            <v>AIMCO</v>
          </cell>
          <cell r="T935" t="str">
            <v>NHP</v>
          </cell>
          <cell r="U935" t="str">
            <v>Affordable</v>
          </cell>
          <cell r="V935" t="str">
            <v>Affordable</v>
          </cell>
          <cell r="W935">
            <v>0</v>
          </cell>
          <cell r="X935" t="str">
            <v>Equity</v>
          </cell>
          <cell r="Y935" t="str">
            <v>12</v>
          </cell>
          <cell r="Z935" t="str">
            <v>6</v>
          </cell>
          <cell r="AA935" t="str">
            <v>7</v>
          </cell>
          <cell r="AB935">
            <v>0</v>
          </cell>
          <cell r="AC935">
            <v>0.12640000000000001</v>
          </cell>
          <cell r="AD935" t="str">
            <v>Yes</v>
          </cell>
          <cell r="AE935" t="str">
            <v>Yes</v>
          </cell>
          <cell r="AF935" t="str">
            <v>NHP Management Company</v>
          </cell>
          <cell r="AG935" t="str">
            <v>Fairmeadows Ltd</v>
          </cell>
          <cell r="AH935" t="str">
            <v>1971</v>
          </cell>
          <cell r="AI935" t="str">
            <v>West</v>
          </cell>
          <cell r="AJ935" t="str">
            <v>Dallas I</v>
          </cell>
          <cell r="AK935" t="str">
            <v>Ron Shelton</v>
          </cell>
          <cell r="AL935" t="str">
            <v>Kim Tannery</v>
          </cell>
          <cell r="AM935" t="b">
            <v>0</v>
          </cell>
          <cell r="AN935" t="str">
            <v>RW:005729@3494</v>
          </cell>
          <cell r="AO935" t="str">
            <v>11267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</row>
        <row r="936">
          <cell r="A936" t="str">
            <v>038317</v>
          </cell>
          <cell r="B936" t="str">
            <v>EASTON TERRACE II</v>
          </cell>
          <cell r="C936" t="str">
            <v>10429 LONE TREE</v>
          </cell>
          <cell r="D936">
            <v>0</v>
          </cell>
          <cell r="E936" t="str">
            <v>Dallas</v>
          </cell>
          <cell r="F936" t="str">
            <v>TX</v>
          </cell>
          <cell r="G936" t="str">
            <v>75218</v>
          </cell>
          <cell r="H936" t="str">
            <v>214-328-6480</v>
          </cell>
          <cell r="I936" t="str">
            <v>214-328-2630</v>
          </cell>
          <cell r="J936">
            <v>26</v>
          </cell>
          <cell r="K936" t="str">
            <v>48113</v>
          </cell>
          <cell r="L936" t="str">
            <v>Dallas</v>
          </cell>
          <cell r="M936" t="str">
            <v>1920</v>
          </cell>
          <cell r="N936" t="str">
            <v>Dallas</v>
          </cell>
          <cell r="O936" t="str">
            <v>31</v>
          </cell>
          <cell r="P936" t="str">
            <v>Dallas - Fort Worth</v>
          </cell>
          <cell r="Q936" t="str">
            <v>Suburban</v>
          </cell>
          <cell r="R936" t="str">
            <v>garden</v>
          </cell>
          <cell r="S936" t="str">
            <v>AIMCO</v>
          </cell>
          <cell r="T936" t="str">
            <v>NHP</v>
          </cell>
          <cell r="U936" t="str">
            <v>Affordable</v>
          </cell>
          <cell r="V936" t="str">
            <v>Affordable</v>
          </cell>
          <cell r="W936">
            <v>0</v>
          </cell>
          <cell r="X936" t="str">
            <v>Equity</v>
          </cell>
          <cell r="Y936" t="str">
            <v>12</v>
          </cell>
          <cell r="Z936" t="str">
            <v>7</v>
          </cell>
          <cell r="AA936" t="str">
            <v>6</v>
          </cell>
          <cell r="AB936">
            <v>0</v>
          </cell>
          <cell r="AC936">
            <v>1</v>
          </cell>
          <cell r="AD936" t="str">
            <v>Yes</v>
          </cell>
          <cell r="AE936" t="str">
            <v>Yes</v>
          </cell>
          <cell r="AF936" t="str">
            <v>NHP Management Company</v>
          </cell>
          <cell r="AG936" t="str">
            <v>Easton Terrace II Assoc Ltd Ptsp</v>
          </cell>
          <cell r="AH936" t="str">
            <v>1970</v>
          </cell>
          <cell r="AI936" t="str">
            <v>West</v>
          </cell>
          <cell r="AJ936" t="str">
            <v>Dallas I</v>
          </cell>
          <cell r="AK936" t="str">
            <v>Ron Shelton</v>
          </cell>
          <cell r="AL936" t="str">
            <v>Charlene Burnside</v>
          </cell>
          <cell r="AM936" t="b">
            <v>0</v>
          </cell>
          <cell r="AN936" t="str">
            <v>RW:005728@3494</v>
          </cell>
          <cell r="AO936" t="str">
            <v>11269</v>
          </cell>
          <cell r="AP936">
            <v>231.19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231.19</v>
          </cell>
          <cell r="AY936">
            <v>231.19</v>
          </cell>
        </row>
        <row r="937">
          <cell r="A937" t="str">
            <v>038318</v>
          </cell>
          <cell r="B937" t="str">
            <v>PARKER SQUARE</v>
          </cell>
          <cell r="C937" t="str">
            <v>10300 SHADY LANE</v>
          </cell>
          <cell r="D937">
            <v>0</v>
          </cell>
          <cell r="E937" t="str">
            <v>Houston</v>
          </cell>
          <cell r="F937" t="str">
            <v>TX</v>
          </cell>
          <cell r="G937" t="str">
            <v>77093</v>
          </cell>
          <cell r="H937" t="str">
            <v>713-697-4079</v>
          </cell>
          <cell r="I937" t="str">
            <v>713-697-6713</v>
          </cell>
          <cell r="J937">
            <v>175</v>
          </cell>
          <cell r="K937" t="str">
            <v>48201</v>
          </cell>
          <cell r="L937" t="str">
            <v>Harris</v>
          </cell>
          <cell r="M937" t="str">
            <v>3360</v>
          </cell>
          <cell r="N937" t="str">
            <v>Houston</v>
          </cell>
          <cell r="O937" t="str">
            <v>42</v>
          </cell>
          <cell r="P937" t="str">
            <v>Houston - Galveston - Brazoria</v>
          </cell>
          <cell r="Q937" t="str">
            <v>Inner city</v>
          </cell>
          <cell r="R937" t="str">
            <v>garden</v>
          </cell>
          <cell r="S937" t="str">
            <v>AIMCO</v>
          </cell>
          <cell r="T937" t="str">
            <v>NHP</v>
          </cell>
          <cell r="U937" t="str">
            <v>Affordable</v>
          </cell>
          <cell r="V937" t="str">
            <v>Affordable</v>
          </cell>
          <cell r="W937">
            <v>0</v>
          </cell>
          <cell r="X937" t="str">
            <v>Equity</v>
          </cell>
          <cell r="Y937" t="str">
            <v>12</v>
          </cell>
          <cell r="Z937" t="str">
            <v>5</v>
          </cell>
          <cell r="AA937" t="str">
            <v>7</v>
          </cell>
          <cell r="AB937">
            <v>0</v>
          </cell>
          <cell r="AC937">
            <v>0.12640000000000001</v>
          </cell>
          <cell r="AD937" t="str">
            <v>Yes</v>
          </cell>
          <cell r="AE937" t="str">
            <v>Yes</v>
          </cell>
          <cell r="AF937" t="str">
            <v>NHP Management Company</v>
          </cell>
          <cell r="AG937" t="str">
            <v>Southward Ltd Ptsp</v>
          </cell>
          <cell r="AH937" t="str">
            <v>1972</v>
          </cell>
          <cell r="AI937" t="str">
            <v>West</v>
          </cell>
          <cell r="AJ937" t="str">
            <v>Houston I</v>
          </cell>
          <cell r="AK937" t="str">
            <v>Kathy Clem</v>
          </cell>
          <cell r="AL937" t="str">
            <v>Lawrence Bowie</v>
          </cell>
          <cell r="AM937" t="b">
            <v>0</v>
          </cell>
          <cell r="AN937" t="str">
            <v>RW:038976@3494</v>
          </cell>
          <cell r="AO937" t="str">
            <v>10364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</row>
        <row r="938">
          <cell r="A938" t="str">
            <v>038319</v>
          </cell>
          <cell r="B938" t="str">
            <v>ORANGEBURG MANOR</v>
          </cell>
          <cell r="C938" t="str">
            <v>200 ORANGEBURG MANOR SW</v>
          </cell>
          <cell r="D938">
            <v>0</v>
          </cell>
          <cell r="E938" t="str">
            <v>Orangeburg</v>
          </cell>
          <cell r="F938" t="str">
            <v>SC</v>
          </cell>
          <cell r="G938" t="str">
            <v>29115</v>
          </cell>
          <cell r="H938" t="str">
            <v>803-534-8856</v>
          </cell>
          <cell r="I938" t="str">
            <v>803-531-6354</v>
          </cell>
          <cell r="J938">
            <v>100</v>
          </cell>
          <cell r="K938" t="str">
            <v>45075</v>
          </cell>
          <cell r="L938" t="str">
            <v>Orangeburg</v>
          </cell>
          <cell r="M938" t="str">
            <v>045</v>
          </cell>
          <cell r="N938" t="str">
            <v>SC Other</v>
          </cell>
          <cell r="O938">
            <v>0</v>
          </cell>
          <cell r="P938">
            <v>0</v>
          </cell>
          <cell r="Q938" t="str">
            <v>Small city</v>
          </cell>
          <cell r="R938" t="str">
            <v>garden</v>
          </cell>
          <cell r="S938" t="str">
            <v>AIMCO</v>
          </cell>
          <cell r="T938" t="str">
            <v>NHP</v>
          </cell>
          <cell r="U938" t="str">
            <v>Affordable</v>
          </cell>
          <cell r="V938" t="str">
            <v>Affordable</v>
          </cell>
          <cell r="W938">
            <v>0</v>
          </cell>
          <cell r="X938" t="str">
            <v>Equity</v>
          </cell>
          <cell r="Y938" t="str">
            <v>12</v>
          </cell>
          <cell r="Z938" t="str">
            <v>8</v>
          </cell>
          <cell r="AA938" t="str">
            <v>8</v>
          </cell>
          <cell r="AB938">
            <v>0</v>
          </cell>
          <cell r="AC938">
            <v>0.05</v>
          </cell>
          <cell r="AD938" t="str">
            <v>Yes</v>
          </cell>
          <cell r="AE938" t="str">
            <v>Yes</v>
          </cell>
          <cell r="AF938" t="str">
            <v>NHP Management Company</v>
          </cell>
          <cell r="AG938" t="str">
            <v>Orangeburg Manor</v>
          </cell>
          <cell r="AH938" t="str">
            <v>1979</v>
          </cell>
          <cell r="AI938" t="str">
            <v>East</v>
          </cell>
          <cell r="AJ938" t="str">
            <v>Columbia</v>
          </cell>
          <cell r="AK938" t="str">
            <v>Kim Barkwell</v>
          </cell>
          <cell r="AL938" t="str">
            <v>Clifford Smalls</v>
          </cell>
          <cell r="AM938" t="b">
            <v>0</v>
          </cell>
          <cell r="AN938">
            <v>0</v>
          </cell>
          <cell r="AO938" t="str">
            <v>09156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</row>
        <row r="939">
          <cell r="A939" t="str">
            <v>038320</v>
          </cell>
          <cell r="B939" t="str">
            <v>NEW LAKE VILLAGE</v>
          </cell>
          <cell r="C939" t="str">
            <v>205 NEW LAKE ROAD</v>
          </cell>
          <cell r="D939">
            <v>0</v>
          </cell>
          <cell r="E939" t="str">
            <v>Henryetta</v>
          </cell>
          <cell r="F939" t="str">
            <v>OK</v>
          </cell>
          <cell r="G939" t="str">
            <v>74437</v>
          </cell>
          <cell r="H939" t="str">
            <v>918-652-9629</v>
          </cell>
          <cell r="I939" t="str">
            <v>918-652-9620</v>
          </cell>
          <cell r="J939">
            <v>60</v>
          </cell>
          <cell r="K939" t="str">
            <v>40111</v>
          </cell>
          <cell r="L939" t="str">
            <v>Okmulgee</v>
          </cell>
          <cell r="M939" t="str">
            <v>040</v>
          </cell>
          <cell r="N939" t="str">
            <v>OK Other</v>
          </cell>
          <cell r="O939">
            <v>0</v>
          </cell>
          <cell r="P939">
            <v>0</v>
          </cell>
          <cell r="Q939" t="str">
            <v>Small city</v>
          </cell>
          <cell r="R939" t="str">
            <v>garden</v>
          </cell>
          <cell r="S939" t="str">
            <v>AIMCO</v>
          </cell>
          <cell r="T939" t="str">
            <v>NHP</v>
          </cell>
          <cell r="U939" t="str">
            <v>Affordable</v>
          </cell>
          <cell r="V939" t="str">
            <v>Affordable</v>
          </cell>
          <cell r="W939">
            <v>0</v>
          </cell>
          <cell r="X939" t="str">
            <v>Consolidated</v>
          </cell>
          <cell r="Y939" t="str">
            <v>12</v>
          </cell>
          <cell r="Z939" t="str">
            <v>9</v>
          </cell>
          <cell r="AA939" t="str">
            <v>8</v>
          </cell>
          <cell r="AB939">
            <v>0</v>
          </cell>
          <cell r="AC939">
            <v>1</v>
          </cell>
          <cell r="AD939" t="str">
            <v>Yes</v>
          </cell>
          <cell r="AE939" t="str">
            <v>Yes</v>
          </cell>
          <cell r="AF939" t="str">
            <v>NHP Management Company</v>
          </cell>
          <cell r="AG939" t="str">
            <v>Downing Apts</v>
          </cell>
          <cell r="AH939" t="str">
            <v>1970</v>
          </cell>
          <cell r="AI939" t="str">
            <v>Far West</v>
          </cell>
          <cell r="AJ939" t="str">
            <v>Kansas City</v>
          </cell>
          <cell r="AK939" t="str">
            <v>Rusty Fleming</v>
          </cell>
          <cell r="AL939" t="str">
            <v>Debbie Ferguson</v>
          </cell>
          <cell r="AM939" t="b">
            <v>0</v>
          </cell>
          <cell r="AN939" t="str">
            <v>RW:038905@3494</v>
          </cell>
          <cell r="AO939" t="str">
            <v>10363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</row>
        <row r="940">
          <cell r="A940" t="str">
            <v>038321</v>
          </cell>
          <cell r="B940" t="str">
            <v>WOODSIDE VILLAGE</v>
          </cell>
          <cell r="C940" t="str">
            <v>1019 E 20TH AVENUE</v>
          </cell>
          <cell r="D940">
            <v>0</v>
          </cell>
          <cell r="E940" t="str">
            <v>Anchorage</v>
          </cell>
          <cell r="F940" t="str">
            <v>AK</v>
          </cell>
          <cell r="G940" t="str">
            <v>99501</v>
          </cell>
          <cell r="H940" t="str">
            <v>907-277-9564</v>
          </cell>
          <cell r="I940" t="str">
            <v>907-277-8939</v>
          </cell>
          <cell r="J940">
            <v>180</v>
          </cell>
          <cell r="K940" t="str">
            <v>02020</v>
          </cell>
          <cell r="L940" t="str">
            <v>Anchorage Borough</v>
          </cell>
          <cell r="M940" t="str">
            <v>0380</v>
          </cell>
          <cell r="N940" t="str">
            <v>Anchorage</v>
          </cell>
          <cell r="O940">
            <v>0</v>
          </cell>
          <cell r="P940">
            <v>0</v>
          </cell>
          <cell r="Q940" t="str">
            <v>Small city</v>
          </cell>
          <cell r="R940" t="str">
            <v>garden</v>
          </cell>
          <cell r="S940" t="str">
            <v>AIMCO</v>
          </cell>
          <cell r="T940" t="str">
            <v>NHP</v>
          </cell>
          <cell r="U940" t="str">
            <v>Affordable</v>
          </cell>
          <cell r="V940" t="str">
            <v>Affordable</v>
          </cell>
          <cell r="W940">
            <v>0</v>
          </cell>
          <cell r="X940" t="str">
            <v>Equity</v>
          </cell>
          <cell r="Y940" t="str">
            <v>12</v>
          </cell>
          <cell r="Z940" t="str">
            <v>4</v>
          </cell>
          <cell r="AA940" t="str">
            <v>5</v>
          </cell>
          <cell r="AB940">
            <v>0</v>
          </cell>
          <cell r="AC940">
            <v>0.01</v>
          </cell>
          <cell r="AD940" t="str">
            <v>Yes</v>
          </cell>
          <cell r="AE940" t="str">
            <v>Yes</v>
          </cell>
          <cell r="AF940" t="str">
            <v>NHP Management Company</v>
          </cell>
          <cell r="AG940" t="str">
            <v>Woodside Village</v>
          </cell>
          <cell r="AH940" t="str">
            <v>1971</v>
          </cell>
          <cell r="AI940" t="str">
            <v>Far West</v>
          </cell>
          <cell r="AJ940" t="str">
            <v>Denver</v>
          </cell>
          <cell r="AK940" t="str">
            <v>Steve Peters</v>
          </cell>
          <cell r="AL940" t="str">
            <v>Joan Bougetz</v>
          </cell>
          <cell r="AM940" t="b">
            <v>0</v>
          </cell>
          <cell r="AN940" t="str">
            <v>RW:007116@3494</v>
          </cell>
          <cell r="AO940" t="str">
            <v>11476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</row>
        <row r="941">
          <cell r="A941" t="str">
            <v>038322</v>
          </cell>
          <cell r="B941" t="str">
            <v>TOWN NORTH</v>
          </cell>
          <cell r="C941" t="str">
            <v>4624 ELIZABETH STREET</v>
          </cell>
          <cell r="D941">
            <v>0</v>
          </cell>
          <cell r="E941" t="str">
            <v>Texarkana</v>
          </cell>
          <cell r="F941" t="str">
            <v>TX</v>
          </cell>
          <cell r="G941" t="str">
            <v>75501</v>
          </cell>
          <cell r="H941" t="str">
            <v>903-793-5752</v>
          </cell>
          <cell r="I941" t="str">
            <v>903-792-6290</v>
          </cell>
          <cell r="J941">
            <v>100</v>
          </cell>
          <cell r="K941" t="str">
            <v>48037</v>
          </cell>
          <cell r="L941" t="str">
            <v>Bowie</v>
          </cell>
          <cell r="M941" t="str">
            <v>8360</v>
          </cell>
          <cell r="N941" t="str">
            <v>Texarkana</v>
          </cell>
          <cell r="O941">
            <v>0</v>
          </cell>
          <cell r="P941">
            <v>0</v>
          </cell>
          <cell r="Q941" t="str">
            <v>Suburban</v>
          </cell>
          <cell r="R941" t="str">
            <v>garden</v>
          </cell>
          <cell r="S941" t="str">
            <v>AIMCO</v>
          </cell>
          <cell r="T941" t="str">
            <v>NHP</v>
          </cell>
          <cell r="U941" t="str">
            <v>Affordable</v>
          </cell>
          <cell r="V941" t="str">
            <v>Affordable</v>
          </cell>
          <cell r="W941">
            <v>0</v>
          </cell>
          <cell r="X941" t="str">
            <v>Equity</v>
          </cell>
          <cell r="Y941" t="str">
            <v>12</v>
          </cell>
          <cell r="Z941" t="str">
            <v>6</v>
          </cell>
          <cell r="AA941" t="str">
            <v>6</v>
          </cell>
          <cell r="AB941">
            <v>0</v>
          </cell>
          <cell r="AC941">
            <v>0.16589999999999999</v>
          </cell>
          <cell r="AD941" t="str">
            <v>Yes</v>
          </cell>
          <cell r="AE941" t="str">
            <v>Yes</v>
          </cell>
          <cell r="AF941" t="str">
            <v>NHP Management Company</v>
          </cell>
          <cell r="AG941" t="str">
            <v>Town North, a ltd ptsp</v>
          </cell>
          <cell r="AH941" t="str">
            <v>1973</v>
          </cell>
          <cell r="AI941" t="str">
            <v>West</v>
          </cell>
          <cell r="AJ941" t="str">
            <v>Dallas II</v>
          </cell>
          <cell r="AK941" t="str">
            <v>Larry Lennon</v>
          </cell>
          <cell r="AL941" t="str">
            <v>John Jett</v>
          </cell>
          <cell r="AM941" t="b">
            <v>0</v>
          </cell>
          <cell r="AN941">
            <v>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270</v>
          </cell>
          <cell r="AX941">
            <v>270</v>
          </cell>
          <cell r="AY941">
            <v>44.79</v>
          </cell>
        </row>
        <row r="942">
          <cell r="A942" t="str">
            <v>038323</v>
          </cell>
          <cell r="B942" t="str">
            <v>TYEE</v>
          </cell>
          <cell r="C942" t="str">
            <v>5814 E NORTHERN LIGHTS BL</v>
          </cell>
          <cell r="D942">
            <v>0</v>
          </cell>
          <cell r="E942" t="str">
            <v>Anchorage</v>
          </cell>
          <cell r="F942" t="str">
            <v>AK</v>
          </cell>
          <cell r="G942" t="str">
            <v>99504</v>
          </cell>
          <cell r="H942" t="str">
            <v>907-337-1911</v>
          </cell>
          <cell r="I942" t="str">
            <v>907-337-2550</v>
          </cell>
          <cell r="J942">
            <v>100</v>
          </cell>
          <cell r="K942" t="str">
            <v>02020</v>
          </cell>
          <cell r="L942" t="str">
            <v>Anchorage Borough</v>
          </cell>
          <cell r="M942" t="str">
            <v>0380</v>
          </cell>
          <cell r="N942" t="str">
            <v>Anchorage</v>
          </cell>
          <cell r="O942">
            <v>0</v>
          </cell>
          <cell r="P942">
            <v>0</v>
          </cell>
          <cell r="Q942" t="str">
            <v>Small city</v>
          </cell>
          <cell r="R942" t="str">
            <v>garden</v>
          </cell>
          <cell r="S942" t="str">
            <v>AIMCO</v>
          </cell>
          <cell r="T942" t="str">
            <v>NHP</v>
          </cell>
          <cell r="U942" t="str">
            <v>Affordable</v>
          </cell>
          <cell r="V942" t="str">
            <v>Affordable</v>
          </cell>
          <cell r="W942">
            <v>0</v>
          </cell>
          <cell r="X942" t="str">
            <v>Equity</v>
          </cell>
          <cell r="Y942" t="str">
            <v>12</v>
          </cell>
          <cell r="Z942" t="str">
            <v>6</v>
          </cell>
          <cell r="AA942" t="str">
            <v>6</v>
          </cell>
          <cell r="AB942">
            <v>0</v>
          </cell>
          <cell r="AC942">
            <v>0.01</v>
          </cell>
          <cell r="AD942" t="str">
            <v>Yes</v>
          </cell>
          <cell r="AE942" t="str">
            <v>Yes</v>
          </cell>
          <cell r="AF942" t="str">
            <v>NHP Management Company</v>
          </cell>
          <cell r="AG942" t="str">
            <v>Tyee Assoc</v>
          </cell>
          <cell r="AH942" t="str">
            <v>1972</v>
          </cell>
          <cell r="AI942" t="str">
            <v>Far West</v>
          </cell>
          <cell r="AJ942" t="str">
            <v>Denver</v>
          </cell>
          <cell r="AK942" t="str">
            <v>Steve Peters</v>
          </cell>
          <cell r="AL942" t="str">
            <v>Joan Bougetz</v>
          </cell>
          <cell r="AM942" t="b">
            <v>0</v>
          </cell>
          <cell r="AN942" t="str">
            <v>RW:039033@3494</v>
          </cell>
          <cell r="AO942" t="str">
            <v>07703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</row>
        <row r="943">
          <cell r="A943" t="str">
            <v>038324</v>
          </cell>
          <cell r="B943" t="str">
            <v>WEST WINDS</v>
          </cell>
          <cell r="C943" t="str">
            <v>105 HILLPINE ROAD</v>
          </cell>
          <cell r="D943">
            <v>0</v>
          </cell>
          <cell r="E943" t="str">
            <v>Columbia</v>
          </cell>
          <cell r="F943" t="str">
            <v>SC</v>
          </cell>
          <cell r="G943" t="str">
            <v>29210</v>
          </cell>
          <cell r="H943" t="str">
            <v>803-732-0880</v>
          </cell>
          <cell r="I943" t="str">
            <v>803-732-0888</v>
          </cell>
          <cell r="J943">
            <v>100</v>
          </cell>
          <cell r="K943" t="str">
            <v>45079</v>
          </cell>
          <cell r="L943" t="str">
            <v>Richland</v>
          </cell>
          <cell r="M943" t="str">
            <v>1760</v>
          </cell>
          <cell r="N943" t="str">
            <v>Columbia</v>
          </cell>
          <cell r="O943">
            <v>0</v>
          </cell>
          <cell r="P943">
            <v>0</v>
          </cell>
          <cell r="Q943" t="str">
            <v>Suburban</v>
          </cell>
          <cell r="R943" t="str">
            <v>garden</v>
          </cell>
          <cell r="S943" t="str">
            <v>AIMCO</v>
          </cell>
          <cell r="T943" t="str">
            <v>NHP</v>
          </cell>
          <cell r="U943" t="str">
            <v>Conventional</v>
          </cell>
          <cell r="V943" t="str">
            <v>Conventional</v>
          </cell>
          <cell r="W943">
            <v>0</v>
          </cell>
          <cell r="X943" t="str">
            <v>Equity</v>
          </cell>
          <cell r="Y943" t="str">
            <v>12</v>
          </cell>
          <cell r="Z943" t="str">
            <v>8</v>
          </cell>
          <cell r="AA943" t="str">
            <v>7</v>
          </cell>
          <cell r="AB943">
            <v>0</v>
          </cell>
          <cell r="AC943">
            <v>0.20860000000000001</v>
          </cell>
          <cell r="AD943" t="str">
            <v>Yes</v>
          </cell>
          <cell r="AE943" t="str">
            <v>Yes</v>
          </cell>
          <cell r="AF943" t="str">
            <v>NHP Management Company</v>
          </cell>
          <cell r="AG943" t="str">
            <v>Treeslope Apartments, a Ltd Ptsp</v>
          </cell>
          <cell r="AH943" t="str">
            <v>1982</v>
          </cell>
          <cell r="AI943" t="str">
            <v>East</v>
          </cell>
          <cell r="AJ943" t="str">
            <v>Columbia</v>
          </cell>
          <cell r="AK943" t="str">
            <v>Kim Barkwell</v>
          </cell>
          <cell r="AL943" t="str">
            <v>Hugh Hodge</v>
          </cell>
          <cell r="AM943" t="b">
            <v>0</v>
          </cell>
          <cell r="AN943" t="str">
            <v>RW:000306@3494</v>
          </cell>
          <cell r="AO943" t="str">
            <v>11285</v>
          </cell>
          <cell r="AP943">
            <v>0</v>
          </cell>
          <cell r="AQ943">
            <v>0</v>
          </cell>
          <cell r="AR943">
            <v>0</v>
          </cell>
          <cell r="AS943">
            <v>360</v>
          </cell>
          <cell r="AT943">
            <v>0</v>
          </cell>
          <cell r="AU943">
            <v>0</v>
          </cell>
          <cell r="AV943">
            <v>0</v>
          </cell>
          <cell r="AW943">
            <v>0</v>
          </cell>
          <cell r="AX943">
            <v>360</v>
          </cell>
          <cell r="AY943">
            <v>75.09</v>
          </cell>
        </row>
        <row r="944">
          <cell r="A944" t="str">
            <v>038325</v>
          </cell>
          <cell r="B944" t="str">
            <v>GRANDVIEW</v>
          </cell>
          <cell r="C944" t="str">
            <v>401 W 24TH STREET</v>
          </cell>
          <cell r="D944">
            <v>0</v>
          </cell>
          <cell r="E944" t="str">
            <v>Fayetteville</v>
          </cell>
          <cell r="F944" t="str">
            <v>AR</v>
          </cell>
          <cell r="G944" t="str">
            <v>72701</v>
          </cell>
          <cell r="H944" t="str">
            <v>501-521-7201</v>
          </cell>
          <cell r="I944" t="str">
            <v>501-521-5343</v>
          </cell>
          <cell r="J944">
            <v>128</v>
          </cell>
          <cell r="K944" t="str">
            <v>05143</v>
          </cell>
          <cell r="L944" t="str">
            <v>Washington</v>
          </cell>
          <cell r="M944" t="str">
            <v>2580</v>
          </cell>
          <cell r="N944" t="str">
            <v>Fayetteville-Springdale-Rogers</v>
          </cell>
          <cell r="O944">
            <v>0</v>
          </cell>
          <cell r="P944">
            <v>0</v>
          </cell>
          <cell r="Q944" t="str">
            <v>Suburban</v>
          </cell>
          <cell r="R944" t="str">
            <v>garden</v>
          </cell>
          <cell r="S944" t="str">
            <v>AIMCO</v>
          </cell>
          <cell r="T944" t="str">
            <v>NHP</v>
          </cell>
          <cell r="U944" t="str">
            <v>Affordable</v>
          </cell>
          <cell r="V944" t="str">
            <v>Affordable</v>
          </cell>
          <cell r="W944">
            <v>0</v>
          </cell>
          <cell r="X944" t="str">
            <v>Equity</v>
          </cell>
          <cell r="Y944" t="str">
            <v>12</v>
          </cell>
          <cell r="Z944" t="str">
            <v>7</v>
          </cell>
          <cell r="AA944" t="str">
            <v>1</v>
          </cell>
          <cell r="AB944">
            <v>0</v>
          </cell>
          <cell r="AC944">
            <v>0.31559999999999999</v>
          </cell>
          <cell r="AD944" t="str">
            <v>Yes</v>
          </cell>
          <cell r="AE944" t="str">
            <v>Yes</v>
          </cell>
          <cell r="AF944" t="str">
            <v>NHP Management Company</v>
          </cell>
          <cell r="AG944" t="str">
            <v>Grandview Apts</v>
          </cell>
          <cell r="AH944" t="str">
            <v>1974</v>
          </cell>
          <cell r="AI944" t="str">
            <v>West</v>
          </cell>
          <cell r="AJ944" t="str">
            <v>Dallas I</v>
          </cell>
          <cell r="AK944" t="str">
            <v>Ron Shelton</v>
          </cell>
          <cell r="AL944" t="str">
            <v>Catheryn Collins</v>
          </cell>
          <cell r="AM944" t="b">
            <v>0</v>
          </cell>
          <cell r="AN944" t="str">
            <v>RW:038281@3494</v>
          </cell>
          <cell r="AO944" t="str">
            <v>08185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</row>
        <row r="945">
          <cell r="A945" t="str">
            <v>038326</v>
          </cell>
          <cell r="B945" t="str">
            <v>ANDERSON GARDENS</v>
          </cell>
          <cell r="C945" t="str">
            <v>110 HOWARD LANE</v>
          </cell>
          <cell r="D945">
            <v>0</v>
          </cell>
          <cell r="E945" t="str">
            <v>Anderson</v>
          </cell>
          <cell r="F945" t="str">
            <v>SC</v>
          </cell>
          <cell r="G945" t="str">
            <v>29621</v>
          </cell>
          <cell r="H945" t="str">
            <v>864-226-2475</v>
          </cell>
          <cell r="I945" t="str">
            <v>864-226-2476</v>
          </cell>
          <cell r="J945">
            <v>200</v>
          </cell>
          <cell r="K945" t="str">
            <v>45007</v>
          </cell>
          <cell r="L945" t="str">
            <v>Anderson</v>
          </cell>
          <cell r="M945" t="str">
            <v>3160</v>
          </cell>
          <cell r="N945" t="str">
            <v>Greenville-Spartanburg-Anderson</v>
          </cell>
          <cell r="O945">
            <v>0</v>
          </cell>
          <cell r="P945">
            <v>0</v>
          </cell>
          <cell r="Q945" t="str">
            <v>Small city</v>
          </cell>
          <cell r="R945" t="str">
            <v>garden</v>
          </cell>
          <cell r="S945" t="str">
            <v>AIMCO</v>
          </cell>
          <cell r="T945" t="str">
            <v>NHP</v>
          </cell>
          <cell r="U945" t="str">
            <v>Affordable</v>
          </cell>
          <cell r="V945" t="str">
            <v>Affordable</v>
          </cell>
          <cell r="W945">
            <v>0</v>
          </cell>
          <cell r="X945" t="str">
            <v>Equity</v>
          </cell>
          <cell r="Y945" t="str">
            <v>12</v>
          </cell>
          <cell r="Z945" t="str">
            <v>3</v>
          </cell>
          <cell r="AA945" t="str">
            <v>3</v>
          </cell>
          <cell r="AB945">
            <v>0</v>
          </cell>
          <cell r="AC945">
            <v>0.1157</v>
          </cell>
          <cell r="AD945" t="str">
            <v>Yes</v>
          </cell>
          <cell r="AE945" t="str">
            <v>Yes</v>
          </cell>
          <cell r="AF945" t="str">
            <v>NHP Management Company</v>
          </cell>
          <cell r="AG945" t="str">
            <v>Hurbell II Ltd Ptsp</v>
          </cell>
          <cell r="AH945" t="str">
            <v>1972</v>
          </cell>
          <cell r="AI945" t="str">
            <v>East</v>
          </cell>
          <cell r="AJ945" t="str">
            <v>Greenville</v>
          </cell>
          <cell r="AK945" t="str">
            <v>Frank Dupree</v>
          </cell>
          <cell r="AL945" t="str">
            <v>Joe Engle</v>
          </cell>
          <cell r="AM945" t="b">
            <v>0</v>
          </cell>
          <cell r="AN945" t="str">
            <v>RW:039278@3494</v>
          </cell>
          <cell r="AO945">
            <v>0</v>
          </cell>
          <cell r="AP945">
            <v>0</v>
          </cell>
          <cell r="AQ945">
            <v>0</v>
          </cell>
          <cell r="AR945">
            <v>0</v>
          </cell>
          <cell r="AS945">
            <v>0</v>
          </cell>
          <cell r="AT945">
            <v>0</v>
          </cell>
          <cell r="AU945">
            <v>0</v>
          </cell>
          <cell r="AV945">
            <v>0</v>
          </cell>
          <cell r="AW945">
            <v>0</v>
          </cell>
          <cell r="AX945">
            <v>0</v>
          </cell>
          <cell r="AY945">
            <v>0</v>
          </cell>
        </row>
        <row r="946">
          <cell r="A946" t="str">
            <v>038327</v>
          </cell>
          <cell r="B946" t="str">
            <v>TERRY MANOR</v>
          </cell>
          <cell r="C946" t="str">
            <v>3100 S VERMONT AVE.</v>
          </cell>
          <cell r="D946">
            <v>0</v>
          </cell>
          <cell r="E946" t="str">
            <v>Los Angeles</v>
          </cell>
          <cell r="F946" t="str">
            <v>CA</v>
          </cell>
          <cell r="G946" t="str">
            <v>90007</v>
          </cell>
          <cell r="H946" t="str">
            <v>213-734-1664</v>
          </cell>
          <cell r="I946" t="str">
            <v>213-734-9097</v>
          </cell>
          <cell r="J946">
            <v>170</v>
          </cell>
          <cell r="K946" t="str">
            <v>06037</v>
          </cell>
          <cell r="L946" t="str">
            <v>Los Angeles</v>
          </cell>
          <cell r="M946" t="str">
            <v>4480</v>
          </cell>
          <cell r="N946" t="str">
            <v>Los Angeles-Long Beach</v>
          </cell>
          <cell r="O946" t="str">
            <v>49</v>
          </cell>
          <cell r="P946" t="str">
            <v>Los Angeles - Riverside - Orange County</v>
          </cell>
          <cell r="Q946" t="str">
            <v>Inner city</v>
          </cell>
          <cell r="R946" t="str">
            <v>garden</v>
          </cell>
          <cell r="S946" t="str">
            <v>AIMCO</v>
          </cell>
          <cell r="T946" t="str">
            <v>NHP</v>
          </cell>
          <cell r="U946" t="str">
            <v>Affordable</v>
          </cell>
          <cell r="V946" t="str">
            <v>Affordable</v>
          </cell>
          <cell r="W946">
            <v>0</v>
          </cell>
          <cell r="X946" t="str">
            <v>Equity</v>
          </cell>
          <cell r="Y946" t="str">
            <v>12</v>
          </cell>
          <cell r="Z946" t="str">
            <v>6</v>
          </cell>
          <cell r="AA946" t="str">
            <v>8</v>
          </cell>
          <cell r="AB946">
            <v>0</v>
          </cell>
          <cell r="AC946">
            <v>7.5399999999999995E-2</v>
          </cell>
          <cell r="AD946" t="str">
            <v>Yes</v>
          </cell>
          <cell r="AE946" t="str">
            <v>Yes</v>
          </cell>
          <cell r="AF946" t="str">
            <v>NHP Management Company</v>
          </cell>
          <cell r="AG946" t="str">
            <v>Tumast Assoc</v>
          </cell>
          <cell r="AH946" t="str">
            <v>1976</v>
          </cell>
          <cell r="AI946" t="str">
            <v>Far West</v>
          </cell>
          <cell r="AJ946" t="str">
            <v>California</v>
          </cell>
          <cell r="AK946" t="str">
            <v>Greg Garmon</v>
          </cell>
          <cell r="AL946" t="str">
            <v>Jeff Silverman</v>
          </cell>
          <cell r="AM946" t="b">
            <v>0</v>
          </cell>
          <cell r="AN946" t="str">
            <v>RW:000330@3494</v>
          </cell>
          <cell r="AO946" t="str">
            <v>11452</v>
          </cell>
          <cell r="AP946">
            <v>0</v>
          </cell>
          <cell r="AQ946">
            <v>0</v>
          </cell>
          <cell r="AR946">
            <v>0</v>
          </cell>
          <cell r="AS946">
            <v>0</v>
          </cell>
          <cell r="AT946">
            <v>0</v>
          </cell>
          <cell r="AU946">
            <v>0</v>
          </cell>
          <cell r="AV946">
            <v>0</v>
          </cell>
          <cell r="AW946">
            <v>0</v>
          </cell>
          <cell r="AX946">
            <v>0</v>
          </cell>
          <cell r="AY946">
            <v>0</v>
          </cell>
        </row>
        <row r="947">
          <cell r="A947" t="str">
            <v>038328</v>
          </cell>
          <cell r="B947" t="str">
            <v>JACKSONVILLE TOWNHOUSE</v>
          </cell>
          <cell r="C947" t="str">
            <v>3465 PHILLIPS HIGHWAY</v>
          </cell>
          <cell r="D947">
            <v>0</v>
          </cell>
          <cell r="E947" t="str">
            <v>Jacksonville</v>
          </cell>
          <cell r="F947" t="str">
            <v>FL</v>
          </cell>
          <cell r="G947" t="str">
            <v>32207</v>
          </cell>
          <cell r="H947" t="str">
            <v>904-399-5065</v>
          </cell>
          <cell r="I947" t="str">
            <v>904-398-3521</v>
          </cell>
          <cell r="J947">
            <v>250</v>
          </cell>
          <cell r="K947" t="str">
            <v>12031</v>
          </cell>
          <cell r="L947" t="str">
            <v>Duval</v>
          </cell>
          <cell r="M947" t="str">
            <v>3600</v>
          </cell>
          <cell r="N947" t="str">
            <v>Jacksonville</v>
          </cell>
          <cell r="O947">
            <v>0</v>
          </cell>
          <cell r="P947">
            <v>0</v>
          </cell>
          <cell r="Q947" t="str">
            <v>Suburban</v>
          </cell>
          <cell r="R947" t="str">
            <v>highrise</v>
          </cell>
          <cell r="S947" t="str">
            <v>AIMCO</v>
          </cell>
          <cell r="T947" t="str">
            <v>NHP</v>
          </cell>
          <cell r="U947" t="str">
            <v>Affordable</v>
          </cell>
          <cell r="V947" t="str">
            <v>Affordable</v>
          </cell>
          <cell r="W947">
            <v>0</v>
          </cell>
          <cell r="X947" t="str">
            <v>Equity</v>
          </cell>
          <cell r="Y947" t="str">
            <v>12</v>
          </cell>
          <cell r="Z947" t="str">
            <v>7</v>
          </cell>
          <cell r="AA947" t="str">
            <v>7</v>
          </cell>
          <cell r="AB947">
            <v>0</v>
          </cell>
          <cell r="AC947">
            <v>0.30059999999999998</v>
          </cell>
          <cell r="AD947" t="str">
            <v>Yes</v>
          </cell>
          <cell r="AE947" t="str">
            <v>Yes</v>
          </cell>
          <cell r="AF947" t="str">
            <v>NHP Management Company</v>
          </cell>
          <cell r="AG947" t="str">
            <v>Sencit Jacksonville Company, Ltd</v>
          </cell>
          <cell r="AH947" t="str">
            <v>1978</v>
          </cell>
          <cell r="AI947" t="str">
            <v>South East</v>
          </cell>
          <cell r="AJ947" t="str">
            <v>Tampa</v>
          </cell>
          <cell r="AK947" t="str">
            <v>Dan Kistel</v>
          </cell>
          <cell r="AL947" t="str">
            <v>Karen Estep</v>
          </cell>
          <cell r="AM947" t="b">
            <v>0</v>
          </cell>
          <cell r="AN947">
            <v>0</v>
          </cell>
          <cell r="AO947" t="str">
            <v>08190</v>
          </cell>
          <cell r="AP947">
            <v>0</v>
          </cell>
          <cell r="AQ947">
            <v>0</v>
          </cell>
          <cell r="AR947">
            <v>0</v>
          </cell>
          <cell r="AS947">
            <v>900</v>
          </cell>
          <cell r="AT947">
            <v>0</v>
          </cell>
          <cell r="AU947">
            <v>0</v>
          </cell>
          <cell r="AV947">
            <v>0</v>
          </cell>
          <cell r="AW947">
            <v>0</v>
          </cell>
          <cell r="AX947">
            <v>900</v>
          </cell>
          <cell r="AY947">
            <v>270.54000000000002</v>
          </cell>
        </row>
        <row r="948">
          <cell r="A948" t="str">
            <v>038329</v>
          </cell>
          <cell r="B948" t="str">
            <v>VERDES DEL ORIENTE</v>
          </cell>
          <cell r="C948" t="str">
            <v>360 W 3RD STREET</v>
          </cell>
          <cell r="D948">
            <v>0</v>
          </cell>
          <cell r="E948" t="str">
            <v>San Pedro</v>
          </cell>
          <cell r="F948" t="str">
            <v>CA</v>
          </cell>
          <cell r="G948" t="str">
            <v>90731</v>
          </cell>
          <cell r="H948" t="str">
            <v>310-832-4501</v>
          </cell>
          <cell r="I948" t="str">
            <v>310-832-2769</v>
          </cell>
          <cell r="J948">
            <v>113</v>
          </cell>
          <cell r="K948" t="str">
            <v>06037</v>
          </cell>
          <cell r="L948" t="str">
            <v>Los Angeles</v>
          </cell>
          <cell r="M948" t="str">
            <v>4480</v>
          </cell>
          <cell r="N948" t="str">
            <v>Los Angeles-Long Beach</v>
          </cell>
          <cell r="O948" t="str">
            <v>49</v>
          </cell>
          <cell r="P948" t="str">
            <v>Los Angeles - Riverside - Orange County</v>
          </cell>
          <cell r="Q948" t="str">
            <v>Inner city</v>
          </cell>
          <cell r="R948" t="str">
            <v>garden</v>
          </cell>
          <cell r="S948" t="str">
            <v>AIMCO</v>
          </cell>
          <cell r="T948" t="str">
            <v>NHP</v>
          </cell>
          <cell r="U948" t="str">
            <v>Affordable</v>
          </cell>
          <cell r="V948" t="str">
            <v>Affordable</v>
          </cell>
          <cell r="W948">
            <v>0</v>
          </cell>
          <cell r="X948" t="str">
            <v>Equity</v>
          </cell>
          <cell r="Y948" t="str">
            <v>12</v>
          </cell>
          <cell r="Z948" t="str">
            <v>4</v>
          </cell>
          <cell r="AA948" t="str">
            <v>6</v>
          </cell>
          <cell r="AB948">
            <v>0</v>
          </cell>
          <cell r="AC948">
            <v>0.06</v>
          </cell>
          <cell r="AD948" t="str">
            <v>Yes</v>
          </cell>
          <cell r="AE948" t="str">
            <v>Yes</v>
          </cell>
          <cell r="AF948" t="str">
            <v>NHP Management Company</v>
          </cell>
          <cell r="AG948" t="str">
            <v>Verdes Del Oriente</v>
          </cell>
          <cell r="AH948" t="str">
            <v>1975</v>
          </cell>
          <cell r="AI948" t="str">
            <v>Far West</v>
          </cell>
          <cell r="AJ948" t="str">
            <v>California</v>
          </cell>
          <cell r="AK948" t="str">
            <v>Greg Garmon</v>
          </cell>
          <cell r="AL948" t="str">
            <v>Jeff Silverman</v>
          </cell>
          <cell r="AM948" t="b">
            <v>0</v>
          </cell>
          <cell r="AN948" t="str">
            <v>RW:000617@3494</v>
          </cell>
          <cell r="AO948" t="str">
            <v>11792</v>
          </cell>
          <cell r="AP948">
            <v>0</v>
          </cell>
          <cell r="AQ948">
            <v>0</v>
          </cell>
          <cell r="AR948">
            <v>0</v>
          </cell>
          <cell r="AS948">
            <v>0</v>
          </cell>
          <cell r="AT948">
            <v>0</v>
          </cell>
          <cell r="AU948">
            <v>0</v>
          </cell>
          <cell r="AV948">
            <v>0</v>
          </cell>
          <cell r="AW948">
            <v>0</v>
          </cell>
          <cell r="AX948">
            <v>0</v>
          </cell>
          <cell r="AY948">
            <v>0</v>
          </cell>
        </row>
        <row r="949">
          <cell r="A949" t="str">
            <v>038330</v>
          </cell>
          <cell r="B949" t="str">
            <v>RANCHO CALIFORNIA</v>
          </cell>
          <cell r="C949" t="str">
            <v>OFFICE #36</v>
          </cell>
          <cell r="D949" t="str">
            <v>29210 STONEWOOD ROAD</v>
          </cell>
          <cell r="E949" t="str">
            <v>Temecula</v>
          </cell>
          <cell r="F949" t="str">
            <v>CA</v>
          </cell>
          <cell r="G949" t="str">
            <v>92591</v>
          </cell>
          <cell r="H949" t="str">
            <v>909-676-5066</v>
          </cell>
          <cell r="I949" t="str">
            <v>909-676-1592</v>
          </cell>
          <cell r="J949">
            <v>55</v>
          </cell>
          <cell r="K949" t="str">
            <v>06065</v>
          </cell>
          <cell r="L949" t="str">
            <v>Riverside</v>
          </cell>
          <cell r="M949" t="str">
            <v>6780</v>
          </cell>
          <cell r="N949" t="str">
            <v>Riverside-San Bernardino</v>
          </cell>
          <cell r="O949" t="str">
            <v>49</v>
          </cell>
          <cell r="P949" t="str">
            <v>Los Angeles - Riverside - Orange County</v>
          </cell>
          <cell r="Q949" t="str">
            <v>Suburban</v>
          </cell>
          <cell r="R949" t="str">
            <v>garden</v>
          </cell>
          <cell r="S949" t="str">
            <v>AIMCO</v>
          </cell>
          <cell r="T949" t="str">
            <v>NHP</v>
          </cell>
          <cell r="U949" t="str">
            <v>Affordable</v>
          </cell>
          <cell r="V949" t="str">
            <v>Affordable</v>
          </cell>
          <cell r="W949">
            <v>0</v>
          </cell>
          <cell r="X949" t="str">
            <v>Equity</v>
          </cell>
          <cell r="Y949" t="str">
            <v>12</v>
          </cell>
          <cell r="Z949" t="str">
            <v>7</v>
          </cell>
          <cell r="AA949" t="str">
            <v>5</v>
          </cell>
          <cell r="AB949">
            <v>0</v>
          </cell>
          <cell r="AC949">
            <v>0.05</v>
          </cell>
          <cell r="AD949" t="str">
            <v>Yes</v>
          </cell>
          <cell r="AE949" t="str">
            <v>Yes</v>
          </cell>
          <cell r="AF949" t="str">
            <v>NHP Management Company</v>
          </cell>
          <cell r="AG949" t="str">
            <v>Rancho Townhouse Assoc</v>
          </cell>
          <cell r="AH949" t="str">
            <v>1984</v>
          </cell>
          <cell r="AI949" t="str">
            <v>Far West</v>
          </cell>
          <cell r="AJ949" t="str">
            <v>California</v>
          </cell>
          <cell r="AK949" t="str">
            <v>Greg Garmon</v>
          </cell>
          <cell r="AL949" t="str">
            <v>Jim Paulson</v>
          </cell>
          <cell r="AM949" t="b">
            <v>0</v>
          </cell>
          <cell r="AN949" t="str">
            <v>RW:038241@3494</v>
          </cell>
          <cell r="AO949" t="str">
            <v>08108</v>
          </cell>
          <cell r="AP949">
            <v>0</v>
          </cell>
          <cell r="AQ949">
            <v>0</v>
          </cell>
          <cell r="AR949">
            <v>0</v>
          </cell>
          <cell r="AS949">
            <v>0</v>
          </cell>
          <cell r="AT949">
            <v>0</v>
          </cell>
          <cell r="AU949">
            <v>0</v>
          </cell>
          <cell r="AV949">
            <v>0</v>
          </cell>
          <cell r="AW949">
            <v>0</v>
          </cell>
          <cell r="AX949">
            <v>0</v>
          </cell>
          <cell r="AY949">
            <v>0</v>
          </cell>
        </row>
        <row r="950">
          <cell r="A950" t="str">
            <v>038331</v>
          </cell>
          <cell r="B950" t="str">
            <v>EDGEWOOD II</v>
          </cell>
          <cell r="C950" t="str">
            <v>134A HUTCHINSON STREET NE</v>
          </cell>
          <cell r="D950">
            <v>0</v>
          </cell>
          <cell r="E950" t="str">
            <v>Atlanta</v>
          </cell>
          <cell r="F950" t="str">
            <v>GA</v>
          </cell>
          <cell r="G950" t="str">
            <v>30307</v>
          </cell>
          <cell r="H950" t="str">
            <v>404-523-5252</v>
          </cell>
          <cell r="I950" t="str">
            <v>404-586-9780</v>
          </cell>
          <cell r="J950">
            <v>74</v>
          </cell>
          <cell r="K950" t="str">
            <v>13089</v>
          </cell>
          <cell r="L950" t="str">
            <v>De Kalb</v>
          </cell>
          <cell r="M950" t="str">
            <v>0520</v>
          </cell>
          <cell r="N950" t="str">
            <v>Atlanta</v>
          </cell>
          <cell r="O950">
            <v>0</v>
          </cell>
          <cell r="P950">
            <v>0</v>
          </cell>
          <cell r="Q950" t="str">
            <v>Inner city</v>
          </cell>
          <cell r="R950" t="str">
            <v>garden</v>
          </cell>
          <cell r="S950" t="str">
            <v>AIMCO</v>
          </cell>
          <cell r="T950" t="str">
            <v>NHP</v>
          </cell>
          <cell r="U950" t="str">
            <v>Affordable</v>
          </cell>
          <cell r="V950" t="str">
            <v>Affordable</v>
          </cell>
          <cell r="W950">
            <v>0</v>
          </cell>
          <cell r="X950" t="str">
            <v>Equity</v>
          </cell>
          <cell r="Y950" t="str">
            <v>12</v>
          </cell>
          <cell r="Z950" t="str">
            <v>2</v>
          </cell>
          <cell r="AA950" t="str">
            <v>5</v>
          </cell>
          <cell r="AB950">
            <v>0</v>
          </cell>
          <cell r="AC950">
            <v>0.15970000000000001</v>
          </cell>
          <cell r="AD950" t="str">
            <v>Yes</v>
          </cell>
          <cell r="AE950" t="str">
            <v>Yes</v>
          </cell>
          <cell r="AF950" t="str">
            <v>NHP Management Company</v>
          </cell>
          <cell r="AG950" t="str">
            <v>Edgewood II Associates</v>
          </cell>
          <cell r="AH950" t="str">
            <v>1944</v>
          </cell>
          <cell r="AI950" t="str">
            <v>South East</v>
          </cell>
          <cell r="AJ950" t="str">
            <v>Atlanta</v>
          </cell>
          <cell r="AK950" t="str">
            <v>Ken Mills</v>
          </cell>
          <cell r="AL950" t="str">
            <v>Tom Cowdrey</v>
          </cell>
          <cell r="AM950" t="b">
            <v>0</v>
          </cell>
          <cell r="AN950" t="str">
            <v>RW:025026@3494</v>
          </cell>
          <cell r="AO950" t="str">
            <v>11417</v>
          </cell>
          <cell r="AP950">
            <v>0</v>
          </cell>
          <cell r="AQ950">
            <v>0</v>
          </cell>
          <cell r="AR950">
            <v>0</v>
          </cell>
          <cell r="AS950">
            <v>0</v>
          </cell>
          <cell r="AT950">
            <v>0</v>
          </cell>
          <cell r="AU950">
            <v>0</v>
          </cell>
          <cell r="AV950">
            <v>0</v>
          </cell>
          <cell r="AW950">
            <v>0</v>
          </cell>
          <cell r="AX950">
            <v>0</v>
          </cell>
          <cell r="AY950">
            <v>0</v>
          </cell>
        </row>
        <row r="951">
          <cell r="A951" t="str">
            <v>038332</v>
          </cell>
          <cell r="B951" t="str">
            <v>BRIARWOOD</v>
          </cell>
          <cell r="C951" t="str">
            <v>3400 DUKE STREET</v>
          </cell>
          <cell r="D951">
            <v>0</v>
          </cell>
          <cell r="E951" t="str">
            <v>Fort Smith</v>
          </cell>
          <cell r="F951" t="str">
            <v>AR</v>
          </cell>
          <cell r="G951" t="str">
            <v>72903</v>
          </cell>
          <cell r="H951" t="str">
            <v>501-646-2815</v>
          </cell>
          <cell r="I951" t="str">
            <v>501-646-7059</v>
          </cell>
          <cell r="J951">
            <v>128</v>
          </cell>
          <cell r="K951" t="str">
            <v>05131</v>
          </cell>
          <cell r="L951" t="str">
            <v>Sebastian</v>
          </cell>
          <cell r="M951" t="str">
            <v>2720</v>
          </cell>
          <cell r="N951" t="str">
            <v>Fort Smith</v>
          </cell>
          <cell r="O951">
            <v>0</v>
          </cell>
          <cell r="P951">
            <v>0</v>
          </cell>
          <cell r="Q951" t="str">
            <v>Suburban</v>
          </cell>
          <cell r="R951" t="str">
            <v>garden</v>
          </cell>
          <cell r="S951" t="str">
            <v>AIMCO</v>
          </cell>
          <cell r="T951" t="str">
            <v>NHP</v>
          </cell>
          <cell r="U951" t="str">
            <v>Affordable</v>
          </cell>
          <cell r="V951" t="str">
            <v>Affordable</v>
          </cell>
          <cell r="W951">
            <v>0</v>
          </cell>
          <cell r="X951" t="str">
            <v>Equity</v>
          </cell>
          <cell r="Y951" t="str">
            <v>12</v>
          </cell>
          <cell r="Z951" t="str">
            <v>7</v>
          </cell>
          <cell r="AA951" t="str">
            <v>7</v>
          </cell>
          <cell r="AB951">
            <v>0</v>
          </cell>
          <cell r="AC951">
            <v>0.34150000000000003</v>
          </cell>
          <cell r="AD951" t="str">
            <v>Yes</v>
          </cell>
          <cell r="AE951" t="str">
            <v>Yes</v>
          </cell>
          <cell r="AF951" t="str">
            <v>NHP Management Company</v>
          </cell>
          <cell r="AG951" t="str">
            <v>Briarwood Apts</v>
          </cell>
          <cell r="AH951" t="str">
            <v>1975</v>
          </cell>
          <cell r="AI951" t="str">
            <v>West</v>
          </cell>
          <cell r="AJ951" t="str">
            <v>Dallas I</v>
          </cell>
          <cell r="AK951" t="str">
            <v>Ron Shelton</v>
          </cell>
          <cell r="AL951" t="str">
            <v>Catheryn Collins</v>
          </cell>
          <cell r="AM951" t="b">
            <v>0</v>
          </cell>
          <cell r="AN951" t="str">
            <v>RW:038776@3494</v>
          </cell>
          <cell r="AO951" t="str">
            <v>06952</v>
          </cell>
          <cell r="AP951">
            <v>0</v>
          </cell>
          <cell r="AQ951">
            <v>0</v>
          </cell>
          <cell r="AR951">
            <v>0</v>
          </cell>
          <cell r="AS951">
            <v>0</v>
          </cell>
          <cell r="AT951">
            <v>0</v>
          </cell>
          <cell r="AU951">
            <v>0</v>
          </cell>
          <cell r="AV951">
            <v>0</v>
          </cell>
          <cell r="AW951">
            <v>0</v>
          </cell>
          <cell r="AX951">
            <v>0</v>
          </cell>
          <cell r="AY951">
            <v>0</v>
          </cell>
        </row>
        <row r="952">
          <cell r="A952" t="str">
            <v>038333</v>
          </cell>
          <cell r="B952" t="str">
            <v>HOLLYWOOD GARDENS</v>
          </cell>
          <cell r="C952" t="str">
            <v>5411-3/4 LEMON GROVE AVE</v>
          </cell>
          <cell r="D952">
            <v>0</v>
          </cell>
          <cell r="E952" t="str">
            <v>Hollywood</v>
          </cell>
          <cell r="F952" t="str">
            <v>CA</v>
          </cell>
          <cell r="G952" t="str">
            <v>90038</v>
          </cell>
          <cell r="H952" t="str">
            <v>213-469-5811</v>
          </cell>
          <cell r="I952" t="str">
            <v>213-469-5812</v>
          </cell>
          <cell r="J952">
            <v>62</v>
          </cell>
          <cell r="K952" t="str">
            <v>06037</v>
          </cell>
          <cell r="L952" t="str">
            <v>Los Angeles</v>
          </cell>
          <cell r="M952" t="str">
            <v>4480</v>
          </cell>
          <cell r="N952" t="str">
            <v>Los Angeles-Long Beach</v>
          </cell>
          <cell r="O952" t="str">
            <v>49</v>
          </cell>
          <cell r="P952" t="str">
            <v>Los Angeles - Riverside - Orange County</v>
          </cell>
          <cell r="Q952" t="str">
            <v>Inner city</v>
          </cell>
          <cell r="R952" t="str">
            <v>garden</v>
          </cell>
          <cell r="S952" t="str">
            <v>AIMCO</v>
          </cell>
          <cell r="T952" t="str">
            <v>NHP</v>
          </cell>
          <cell r="U952" t="str">
            <v>Affordable</v>
          </cell>
          <cell r="V952" t="str">
            <v>Affordable</v>
          </cell>
          <cell r="W952">
            <v>0</v>
          </cell>
          <cell r="X952" t="str">
            <v>Equity</v>
          </cell>
          <cell r="Y952" t="str">
            <v>12</v>
          </cell>
          <cell r="Z952" t="str">
            <v>7</v>
          </cell>
          <cell r="AA952" t="str">
            <v>8</v>
          </cell>
          <cell r="AB952">
            <v>0</v>
          </cell>
          <cell r="AC952">
            <v>4.1000000000000002E-2</v>
          </cell>
          <cell r="AD952" t="str">
            <v>Yes</v>
          </cell>
          <cell r="AE952" t="str">
            <v>Yes</v>
          </cell>
          <cell r="AF952" t="str">
            <v>NHP Management Company</v>
          </cell>
          <cell r="AG952" t="str">
            <v>Hollywood Gardens</v>
          </cell>
          <cell r="AH952" t="str">
            <v>1920</v>
          </cell>
          <cell r="AI952" t="str">
            <v>Far West</v>
          </cell>
          <cell r="AJ952" t="str">
            <v>California</v>
          </cell>
          <cell r="AK952" t="str">
            <v>Greg Garmon</v>
          </cell>
          <cell r="AL952" t="str">
            <v>Jeff Silverman</v>
          </cell>
          <cell r="AM952" t="b">
            <v>0</v>
          </cell>
          <cell r="AN952" t="str">
            <v>RW:025054@3494</v>
          </cell>
          <cell r="AO952" t="str">
            <v>11460</v>
          </cell>
          <cell r="AP952">
            <v>0</v>
          </cell>
          <cell r="AQ952">
            <v>0</v>
          </cell>
          <cell r="AR952">
            <v>0</v>
          </cell>
          <cell r="AS952">
            <v>0</v>
          </cell>
          <cell r="AT952">
            <v>0</v>
          </cell>
          <cell r="AU952">
            <v>0</v>
          </cell>
          <cell r="AV952">
            <v>0</v>
          </cell>
          <cell r="AW952">
            <v>0</v>
          </cell>
          <cell r="AX952">
            <v>0</v>
          </cell>
          <cell r="AY952">
            <v>0</v>
          </cell>
        </row>
        <row r="953">
          <cell r="A953" t="str">
            <v>038334</v>
          </cell>
          <cell r="B953" t="str">
            <v>MONACO ARMS I</v>
          </cell>
          <cell r="C953" t="str">
            <v>10415 MONACO DRIVE</v>
          </cell>
          <cell r="D953">
            <v>0</v>
          </cell>
          <cell r="E953" t="str">
            <v>Jacksonville</v>
          </cell>
          <cell r="F953" t="str">
            <v>FL</v>
          </cell>
          <cell r="G953" t="str">
            <v>32218</v>
          </cell>
          <cell r="H953" t="str">
            <v>904-757-5585</v>
          </cell>
          <cell r="I953" t="str">
            <v>904-757-5586</v>
          </cell>
          <cell r="J953">
            <v>100</v>
          </cell>
          <cell r="K953" t="str">
            <v>12031</v>
          </cell>
          <cell r="L953" t="str">
            <v>Duval</v>
          </cell>
          <cell r="M953" t="str">
            <v>3600</v>
          </cell>
          <cell r="N953" t="str">
            <v>Jacksonville</v>
          </cell>
          <cell r="O953">
            <v>0</v>
          </cell>
          <cell r="P953">
            <v>0</v>
          </cell>
          <cell r="Q953" t="str">
            <v>Suburban</v>
          </cell>
          <cell r="R953" t="str">
            <v>garden</v>
          </cell>
          <cell r="S953" t="str">
            <v>AIMCO</v>
          </cell>
          <cell r="T953" t="str">
            <v>NHP</v>
          </cell>
          <cell r="U953" t="str">
            <v>Affordable</v>
          </cell>
          <cell r="V953" t="str">
            <v>Affordable</v>
          </cell>
          <cell r="W953">
            <v>0</v>
          </cell>
          <cell r="X953" t="str">
            <v>Equity</v>
          </cell>
          <cell r="Y953" t="str">
            <v>12</v>
          </cell>
          <cell r="Z953" t="str">
            <v>2</v>
          </cell>
          <cell r="AA953" t="str">
            <v>5</v>
          </cell>
          <cell r="AB953">
            <v>0</v>
          </cell>
          <cell r="AC953">
            <v>0.01</v>
          </cell>
          <cell r="AD953" t="str">
            <v>Yes</v>
          </cell>
          <cell r="AE953" t="str">
            <v>Yes</v>
          </cell>
          <cell r="AF953" t="str">
            <v>NHP Management Company</v>
          </cell>
          <cell r="AG953" t="str">
            <v>Monaco Arms Assoc I</v>
          </cell>
          <cell r="AH953" t="str">
            <v>1973</v>
          </cell>
          <cell r="AI953" t="str">
            <v>South East</v>
          </cell>
          <cell r="AJ953" t="str">
            <v>Tampa</v>
          </cell>
          <cell r="AK953" t="str">
            <v>Dan Kistel</v>
          </cell>
          <cell r="AL953" t="str">
            <v>Carolyn Perry</v>
          </cell>
          <cell r="AM953" t="b">
            <v>0</v>
          </cell>
          <cell r="AN953">
            <v>0</v>
          </cell>
          <cell r="AO953" t="str">
            <v>09110</v>
          </cell>
          <cell r="AP953">
            <v>0</v>
          </cell>
          <cell r="AQ953">
            <v>0</v>
          </cell>
          <cell r="AR953">
            <v>0</v>
          </cell>
          <cell r="AS953">
            <v>360</v>
          </cell>
          <cell r="AT953">
            <v>0</v>
          </cell>
          <cell r="AU953">
            <v>0</v>
          </cell>
          <cell r="AV953">
            <v>0</v>
          </cell>
          <cell r="AW953">
            <v>0</v>
          </cell>
          <cell r="AX953">
            <v>360</v>
          </cell>
          <cell r="AY953">
            <v>3.6</v>
          </cell>
        </row>
        <row r="954">
          <cell r="A954" t="str">
            <v>038335</v>
          </cell>
          <cell r="B954" t="str">
            <v>SUMMERCHASE</v>
          </cell>
          <cell r="C954" t="str">
            <v>1005 N 28TH STREET</v>
          </cell>
          <cell r="D954">
            <v>0</v>
          </cell>
          <cell r="E954" t="str">
            <v>Van Buren</v>
          </cell>
          <cell r="F954" t="str">
            <v>AR</v>
          </cell>
          <cell r="G954" t="str">
            <v>72956</v>
          </cell>
          <cell r="H954" t="str">
            <v>501-474-1412</v>
          </cell>
          <cell r="I954" t="str">
            <v>501-474-5791</v>
          </cell>
          <cell r="J954">
            <v>72</v>
          </cell>
          <cell r="K954" t="str">
            <v>05033</v>
          </cell>
          <cell r="L954" t="str">
            <v>Crawford</v>
          </cell>
          <cell r="M954" t="str">
            <v>2720</v>
          </cell>
          <cell r="N954" t="str">
            <v>Fort Smith</v>
          </cell>
          <cell r="O954">
            <v>0</v>
          </cell>
          <cell r="P954">
            <v>0</v>
          </cell>
          <cell r="Q954" t="str">
            <v>Suburban</v>
          </cell>
          <cell r="R954" t="str">
            <v>garden</v>
          </cell>
          <cell r="S954" t="str">
            <v>AIMCO</v>
          </cell>
          <cell r="T954" t="str">
            <v>NHP</v>
          </cell>
          <cell r="U954" t="str">
            <v>Affordable</v>
          </cell>
          <cell r="V954" t="str">
            <v>Affordable</v>
          </cell>
          <cell r="W954">
            <v>0</v>
          </cell>
          <cell r="X954" t="str">
            <v>Consolidated</v>
          </cell>
          <cell r="Y954" t="str">
            <v>12</v>
          </cell>
          <cell r="Z954" t="str">
            <v>5</v>
          </cell>
          <cell r="AA954" t="str">
            <v>7</v>
          </cell>
          <cell r="AB954">
            <v>0</v>
          </cell>
          <cell r="AC954">
            <v>0.52</v>
          </cell>
          <cell r="AD954" t="str">
            <v>Yes</v>
          </cell>
          <cell r="AE954" t="str">
            <v>Yes</v>
          </cell>
          <cell r="AF954" t="str">
            <v>NHP Management Company</v>
          </cell>
          <cell r="AG954" t="str">
            <v>Sleepy Hollow Apts Ltd Ptsp</v>
          </cell>
          <cell r="AH954" t="str">
            <v>1974</v>
          </cell>
          <cell r="AI954" t="str">
            <v>West</v>
          </cell>
          <cell r="AJ954" t="str">
            <v>Dallas I</v>
          </cell>
          <cell r="AK954" t="str">
            <v>Ron Shelton</v>
          </cell>
          <cell r="AL954" t="str">
            <v>Catheryn Collins</v>
          </cell>
          <cell r="AM954" t="b">
            <v>0</v>
          </cell>
          <cell r="AN954" t="str">
            <v>RW:039111@3494</v>
          </cell>
          <cell r="AO954" t="str">
            <v>10484</v>
          </cell>
          <cell r="AP954">
            <v>0</v>
          </cell>
          <cell r="AQ954">
            <v>0</v>
          </cell>
          <cell r="AR954">
            <v>0</v>
          </cell>
          <cell r="AS954">
            <v>0</v>
          </cell>
          <cell r="AT954">
            <v>0</v>
          </cell>
          <cell r="AU954">
            <v>0</v>
          </cell>
          <cell r="AV954">
            <v>0</v>
          </cell>
          <cell r="AW954">
            <v>0</v>
          </cell>
          <cell r="AX954">
            <v>0</v>
          </cell>
          <cell r="AY954">
            <v>0</v>
          </cell>
        </row>
        <row r="955">
          <cell r="A955" t="str">
            <v>038336</v>
          </cell>
          <cell r="B955" t="str">
            <v>MONACO ARMS II</v>
          </cell>
          <cell r="C955" t="str">
            <v>10415 MONACO DRIVE</v>
          </cell>
          <cell r="D955">
            <v>0</v>
          </cell>
          <cell r="E955" t="str">
            <v>Jacksonville</v>
          </cell>
          <cell r="F955" t="str">
            <v>FL</v>
          </cell>
          <cell r="G955" t="str">
            <v>32218</v>
          </cell>
          <cell r="H955" t="str">
            <v>904-757-5585</v>
          </cell>
          <cell r="I955" t="str">
            <v>904-757-5586</v>
          </cell>
          <cell r="J955">
            <v>56</v>
          </cell>
          <cell r="K955" t="str">
            <v>12031</v>
          </cell>
          <cell r="L955" t="str">
            <v>Duval</v>
          </cell>
          <cell r="M955" t="str">
            <v>3600</v>
          </cell>
          <cell r="N955" t="str">
            <v>Jacksonville</v>
          </cell>
          <cell r="O955">
            <v>0</v>
          </cell>
          <cell r="P955">
            <v>0</v>
          </cell>
          <cell r="Q955" t="str">
            <v>Suburban</v>
          </cell>
          <cell r="R955" t="str">
            <v>garden</v>
          </cell>
          <cell r="S955" t="str">
            <v>AIMCO</v>
          </cell>
          <cell r="T955" t="str">
            <v>NHP</v>
          </cell>
          <cell r="U955" t="str">
            <v>Affordable</v>
          </cell>
          <cell r="V955" t="str">
            <v>Affordable</v>
          </cell>
          <cell r="W955">
            <v>0</v>
          </cell>
          <cell r="X955" t="str">
            <v>Equity</v>
          </cell>
          <cell r="Y955" t="str">
            <v>12</v>
          </cell>
          <cell r="Z955" t="str">
            <v>2</v>
          </cell>
          <cell r="AA955" t="str">
            <v>5</v>
          </cell>
          <cell r="AB955">
            <v>0</v>
          </cell>
          <cell r="AC955">
            <v>0.01</v>
          </cell>
          <cell r="AD955" t="str">
            <v>Yes</v>
          </cell>
          <cell r="AE955" t="str">
            <v>Yes</v>
          </cell>
          <cell r="AF955" t="str">
            <v>NHP Management Company</v>
          </cell>
          <cell r="AG955" t="str">
            <v>Monaco Arms Assoc II Ltd</v>
          </cell>
          <cell r="AH955" t="str">
            <v>1972</v>
          </cell>
          <cell r="AI955" t="str">
            <v>South East</v>
          </cell>
          <cell r="AJ955" t="str">
            <v>Tampa</v>
          </cell>
          <cell r="AK955" t="str">
            <v>Dan Kistel</v>
          </cell>
          <cell r="AL955" t="str">
            <v>Carolyn Perry</v>
          </cell>
          <cell r="AM955" t="b">
            <v>0</v>
          </cell>
          <cell r="AN955" t="str">
            <v>RW:039052@3494</v>
          </cell>
          <cell r="AO955" t="str">
            <v>07931</v>
          </cell>
          <cell r="AP955">
            <v>0</v>
          </cell>
          <cell r="AQ955">
            <v>0</v>
          </cell>
          <cell r="AR955">
            <v>0</v>
          </cell>
          <cell r="AS955">
            <v>201.6</v>
          </cell>
          <cell r="AT955">
            <v>0</v>
          </cell>
          <cell r="AU955">
            <v>0</v>
          </cell>
          <cell r="AV955">
            <v>0</v>
          </cell>
          <cell r="AW955">
            <v>0</v>
          </cell>
          <cell r="AX955">
            <v>201.6</v>
          </cell>
          <cell r="AY955">
            <v>2.0099999999999998</v>
          </cell>
        </row>
        <row r="956">
          <cell r="A956" t="str">
            <v>038337</v>
          </cell>
          <cell r="B956" t="str">
            <v>HILLCREST GREEN</v>
          </cell>
          <cell r="C956" t="str">
            <v>3317 SW 74TH STREET</v>
          </cell>
          <cell r="D956">
            <v>0</v>
          </cell>
          <cell r="E956" t="str">
            <v>Oklahoma City</v>
          </cell>
          <cell r="F956" t="str">
            <v>OK</v>
          </cell>
          <cell r="G956" t="str">
            <v>73159</v>
          </cell>
          <cell r="H956" t="str">
            <v>405-682-2622</v>
          </cell>
          <cell r="I956" t="str">
            <v>405-682-2657</v>
          </cell>
          <cell r="J956">
            <v>96</v>
          </cell>
          <cell r="K956" t="str">
            <v>40109</v>
          </cell>
          <cell r="L956" t="str">
            <v>Oklahoma</v>
          </cell>
          <cell r="M956" t="str">
            <v>5880</v>
          </cell>
          <cell r="N956" t="str">
            <v>OklahomaCity</v>
          </cell>
          <cell r="O956">
            <v>0</v>
          </cell>
          <cell r="P956">
            <v>0</v>
          </cell>
          <cell r="Q956" t="str">
            <v>Suburban</v>
          </cell>
          <cell r="R956" t="str">
            <v>garden</v>
          </cell>
          <cell r="S956" t="str">
            <v>AIMCO</v>
          </cell>
          <cell r="T956" t="str">
            <v>NHP</v>
          </cell>
          <cell r="U956" t="str">
            <v>Affordable</v>
          </cell>
          <cell r="V956" t="str">
            <v>Affordable</v>
          </cell>
          <cell r="W956">
            <v>0</v>
          </cell>
          <cell r="X956" t="str">
            <v>Equity</v>
          </cell>
          <cell r="Y956" t="str">
            <v>12</v>
          </cell>
          <cell r="Z956" t="str">
            <v>5</v>
          </cell>
          <cell r="AA956" t="str">
            <v>5</v>
          </cell>
          <cell r="AB956">
            <v>0</v>
          </cell>
          <cell r="AC956">
            <v>2.98E-2</v>
          </cell>
          <cell r="AD956" t="str">
            <v>Yes</v>
          </cell>
          <cell r="AE956" t="str">
            <v>Yes</v>
          </cell>
          <cell r="AF956" t="str">
            <v>NHP Management Company</v>
          </cell>
          <cell r="AG956" t="str">
            <v>Hillcrest Green Apts Ltd</v>
          </cell>
          <cell r="AH956" t="str">
            <v>1973</v>
          </cell>
          <cell r="AI956" t="str">
            <v>Far West</v>
          </cell>
          <cell r="AJ956" t="str">
            <v>Kansas City</v>
          </cell>
          <cell r="AK956" t="str">
            <v>Rusty Fleming</v>
          </cell>
          <cell r="AL956" t="str">
            <v>Debbie Ferguson</v>
          </cell>
          <cell r="AM956" t="b">
            <v>0</v>
          </cell>
          <cell r="AN956" t="str">
            <v>RW:005761@3494</v>
          </cell>
          <cell r="AO956" t="str">
            <v>11702</v>
          </cell>
          <cell r="AP956">
            <v>0</v>
          </cell>
          <cell r="AQ956">
            <v>0</v>
          </cell>
          <cell r="AR956">
            <v>0</v>
          </cell>
          <cell r="AS956">
            <v>0</v>
          </cell>
          <cell r="AT956">
            <v>0</v>
          </cell>
          <cell r="AU956">
            <v>0</v>
          </cell>
          <cell r="AV956">
            <v>0</v>
          </cell>
          <cell r="AW956">
            <v>0</v>
          </cell>
          <cell r="AX956">
            <v>0</v>
          </cell>
          <cell r="AY956">
            <v>0</v>
          </cell>
        </row>
        <row r="957">
          <cell r="A957" t="str">
            <v>038339</v>
          </cell>
          <cell r="B957" t="str">
            <v>ROLLING MEADOWS</v>
          </cell>
          <cell r="C957" t="str">
            <v>1300 KERR LAB ROAD</v>
          </cell>
          <cell r="D957">
            <v>0</v>
          </cell>
          <cell r="E957" t="str">
            <v>Ada</v>
          </cell>
          <cell r="F957" t="str">
            <v>OK</v>
          </cell>
          <cell r="G957" t="str">
            <v>74820</v>
          </cell>
          <cell r="H957" t="str">
            <v>405-332-2772</v>
          </cell>
          <cell r="I957" t="str">
            <v>405-332-2821</v>
          </cell>
          <cell r="J957">
            <v>60</v>
          </cell>
          <cell r="K957" t="str">
            <v>40123</v>
          </cell>
          <cell r="L957" t="str">
            <v>Pontotoc</v>
          </cell>
          <cell r="M957" t="str">
            <v>040</v>
          </cell>
          <cell r="N957" t="str">
            <v>OK Other</v>
          </cell>
          <cell r="O957">
            <v>0</v>
          </cell>
          <cell r="P957">
            <v>0</v>
          </cell>
          <cell r="Q957" t="str">
            <v>Small city</v>
          </cell>
          <cell r="R957" t="str">
            <v>garden</v>
          </cell>
          <cell r="S957" t="str">
            <v>AIMCO</v>
          </cell>
          <cell r="T957" t="str">
            <v>NHP</v>
          </cell>
          <cell r="U957" t="str">
            <v>Affordable</v>
          </cell>
          <cell r="V957" t="str">
            <v>Affordable</v>
          </cell>
          <cell r="W957">
            <v>0</v>
          </cell>
          <cell r="X957" t="str">
            <v>Consolidated</v>
          </cell>
          <cell r="Y957" t="str">
            <v>12</v>
          </cell>
          <cell r="Z957" t="str">
            <v>8</v>
          </cell>
          <cell r="AA957" t="str">
            <v>6</v>
          </cell>
          <cell r="AB957">
            <v>0</v>
          </cell>
          <cell r="AC957">
            <v>1</v>
          </cell>
          <cell r="AD957" t="str">
            <v>Yes</v>
          </cell>
          <cell r="AE957" t="str">
            <v>Yes</v>
          </cell>
          <cell r="AF957" t="str">
            <v>NHP Management Company</v>
          </cell>
          <cell r="AG957" t="str">
            <v>Rolling Meadows Of Ada Ltd</v>
          </cell>
          <cell r="AH957" t="str">
            <v>1970</v>
          </cell>
          <cell r="AI957" t="str">
            <v>Far West</v>
          </cell>
          <cell r="AJ957" t="str">
            <v>Kansas City</v>
          </cell>
          <cell r="AK957" t="str">
            <v>Rusty Fleming</v>
          </cell>
          <cell r="AL957" t="str">
            <v>Debbie Ferguson</v>
          </cell>
          <cell r="AM957" t="b">
            <v>0</v>
          </cell>
          <cell r="AN957" t="str">
            <v>RW:025065@3494</v>
          </cell>
          <cell r="AO957" t="str">
            <v>11300</v>
          </cell>
          <cell r="AP957">
            <v>0</v>
          </cell>
          <cell r="AQ957">
            <v>0</v>
          </cell>
          <cell r="AR957">
            <v>0</v>
          </cell>
          <cell r="AS957">
            <v>0</v>
          </cell>
          <cell r="AT957">
            <v>0</v>
          </cell>
          <cell r="AU957">
            <v>0</v>
          </cell>
          <cell r="AV957">
            <v>0</v>
          </cell>
          <cell r="AW957">
            <v>0</v>
          </cell>
          <cell r="AX957">
            <v>0</v>
          </cell>
          <cell r="AY957">
            <v>0</v>
          </cell>
        </row>
        <row r="958">
          <cell r="A958" t="str">
            <v>038341</v>
          </cell>
          <cell r="B958" t="str">
            <v>SOUTHMONT</v>
          </cell>
          <cell r="C958" t="str">
            <v>1101 CURTIS DRIVE</v>
          </cell>
          <cell r="D958">
            <v>0</v>
          </cell>
          <cell r="E958" t="str">
            <v>Fayetteville</v>
          </cell>
          <cell r="F958" t="str">
            <v>AR</v>
          </cell>
          <cell r="G958" t="str">
            <v>72701</v>
          </cell>
          <cell r="H958" t="str">
            <v>501-521-3072</v>
          </cell>
          <cell r="I958" t="str">
            <v>501-521-3209</v>
          </cell>
          <cell r="J958">
            <v>88</v>
          </cell>
          <cell r="K958" t="str">
            <v>05143</v>
          </cell>
          <cell r="L958" t="str">
            <v>Washington</v>
          </cell>
          <cell r="M958" t="str">
            <v>2580</v>
          </cell>
          <cell r="N958" t="str">
            <v>Fayetteville-Springdale-Rogers</v>
          </cell>
          <cell r="O958">
            <v>0</v>
          </cell>
          <cell r="P958">
            <v>0</v>
          </cell>
          <cell r="Q958" t="str">
            <v>Suburban</v>
          </cell>
          <cell r="R958" t="str">
            <v>garden</v>
          </cell>
          <cell r="S958" t="str">
            <v>AIMCO</v>
          </cell>
          <cell r="T958" t="str">
            <v>NHP</v>
          </cell>
          <cell r="U958" t="str">
            <v>Affordable</v>
          </cell>
          <cell r="V958" t="str">
            <v>Affordable</v>
          </cell>
          <cell r="W958">
            <v>0</v>
          </cell>
          <cell r="X958" t="str">
            <v>Equity</v>
          </cell>
          <cell r="Y958" t="str">
            <v>12</v>
          </cell>
          <cell r="Z958" t="str">
            <v>8</v>
          </cell>
          <cell r="AA958" t="str">
            <v>8</v>
          </cell>
          <cell r="AB958">
            <v>0</v>
          </cell>
          <cell r="AC958">
            <v>0.16</v>
          </cell>
          <cell r="AD958" t="str">
            <v>Yes</v>
          </cell>
          <cell r="AE958" t="str">
            <v>Yes</v>
          </cell>
          <cell r="AF958" t="str">
            <v>NHP Management Company</v>
          </cell>
          <cell r="AG958" t="str">
            <v>Southmont Apts</v>
          </cell>
          <cell r="AH958" t="str">
            <v>1975</v>
          </cell>
          <cell r="AI958" t="str">
            <v>West</v>
          </cell>
          <cell r="AJ958" t="str">
            <v>Dallas I</v>
          </cell>
          <cell r="AK958" t="str">
            <v>Ron Shelton</v>
          </cell>
          <cell r="AL958" t="str">
            <v>Catheryn Collins</v>
          </cell>
          <cell r="AM958" t="b">
            <v>0</v>
          </cell>
          <cell r="AN958" t="str">
            <v>RW:038362@3494</v>
          </cell>
          <cell r="AO958" t="str">
            <v>08177</v>
          </cell>
          <cell r="AP958">
            <v>0</v>
          </cell>
          <cell r="AQ958">
            <v>0</v>
          </cell>
          <cell r="AR958">
            <v>0</v>
          </cell>
          <cell r="AS958">
            <v>0</v>
          </cell>
          <cell r="AT958">
            <v>0</v>
          </cell>
          <cell r="AU958">
            <v>0</v>
          </cell>
          <cell r="AV958">
            <v>0</v>
          </cell>
          <cell r="AW958">
            <v>0</v>
          </cell>
          <cell r="AX958">
            <v>0</v>
          </cell>
          <cell r="AY958">
            <v>0</v>
          </cell>
        </row>
        <row r="959">
          <cell r="A959" t="str">
            <v>038342</v>
          </cell>
          <cell r="B959" t="str">
            <v>GOLDEN I</v>
          </cell>
          <cell r="C959" t="str">
            <v>520 BRINKBY AVENUE</v>
          </cell>
          <cell r="D959">
            <v>0</v>
          </cell>
          <cell r="E959" t="str">
            <v>Reno</v>
          </cell>
          <cell r="F959" t="str">
            <v>NV</v>
          </cell>
          <cell r="G959" t="str">
            <v>89509</v>
          </cell>
          <cell r="H959" t="str">
            <v>702-826-6563</v>
          </cell>
          <cell r="I959" t="str">
            <v>702-826-6627</v>
          </cell>
          <cell r="J959">
            <v>100</v>
          </cell>
          <cell r="K959" t="str">
            <v>32031</v>
          </cell>
          <cell r="L959" t="str">
            <v>Washoe</v>
          </cell>
          <cell r="M959" t="str">
            <v>6720</v>
          </cell>
          <cell r="N959" t="str">
            <v>Reno</v>
          </cell>
          <cell r="O959">
            <v>0</v>
          </cell>
          <cell r="P959">
            <v>0</v>
          </cell>
          <cell r="Q959" t="str">
            <v>Suburban</v>
          </cell>
          <cell r="R959" t="str">
            <v>garden</v>
          </cell>
          <cell r="S959" t="str">
            <v>AIMCO</v>
          </cell>
          <cell r="T959" t="str">
            <v>NHP</v>
          </cell>
          <cell r="U959" t="str">
            <v>Affordable</v>
          </cell>
          <cell r="V959" t="str">
            <v>Affordable</v>
          </cell>
          <cell r="W959">
            <v>0</v>
          </cell>
          <cell r="X959" t="str">
            <v>Equity</v>
          </cell>
          <cell r="Y959" t="str">
            <v>12</v>
          </cell>
          <cell r="Z959" t="str">
            <v>7</v>
          </cell>
          <cell r="AA959" t="str">
            <v>7</v>
          </cell>
          <cell r="AB959">
            <v>0</v>
          </cell>
          <cell r="AC959">
            <v>0.05</v>
          </cell>
          <cell r="AD959" t="str">
            <v>Yes</v>
          </cell>
          <cell r="AE959" t="str">
            <v>Yes</v>
          </cell>
          <cell r="AF959" t="str">
            <v>NHP Management Company</v>
          </cell>
          <cell r="AG959" t="str">
            <v>Golden Apts I</v>
          </cell>
          <cell r="AH959" t="str">
            <v>1979</v>
          </cell>
          <cell r="AI959" t="str">
            <v>Far West</v>
          </cell>
          <cell r="AJ959" t="str">
            <v>California</v>
          </cell>
          <cell r="AK959" t="str">
            <v>Greg Garmon</v>
          </cell>
          <cell r="AL959" t="str">
            <v>Paul McGillicuddy</v>
          </cell>
          <cell r="AM959" t="b">
            <v>0</v>
          </cell>
          <cell r="AN959">
            <v>0</v>
          </cell>
          <cell r="AO959" t="str">
            <v>08003</v>
          </cell>
          <cell r="AP959">
            <v>889.2</v>
          </cell>
          <cell r="AQ959">
            <v>0</v>
          </cell>
          <cell r="AR959">
            <v>0</v>
          </cell>
          <cell r="AS959">
            <v>0</v>
          </cell>
          <cell r="AT959">
            <v>0</v>
          </cell>
          <cell r="AU959">
            <v>0</v>
          </cell>
          <cell r="AV959">
            <v>0</v>
          </cell>
          <cell r="AW959">
            <v>0</v>
          </cell>
          <cell r="AX959">
            <v>889.2</v>
          </cell>
          <cell r="AY959">
            <v>44.46</v>
          </cell>
        </row>
        <row r="960">
          <cell r="A960" t="str">
            <v>038343</v>
          </cell>
          <cell r="B960" t="str">
            <v>EDGEWOOD I</v>
          </cell>
          <cell r="C960" t="str">
            <v>134A HUTCHINSON STREET NE</v>
          </cell>
          <cell r="D960">
            <v>0</v>
          </cell>
          <cell r="E960" t="str">
            <v>Atlanta</v>
          </cell>
          <cell r="F960" t="str">
            <v>GA</v>
          </cell>
          <cell r="G960" t="str">
            <v>30307</v>
          </cell>
          <cell r="H960" t="str">
            <v>404-523-5252</v>
          </cell>
          <cell r="I960" t="str">
            <v>404-586-9780</v>
          </cell>
          <cell r="J960">
            <v>101</v>
          </cell>
          <cell r="K960" t="str">
            <v>13089</v>
          </cell>
          <cell r="L960" t="str">
            <v>De Kalb</v>
          </cell>
          <cell r="M960" t="str">
            <v>0520</v>
          </cell>
          <cell r="N960" t="str">
            <v>Atlanta</v>
          </cell>
          <cell r="O960">
            <v>0</v>
          </cell>
          <cell r="P960">
            <v>0</v>
          </cell>
          <cell r="Q960" t="str">
            <v>Inner City</v>
          </cell>
          <cell r="R960" t="str">
            <v>garden</v>
          </cell>
          <cell r="S960" t="str">
            <v>AIMCO</v>
          </cell>
          <cell r="T960" t="str">
            <v>FEE</v>
          </cell>
          <cell r="U960" t="str">
            <v>Affordable</v>
          </cell>
          <cell r="V960" t="str">
            <v>Affordable</v>
          </cell>
          <cell r="W960">
            <v>0</v>
          </cell>
          <cell r="X960" t="str">
            <v>Fee</v>
          </cell>
          <cell r="Y960" t="str">
            <v>12</v>
          </cell>
          <cell r="Z960">
            <v>0</v>
          </cell>
          <cell r="AA960">
            <v>0</v>
          </cell>
          <cell r="AB960">
            <v>0</v>
          </cell>
          <cell r="AC960">
            <v>0</v>
          </cell>
          <cell r="AD960" t="str">
            <v>No</v>
          </cell>
          <cell r="AE960" t="str">
            <v>Yes</v>
          </cell>
          <cell r="AF960" t="str">
            <v>NHP Management Company</v>
          </cell>
          <cell r="AG960" t="str">
            <v>Edgewood Housing Associates</v>
          </cell>
          <cell r="AH960">
            <v>0</v>
          </cell>
          <cell r="AI960" t="str">
            <v>South East</v>
          </cell>
          <cell r="AJ960" t="str">
            <v>Atlanta</v>
          </cell>
          <cell r="AK960" t="str">
            <v>Ken Mills</v>
          </cell>
          <cell r="AL960" t="str">
            <v>Tom Cowdrey</v>
          </cell>
          <cell r="AM960" t="b">
            <v>1</v>
          </cell>
          <cell r="AN960">
            <v>0</v>
          </cell>
          <cell r="AO960">
            <v>0</v>
          </cell>
          <cell r="AP960">
            <v>0</v>
          </cell>
          <cell r="AQ960">
            <v>0</v>
          </cell>
          <cell r="AR960">
            <v>0</v>
          </cell>
          <cell r="AS960">
            <v>0</v>
          </cell>
          <cell r="AT960">
            <v>0</v>
          </cell>
          <cell r="AU960">
            <v>0</v>
          </cell>
          <cell r="AV960">
            <v>0</v>
          </cell>
          <cell r="AW960">
            <v>0</v>
          </cell>
          <cell r="AX960">
            <v>0</v>
          </cell>
          <cell r="AY960">
            <v>0</v>
          </cell>
        </row>
        <row r="961">
          <cell r="A961" t="str">
            <v>038344</v>
          </cell>
          <cell r="B961" t="str">
            <v>GOLDEN II</v>
          </cell>
          <cell r="C961" t="str">
            <v>520 BRINKBY AVENUE</v>
          </cell>
          <cell r="D961">
            <v>0</v>
          </cell>
          <cell r="E961" t="str">
            <v>Reno</v>
          </cell>
          <cell r="F961" t="str">
            <v>NV</v>
          </cell>
          <cell r="G961" t="str">
            <v>89509</v>
          </cell>
          <cell r="H961" t="str">
            <v>702-826-6563</v>
          </cell>
          <cell r="I961" t="str">
            <v>702-826-6627</v>
          </cell>
          <cell r="J961">
            <v>59</v>
          </cell>
          <cell r="K961" t="str">
            <v>32031</v>
          </cell>
          <cell r="L961" t="str">
            <v>Washoe</v>
          </cell>
          <cell r="M961" t="str">
            <v>6720</v>
          </cell>
          <cell r="N961" t="str">
            <v>Reno</v>
          </cell>
          <cell r="O961">
            <v>0</v>
          </cell>
          <cell r="P961">
            <v>0</v>
          </cell>
          <cell r="Q961" t="str">
            <v>Suburban</v>
          </cell>
          <cell r="R961" t="str">
            <v>garden</v>
          </cell>
          <cell r="S961" t="str">
            <v>AIMCO</v>
          </cell>
          <cell r="T961" t="str">
            <v>NHP</v>
          </cell>
          <cell r="U961" t="str">
            <v>Affordable</v>
          </cell>
          <cell r="V961" t="str">
            <v>Affordable</v>
          </cell>
          <cell r="W961">
            <v>0</v>
          </cell>
          <cell r="X961" t="str">
            <v>Equity</v>
          </cell>
          <cell r="Y961" t="str">
            <v>12</v>
          </cell>
          <cell r="Z961" t="str">
            <v>7</v>
          </cell>
          <cell r="AA961" t="str">
            <v>7</v>
          </cell>
          <cell r="AB961">
            <v>0</v>
          </cell>
          <cell r="AC961">
            <v>0.05</v>
          </cell>
          <cell r="AD961" t="str">
            <v>Yes</v>
          </cell>
          <cell r="AE961" t="str">
            <v>Yes</v>
          </cell>
          <cell r="AF961" t="str">
            <v>NHP Management Company</v>
          </cell>
          <cell r="AG961" t="str">
            <v>Golden Apts II</v>
          </cell>
          <cell r="AH961" t="str">
            <v>1979</v>
          </cell>
          <cell r="AI961" t="str">
            <v>Far West</v>
          </cell>
          <cell r="AJ961" t="str">
            <v>California</v>
          </cell>
          <cell r="AK961" t="str">
            <v>Greg Garmon</v>
          </cell>
          <cell r="AL961" t="str">
            <v>Paul McGillicuddy</v>
          </cell>
          <cell r="AM961" t="b">
            <v>0</v>
          </cell>
          <cell r="AN961">
            <v>0</v>
          </cell>
          <cell r="AO961" t="str">
            <v>08005</v>
          </cell>
          <cell r="AP961">
            <v>524.62</v>
          </cell>
          <cell r="AQ961">
            <v>0</v>
          </cell>
          <cell r="AR961">
            <v>0</v>
          </cell>
          <cell r="AS961">
            <v>0</v>
          </cell>
          <cell r="AT961">
            <v>0</v>
          </cell>
          <cell r="AU961">
            <v>0</v>
          </cell>
          <cell r="AV961">
            <v>0</v>
          </cell>
          <cell r="AW961">
            <v>0</v>
          </cell>
          <cell r="AX961">
            <v>524.62</v>
          </cell>
          <cell r="AY961">
            <v>26.23</v>
          </cell>
        </row>
        <row r="962">
          <cell r="A962" t="str">
            <v>038345</v>
          </cell>
          <cell r="B962" t="str">
            <v>BUENA VISTA</v>
          </cell>
          <cell r="C962" t="str">
            <v>1901 COLLEGE BOULEVARD</v>
          </cell>
          <cell r="D962">
            <v>0</v>
          </cell>
          <cell r="E962" t="str">
            <v>Alva</v>
          </cell>
          <cell r="F962" t="str">
            <v>OK</v>
          </cell>
          <cell r="G962" t="str">
            <v>73717</v>
          </cell>
          <cell r="H962" t="str">
            <v>405-327-1829</v>
          </cell>
          <cell r="I962" t="str">
            <v>*CALL FIRST*</v>
          </cell>
          <cell r="J962">
            <v>51</v>
          </cell>
          <cell r="K962" t="str">
            <v>40151</v>
          </cell>
          <cell r="L962" t="str">
            <v>Woods</v>
          </cell>
          <cell r="M962" t="str">
            <v>040</v>
          </cell>
          <cell r="N962" t="str">
            <v>OK Other</v>
          </cell>
          <cell r="O962">
            <v>0</v>
          </cell>
          <cell r="P962">
            <v>0</v>
          </cell>
          <cell r="Q962" t="str">
            <v>Small city</v>
          </cell>
          <cell r="R962" t="str">
            <v>garden</v>
          </cell>
          <cell r="S962" t="str">
            <v>AIMCO</v>
          </cell>
          <cell r="T962" t="str">
            <v>NHP</v>
          </cell>
          <cell r="U962" t="str">
            <v>Affordable</v>
          </cell>
          <cell r="V962" t="str">
            <v>Affordable</v>
          </cell>
          <cell r="W962">
            <v>0</v>
          </cell>
          <cell r="X962" t="str">
            <v>Consolidated</v>
          </cell>
          <cell r="Y962" t="str">
            <v>12</v>
          </cell>
          <cell r="Z962" t="str">
            <v>6</v>
          </cell>
          <cell r="AA962" t="str">
            <v>6</v>
          </cell>
          <cell r="AB962">
            <v>0</v>
          </cell>
          <cell r="AC962">
            <v>1</v>
          </cell>
          <cell r="AD962" t="str">
            <v>Yes</v>
          </cell>
          <cell r="AE962" t="str">
            <v>Yes</v>
          </cell>
          <cell r="AF962" t="str">
            <v>NHP Management Company</v>
          </cell>
          <cell r="AG962" t="str">
            <v>Buena Vista Apts Ltd</v>
          </cell>
          <cell r="AH962" t="str">
            <v>1974</v>
          </cell>
          <cell r="AI962" t="str">
            <v>Far West</v>
          </cell>
          <cell r="AJ962" t="str">
            <v>Kansas City</v>
          </cell>
          <cell r="AK962" t="str">
            <v>Rusty Fleming</v>
          </cell>
          <cell r="AL962" t="str">
            <v>Debbie Ferguson</v>
          </cell>
          <cell r="AM962" t="b">
            <v>0</v>
          </cell>
          <cell r="AN962" t="str">
            <v>RW:006549@3494</v>
          </cell>
          <cell r="AO962" t="str">
            <v>11784</v>
          </cell>
          <cell r="AP962">
            <v>0</v>
          </cell>
          <cell r="AQ962">
            <v>0</v>
          </cell>
          <cell r="AR962">
            <v>0</v>
          </cell>
          <cell r="AS962">
            <v>0</v>
          </cell>
          <cell r="AT962">
            <v>0</v>
          </cell>
          <cell r="AU962">
            <v>0</v>
          </cell>
          <cell r="AV962">
            <v>0</v>
          </cell>
          <cell r="AW962">
            <v>0</v>
          </cell>
          <cell r="AX962">
            <v>0</v>
          </cell>
          <cell r="AY962">
            <v>0</v>
          </cell>
        </row>
        <row r="963">
          <cell r="A963" t="str">
            <v>038346</v>
          </cell>
          <cell r="B963" t="str">
            <v>FAIRBURN AND GORDON I</v>
          </cell>
          <cell r="C963" t="str">
            <v>213 FAIRBURN ROAD NW</v>
          </cell>
          <cell r="D963">
            <v>0</v>
          </cell>
          <cell r="E963" t="str">
            <v>Atlanta</v>
          </cell>
          <cell r="F963" t="str">
            <v>GA</v>
          </cell>
          <cell r="G963" t="str">
            <v>30331</v>
          </cell>
          <cell r="H963" t="str">
            <v>404-691-5368</v>
          </cell>
          <cell r="I963" t="str">
            <v>404-691-5876</v>
          </cell>
          <cell r="J963">
            <v>102</v>
          </cell>
          <cell r="K963" t="str">
            <v>13121</v>
          </cell>
          <cell r="L963" t="str">
            <v>Fulton</v>
          </cell>
          <cell r="M963" t="str">
            <v>0520</v>
          </cell>
          <cell r="N963" t="str">
            <v>Atlanta</v>
          </cell>
          <cell r="O963">
            <v>0</v>
          </cell>
          <cell r="P963">
            <v>0</v>
          </cell>
          <cell r="Q963" t="str">
            <v>Inner city</v>
          </cell>
          <cell r="R963" t="str">
            <v>garden</v>
          </cell>
          <cell r="S963" t="str">
            <v>AIMCO</v>
          </cell>
          <cell r="T963" t="str">
            <v>NHP</v>
          </cell>
          <cell r="U963" t="str">
            <v>Affordable</v>
          </cell>
          <cell r="V963" t="str">
            <v>Affordable</v>
          </cell>
          <cell r="W963">
            <v>0</v>
          </cell>
          <cell r="X963" t="str">
            <v>Equity</v>
          </cell>
          <cell r="Y963" t="str">
            <v>12</v>
          </cell>
          <cell r="Z963" t="str">
            <v>3</v>
          </cell>
          <cell r="AA963" t="str">
            <v>5</v>
          </cell>
          <cell r="AB963">
            <v>0</v>
          </cell>
          <cell r="AC963">
            <v>0.01</v>
          </cell>
          <cell r="AD963" t="str">
            <v>Yes</v>
          </cell>
          <cell r="AE963" t="str">
            <v>Yes</v>
          </cell>
          <cell r="AF963" t="str">
            <v>NHP Management Company</v>
          </cell>
          <cell r="AG963" t="str">
            <v>Fairburn &amp; Gordon Associates Phase I</v>
          </cell>
          <cell r="AH963" t="str">
            <v>1971</v>
          </cell>
          <cell r="AI963" t="str">
            <v>South East</v>
          </cell>
          <cell r="AJ963" t="str">
            <v>Atlanta</v>
          </cell>
          <cell r="AK963" t="str">
            <v>Ken Mills</v>
          </cell>
          <cell r="AL963" t="str">
            <v>Tom Cowdrey</v>
          </cell>
          <cell r="AM963" t="b">
            <v>0</v>
          </cell>
          <cell r="AN963">
            <v>0</v>
          </cell>
          <cell r="AO963" t="str">
            <v>08268</v>
          </cell>
          <cell r="AP963">
            <v>0</v>
          </cell>
          <cell r="AQ963">
            <v>0</v>
          </cell>
          <cell r="AR963">
            <v>0</v>
          </cell>
          <cell r="AS963">
            <v>367.2</v>
          </cell>
          <cell r="AT963">
            <v>0</v>
          </cell>
          <cell r="AU963">
            <v>0</v>
          </cell>
          <cell r="AV963">
            <v>0</v>
          </cell>
          <cell r="AW963">
            <v>0</v>
          </cell>
          <cell r="AX963">
            <v>367.2</v>
          </cell>
          <cell r="AY963">
            <v>3.67</v>
          </cell>
        </row>
        <row r="964">
          <cell r="A964" t="str">
            <v>038348</v>
          </cell>
          <cell r="B964" t="str">
            <v>BRIGHTWATERS</v>
          </cell>
          <cell r="C964" t="str">
            <v>2202 SOUTH PHOENIX</v>
          </cell>
          <cell r="D964">
            <v>0</v>
          </cell>
          <cell r="E964" t="str">
            <v>Tulsa</v>
          </cell>
          <cell r="F964" t="str">
            <v>OK</v>
          </cell>
          <cell r="G964" t="str">
            <v>74107</v>
          </cell>
          <cell r="H964" t="str">
            <v>918-584-5622</v>
          </cell>
          <cell r="I964" t="str">
            <v>918-584-1002</v>
          </cell>
          <cell r="J964">
            <v>200</v>
          </cell>
          <cell r="K964" t="str">
            <v>40143</v>
          </cell>
          <cell r="L964" t="str">
            <v>Tulsa</v>
          </cell>
          <cell r="M964" t="str">
            <v>8560</v>
          </cell>
          <cell r="N964" t="str">
            <v>Tulsa</v>
          </cell>
          <cell r="O964">
            <v>0</v>
          </cell>
          <cell r="P964">
            <v>0</v>
          </cell>
          <cell r="Q964" t="str">
            <v>Suburban</v>
          </cell>
          <cell r="R964" t="str">
            <v>garden</v>
          </cell>
          <cell r="S964" t="str">
            <v>AIMCO</v>
          </cell>
          <cell r="T964" t="str">
            <v>NHP</v>
          </cell>
          <cell r="U964" t="str">
            <v>Affordable</v>
          </cell>
          <cell r="V964" t="str">
            <v>Affordable</v>
          </cell>
          <cell r="W964">
            <v>0</v>
          </cell>
          <cell r="X964" t="str">
            <v>Equity</v>
          </cell>
          <cell r="Y964" t="str">
            <v>12</v>
          </cell>
          <cell r="Z964" t="str">
            <v>7</v>
          </cell>
          <cell r="AA964" t="str">
            <v>5</v>
          </cell>
          <cell r="AB964">
            <v>0</v>
          </cell>
          <cell r="AC964">
            <v>0.1157</v>
          </cell>
          <cell r="AD964" t="str">
            <v>Yes</v>
          </cell>
          <cell r="AE964" t="str">
            <v>Yes</v>
          </cell>
          <cell r="AF964" t="str">
            <v>NHP Management Company</v>
          </cell>
          <cell r="AG964" t="str">
            <v>Oak West Ltd Ptsp</v>
          </cell>
          <cell r="AH964" t="str">
            <v>1972</v>
          </cell>
          <cell r="AI964" t="str">
            <v>Far West</v>
          </cell>
          <cell r="AJ964" t="str">
            <v>Kansas City</v>
          </cell>
          <cell r="AK964" t="str">
            <v>Rusty Fleming</v>
          </cell>
          <cell r="AL964" t="str">
            <v>Debbie Ferguson</v>
          </cell>
          <cell r="AM964" t="b">
            <v>0</v>
          </cell>
          <cell r="AN964" t="str">
            <v>RW:039183@3494</v>
          </cell>
          <cell r="AO964" t="str">
            <v>10580</v>
          </cell>
          <cell r="AP964">
            <v>1778.4</v>
          </cell>
          <cell r="AQ964">
            <v>0</v>
          </cell>
          <cell r="AR964">
            <v>0</v>
          </cell>
          <cell r="AS964">
            <v>0</v>
          </cell>
          <cell r="AT964">
            <v>0</v>
          </cell>
          <cell r="AU964">
            <v>0</v>
          </cell>
          <cell r="AV964">
            <v>0</v>
          </cell>
          <cell r="AW964">
            <v>0</v>
          </cell>
          <cell r="AX964">
            <v>1778.4</v>
          </cell>
          <cell r="AY964">
            <v>205.76</v>
          </cell>
        </row>
        <row r="965">
          <cell r="A965" t="str">
            <v>038349</v>
          </cell>
          <cell r="B965" t="str">
            <v>FAIRBURN AND GORDON II</v>
          </cell>
          <cell r="C965" t="str">
            <v>213 FAIRBURN ROAD NW</v>
          </cell>
          <cell r="D965">
            <v>0</v>
          </cell>
          <cell r="E965" t="str">
            <v>Atlanta</v>
          </cell>
          <cell r="F965" t="str">
            <v>GA</v>
          </cell>
          <cell r="G965" t="str">
            <v>30331</v>
          </cell>
          <cell r="H965" t="str">
            <v>404-691-5368</v>
          </cell>
          <cell r="I965" t="str">
            <v>404-691-5876</v>
          </cell>
          <cell r="J965">
            <v>58</v>
          </cell>
          <cell r="K965" t="str">
            <v>13121</v>
          </cell>
          <cell r="L965" t="str">
            <v>Fulton</v>
          </cell>
          <cell r="M965" t="str">
            <v>0520</v>
          </cell>
          <cell r="N965" t="str">
            <v>Atlanta</v>
          </cell>
          <cell r="O965">
            <v>0</v>
          </cell>
          <cell r="P965">
            <v>0</v>
          </cell>
          <cell r="Q965" t="str">
            <v>Inner city</v>
          </cell>
          <cell r="R965" t="str">
            <v>garden</v>
          </cell>
          <cell r="S965" t="str">
            <v>AIMCO</v>
          </cell>
          <cell r="T965" t="str">
            <v>NHP</v>
          </cell>
          <cell r="U965" t="str">
            <v>Affordable</v>
          </cell>
          <cell r="V965" t="str">
            <v>Affordable</v>
          </cell>
          <cell r="W965">
            <v>0</v>
          </cell>
          <cell r="X965" t="str">
            <v>Equity</v>
          </cell>
          <cell r="Y965" t="str">
            <v>12</v>
          </cell>
          <cell r="Z965" t="str">
            <v>3</v>
          </cell>
          <cell r="AA965" t="str">
            <v>5</v>
          </cell>
          <cell r="AB965">
            <v>0</v>
          </cell>
          <cell r="AC965">
            <v>0.01</v>
          </cell>
          <cell r="AD965" t="str">
            <v>Yes</v>
          </cell>
          <cell r="AE965" t="str">
            <v>Yes</v>
          </cell>
          <cell r="AF965" t="str">
            <v>NHP Management Company</v>
          </cell>
          <cell r="AG965" t="str">
            <v>Fairburn &amp; Gordon Assoc Phase II</v>
          </cell>
          <cell r="AH965" t="str">
            <v>1972</v>
          </cell>
          <cell r="AI965" t="str">
            <v>South East</v>
          </cell>
          <cell r="AJ965" t="str">
            <v>Atlanta</v>
          </cell>
          <cell r="AK965" t="str">
            <v>Ken Mills</v>
          </cell>
          <cell r="AL965" t="str">
            <v>Tom Cowdrey</v>
          </cell>
          <cell r="AM965" t="b">
            <v>0</v>
          </cell>
          <cell r="AN965">
            <v>0</v>
          </cell>
          <cell r="AO965" t="str">
            <v>09138</v>
          </cell>
          <cell r="AP965">
            <v>0</v>
          </cell>
          <cell r="AQ965">
            <v>0</v>
          </cell>
          <cell r="AR965">
            <v>0</v>
          </cell>
          <cell r="AS965">
            <v>208.8</v>
          </cell>
          <cell r="AT965">
            <v>0</v>
          </cell>
          <cell r="AU965">
            <v>0</v>
          </cell>
          <cell r="AV965">
            <v>0</v>
          </cell>
          <cell r="AW965">
            <v>0</v>
          </cell>
          <cell r="AX965">
            <v>208.8</v>
          </cell>
          <cell r="AY965">
            <v>2.08</v>
          </cell>
        </row>
        <row r="966">
          <cell r="A966" t="str">
            <v>038350</v>
          </cell>
          <cell r="B966" t="str">
            <v>ALL HALLOWS</v>
          </cell>
          <cell r="C966" t="str">
            <v>65 NAVY ROAD</v>
          </cell>
          <cell r="D966">
            <v>0</v>
          </cell>
          <cell r="E966" t="str">
            <v>San Francisco</v>
          </cell>
          <cell r="F966" t="str">
            <v>CA</v>
          </cell>
          <cell r="G966" t="str">
            <v>94124</v>
          </cell>
          <cell r="H966" t="str">
            <v>415-826-5200</v>
          </cell>
          <cell r="I966" t="str">
            <v>415-826-4757</v>
          </cell>
          <cell r="J966">
            <v>157</v>
          </cell>
          <cell r="K966" t="str">
            <v>06075</v>
          </cell>
          <cell r="L966" t="str">
            <v>San Francisco</v>
          </cell>
          <cell r="M966" t="str">
            <v>7360</v>
          </cell>
          <cell r="N966" t="str">
            <v>San Francisco</v>
          </cell>
          <cell r="O966" t="str">
            <v>84</v>
          </cell>
          <cell r="P966" t="str">
            <v>San Francisco - Oakland - San Jose</v>
          </cell>
          <cell r="Q966" t="str">
            <v>Inner city</v>
          </cell>
          <cell r="R966" t="str">
            <v>garden</v>
          </cell>
          <cell r="S966" t="str">
            <v>AIMCO</v>
          </cell>
          <cell r="T966" t="str">
            <v>NHP</v>
          </cell>
          <cell r="U966" t="str">
            <v>Affordable</v>
          </cell>
          <cell r="V966" t="str">
            <v>Affordable</v>
          </cell>
          <cell r="W966">
            <v>0</v>
          </cell>
          <cell r="X966" t="str">
            <v>Equity</v>
          </cell>
          <cell r="Y966" t="str">
            <v>12</v>
          </cell>
          <cell r="Z966" t="str">
            <v>4</v>
          </cell>
          <cell r="AA966" t="str">
            <v>4</v>
          </cell>
          <cell r="AB966">
            <v>0</v>
          </cell>
          <cell r="AC966">
            <v>0.05</v>
          </cell>
          <cell r="AD966" t="str">
            <v>Yes</v>
          </cell>
          <cell r="AE966" t="str">
            <v>Yes</v>
          </cell>
          <cell r="AF966" t="str">
            <v>NHP Management Company</v>
          </cell>
          <cell r="AG966" t="str">
            <v>All Hallows Assoc</v>
          </cell>
          <cell r="AH966" t="str">
            <v>1975</v>
          </cell>
          <cell r="AI966" t="str">
            <v>Far West</v>
          </cell>
          <cell r="AJ966" t="str">
            <v>California</v>
          </cell>
          <cell r="AK966" t="str">
            <v>Greg Garmon</v>
          </cell>
          <cell r="AL966" t="str">
            <v>Howard Williams</v>
          </cell>
          <cell r="AM966" t="b">
            <v>0</v>
          </cell>
          <cell r="AN966">
            <v>0</v>
          </cell>
          <cell r="AO966">
            <v>0</v>
          </cell>
          <cell r="AP966">
            <v>1396.04</v>
          </cell>
          <cell r="AQ966">
            <v>0</v>
          </cell>
          <cell r="AR966">
            <v>0</v>
          </cell>
          <cell r="AS966">
            <v>0</v>
          </cell>
          <cell r="AT966">
            <v>0</v>
          </cell>
          <cell r="AU966">
            <v>0</v>
          </cell>
          <cell r="AV966">
            <v>0</v>
          </cell>
          <cell r="AW966">
            <v>0</v>
          </cell>
          <cell r="AX966">
            <v>1396.04</v>
          </cell>
          <cell r="AY966">
            <v>69.8</v>
          </cell>
        </row>
        <row r="967">
          <cell r="A967" t="str">
            <v>038351</v>
          </cell>
          <cell r="B967" t="str">
            <v>Broadmoor Ridge</v>
          </cell>
          <cell r="C967" t="str">
            <v>3729 WESTMEADOW DRIVE</v>
          </cell>
          <cell r="D967">
            <v>0</v>
          </cell>
          <cell r="E967" t="str">
            <v>Colorado Springs</v>
          </cell>
          <cell r="F967" t="str">
            <v>CO</v>
          </cell>
          <cell r="G967" t="str">
            <v>80906</v>
          </cell>
          <cell r="H967" t="str">
            <v>719-576-0081</v>
          </cell>
          <cell r="I967" t="str">
            <v>719-576-0087</v>
          </cell>
          <cell r="J967">
            <v>200</v>
          </cell>
          <cell r="K967" t="str">
            <v>08041</v>
          </cell>
          <cell r="L967" t="str">
            <v>El Paso</v>
          </cell>
          <cell r="M967" t="str">
            <v>1720</v>
          </cell>
          <cell r="N967" t="str">
            <v>ColoradoSprings</v>
          </cell>
          <cell r="O967">
            <v>0</v>
          </cell>
          <cell r="P967">
            <v>0</v>
          </cell>
          <cell r="Q967" t="str">
            <v>Suburban</v>
          </cell>
          <cell r="R967" t="str">
            <v>garden</v>
          </cell>
          <cell r="S967" t="str">
            <v>AIMCO</v>
          </cell>
          <cell r="T967" t="str">
            <v>NHP</v>
          </cell>
          <cell r="U967" t="str">
            <v>Affordable</v>
          </cell>
          <cell r="V967" t="str">
            <v>Affordable</v>
          </cell>
          <cell r="W967">
            <v>0</v>
          </cell>
          <cell r="X967" t="str">
            <v>Equity</v>
          </cell>
          <cell r="Y967" t="str">
            <v>12</v>
          </cell>
          <cell r="Z967" t="str">
            <v>9</v>
          </cell>
          <cell r="AA967" t="str">
            <v>4</v>
          </cell>
          <cell r="AB967">
            <v>0</v>
          </cell>
          <cell r="AC967">
            <v>0.34150000000000003</v>
          </cell>
          <cell r="AD967" t="str">
            <v>Yes</v>
          </cell>
          <cell r="AE967" t="str">
            <v>Yes</v>
          </cell>
          <cell r="AF967" t="str">
            <v>NHP Management Company</v>
          </cell>
          <cell r="AG967" t="str">
            <v>Fort Carson Assoc Ltd Ptsp</v>
          </cell>
          <cell r="AH967" t="str">
            <v>1972</v>
          </cell>
          <cell r="AI967" t="str">
            <v>Far West</v>
          </cell>
          <cell r="AJ967" t="str">
            <v>Denver</v>
          </cell>
          <cell r="AK967" t="str">
            <v>Steve Peters</v>
          </cell>
          <cell r="AL967" t="str">
            <v>Cindy Pogue</v>
          </cell>
          <cell r="AM967" t="b">
            <v>0</v>
          </cell>
          <cell r="AN967">
            <v>0</v>
          </cell>
          <cell r="AO967" t="str">
            <v>11820</v>
          </cell>
          <cell r="AP967">
            <v>0</v>
          </cell>
          <cell r="AQ967">
            <v>0</v>
          </cell>
          <cell r="AR967">
            <v>0</v>
          </cell>
          <cell r="AS967">
            <v>0</v>
          </cell>
          <cell r="AT967">
            <v>0</v>
          </cell>
          <cell r="AU967">
            <v>1243.1400000000001</v>
          </cell>
          <cell r="AV967">
            <v>0</v>
          </cell>
          <cell r="AW967">
            <v>0</v>
          </cell>
          <cell r="AX967">
            <v>1243.1400000000001</v>
          </cell>
          <cell r="AY967">
            <v>424.53</v>
          </cell>
        </row>
        <row r="968">
          <cell r="A968" t="str">
            <v>038352</v>
          </cell>
          <cell r="B968" t="str">
            <v>EAST HAMPTON</v>
          </cell>
          <cell r="C968" t="str">
            <v>2051 FLAT SHOLLS ROAD</v>
          </cell>
          <cell r="D968">
            <v>0</v>
          </cell>
          <cell r="E968" t="str">
            <v>Atlanta</v>
          </cell>
          <cell r="F968" t="str">
            <v>GA</v>
          </cell>
          <cell r="G968" t="str">
            <v>30316</v>
          </cell>
          <cell r="H968" t="str">
            <v>404-243-1334</v>
          </cell>
          <cell r="I968" t="str">
            <v>404-243-3618</v>
          </cell>
          <cell r="J968">
            <v>250</v>
          </cell>
          <cell r="K968" t="str">
            <v>13089</v>
          </cell>
          <cell r="L968" t="str">
            <v>De Kalb</v>
          </cell>
          <cell r="M968" t="str">
            <v>0520</v>
          </cell>
          <cell r="N968" t="str">
            <v>Atlanta</v>
          </cell>
          <cell r="O968">
            <v>0</v>
          </cell>
          <cell r="P968">
            <v>0</v>
          </cell>
          <cell r="Q968" t="str">
            <v>Inner city</v>
          </cell>
          <cell r="R968" t="str">
            <v>garden</v>
          </cell>
          <cell r="S968" t="str">
            <v>AIMCO</v>
          </cell>
          <cell r="T968" t="str">
            <v>NHP</v>
          </cell>
          <cell r="U968" t="str">
            <v>Affordable</v>
          </cell>
          <cell r="V968" t="str">
            <v>Affordable</v>
          </cell>
          <cell r="W968">
            <v>0</v>
          </cell>
          <cell r="X968" t="str">
            <v>Equity</v>
          </cell>
          <cell r="Y968" t="str">
            <v>12</v>
          </cell>
          <cell r="Z968" t="str">
            <v>3</v>
          </cell>
          <cell r="AA968" t="str">
            <v>5</v>
          </cell>
          <cell r="AB968">
            <v>0</v>
          </cell>
          <cell r="AC968">
            <v>7.5999999999999998E-2</v>
          </cell>
          <cell r="AD968" t="str">
            <v>Yes</v>
          </cell>
          <cell r="AE968" t="str">
            <v>Yes</v>
          </cell>
          <cell r="AF968" t="str">
            <v>NHP Management Company</v>
          </cell>
          <cell r="AG968" t="str">
            <v>East Hampton Ltd Ptsp</v>
          </cell>
          <cell r="AH968" t="str">
            <v>1991</v>
          </cell>
          <cell r="AI968" t="str">
            <v>South East</v>
          </cell>
          <cell r="AJ968" t="str">
            <v>Atlanta</v>
          </cell>
          <cell r="AK968" t="str">
            <v>Ken Mills</v>
          </cell>
          <cell r="AL968" t="str">
            <v>Tom Cowdrey</v>
          </cell>
          <cell r="AM968" t="b">
            <v>0</v>
          </cell>
          <cell r="AN968" t="str">
            <v>RW:039034@3494</v>
          </cell>
          <cell r="AO968" t="str">
            <v>07842</v>
          </cell>
          <cell r="AP968">
            <v>0</v>
          </cell>
          <cell r="AQ968">
            <v>0</v>
          </cell>
          <cell r="AR968">
            <v>0</v>
          </cell>
          <cell r="AS968">
            <v>900</v>
          </cell>
          <cell r="AT968">
            <v>0</v>
          </cell>
          <cell r="AU968">
            <v>0</v>
          </cell>
          <cell r="AV968">
            <v>0</v>
          </cell>
          <cell r="AW968">
            <v>0</v>
          </cell>
          <cell r="AX968">
            <v>900</v>
          </cell>
          <cell r="AY968">
            <v>68.400000000000006</v>
          </cell>
        </row>
        <row r="969">
          <cell r="A969" t="str">
            <v>038353</v>
          </cell>
          <cell r="B969" t="str">
            <v>BAYVIEW</v>
          </cell>
          <cell r="C969" t="str">
            <v>5 COMER COURT</v>
          </cell>
          <cell r="D969">
            <v>0</v>
          </cell>
          <cell r="E969" t="str">
            <v>San Francisco</v>
          </cell>
          <cell r="F969" t="str">
            <v>CA</v>
          </cell>
          <cell r="G969" t="str">
            <v>94124</v>
          </cell>
          <cell r="H969" t="str">
            <v>415-285-6180</v>
          </cell>
          <cell r="I969" t="str">
            <v>415-285-2533</v>
          </cell>
          <cell r="J969">
            <v>146</v>
          </cell>
          <cell r="K969" t="str">
            <v>06075</v>
          </cell>
          <cell r="L969" t="str">
            <v>San Francisco</v>
          </cell>
          <cell r="M969" t="str">
            <v>7360</v>
          </cell>
          <cell r="N969" t="str">
            <v>San Francisco</v>
          </cell>
          <cell r="O969" t="str">
            <v>84</v>
          </cell>
          <cell r="P969" t="str">
            <v>San Francisco - Oakland - San Jose</v>
          </cell>
          <cell r="Q969" t="str">
            <v>Inner city</v>
          </cell>
          <cell r="R969" t="str">
            <v>garden</v>
          </cell>
          <cell r="S969" t="str">
            <v>AIMCO</v>
          </cell>
          <cell r="T969" t="str">
            <v>NHP</v>
          </cell>
          <cell r="U969" t="str">
            <v>Affordable</v>
          </cell>
          <cell r="V969" t="str">
            <v>Affordable</v>
          </cell>
          <cell r="W969">
            <v>0</v>
          </cell>
          <cell r="X969" t="str">
            <v>Equity</v>
          </cell>
          <cell r="Y969" t="str">
            <v>12</v>
          </cell>
          <cell r="Z969" t="str">
            <v>4</v>
          </cell>
          <cell r="AA969" t="str">
            <v>4</v>
          </cell>
          <cell r="AB969">
            <v>0</v>
          </cell>
          <cell r="AC969">
            <v>0.4506</v>
          </cell>
          <cell r="AD969" t="str">
            <v>Yes</v>
          </cell>
          <cell r="AE969" t="str">
            <v>Yes</v>
          </cell>
          <cell r="AF969" t="str">
            <v>NHP Management Company</v>
          </cell>
          <cell r="AG969" t="str">
            <v>Bayview Hunters Point Apts</v>
          </cell>
          <cell r="AH969" t="str">
            <v>1975</v>
          </cell>
          <cell r="AI969" t="str">
            <v>Far West</v>
          </cell>
          <cell r="AJ969" t="str">
            <v>California</v>
          </cell>
          <cell r="AK969" t="str">
            <v>Greg Garmon</v>
          </cell>
          <cell r="AL969" t="str">
            <v>Howard Williams</v>
          </cell>
          <cell r="AM969" t="b">
            <v>0</v>
          </cell>
          <cell r="AN969" t="str">
            <v>RW:038594@3494</v>
          </cell>
          <cell r="AO969" t="str">
            <v>11004</v>
          </cell>
          <cell r="AP969">
            <v>1298.23</v>
          </cell>
          <cell r="AQ969">
            <v>0</v>
          </cell>
          <cell r="AR969">
            <v>0</v>
          </cell>
          <cell r="AS969">
            <v>0</v>
          </cell>
          <cell r="AT969">
            <v>0</v>
          </cell>
          <cell r="AU969">
            <v>0</v>
          </cell>
          <cell r="AV969">
            <v>0</v>
          </cell>
          <cell r="AW969">
            <v>0</v>
          </cell>
          <cell r="AX969">
            <v>1298.23</v>
          </cell>
          <cell r="AY969">
            <v>584.98</v>
          </cell>
        </row>
        <row r="970">
          <cell r="A970" t="str">
            <v>038354</v>
          </cell>
          <cell r="B970" t="str">
            <v>CAROLINE ARMS</v>
          </cell>
          <cell r="C970" t="str">
            <v>6457 FORT CAROLINE RD</v>
          </cell>
          <cell r="D970">
            <v>0</v>
          </cell>
          <cell r="E970" t="str">
            <v>Jacksonville</v>
          </cell>
          <cell r="F970" t="str">
            <v>FL</v>
          </cell>
          <cell r="G970" t="str">
            <v>32211</v>
          </cell>
          <cell r="H970" t="str">
            <v>904-744-2966</v>
          </cell>
          <cell r="I970" t="str">
            <v>904-743-9468</v>
          </cell>
          <cell r="J970">
            <v>204</v>
          </cell>
          <cell r="K970" t="str">
            <v>12031</v>
          </cell>
          <cell r="L970" t="str">
            <v>Duval</v>
          </cell>
          <cell r="M970" t="str">
            <v>3600</v>
          </cell>
          <cell r="N970" t="str">
            <v>Jacksonville</v>
          </cell>
          <cell r="O970">
            <v>0</v>
          </cell>
          <cell r="P970">
            <v>0</v>
          </cell>
          <cell r="Q970" t="str">
            <v>Suburban</v>
          </cell>
          <cell r="R970" t="str">
            <v>garden</v>
          </cell>
          <cell r="S970" t="str">
            <v>AIMCO</v>
          </cell>
          <cell r="T970" t="str">
            <v>NHP</v>
          </cell>
          <cell r="U970" t="str">
            <v>Affordable</v>
          </cell>
          <cell r="V970" t="str">
            <v>Affordable</v>
          </cell>
          <cell r="W970">
            <v>0</v>
          </cell>
          <cell r="X970" t="str">
            <v>Equity</v>
          </cell>
          <cell r="Y970" t="str">
            <v>12</v>
          </cell>
          <cell r="Z970" t="str">
            <v>7</v>
          </cell>
          <cell r="AA970" t="str">
            <v>5</v>
          </cell>
          <cell r="AB970">
            <v>0</v>
          </cell>
          <cell r="AC970">
            <v>0.1157</v>
          </cell>
          <cell r="AD970" t="str">
            <v>Yes</v>
          </cell>
          <cell r="AE970" t="str">
            <v>Yes</v>
          </cell>
          <cell r="AF970" t="str">
            <v>NHP Management Company</v>
          </cell>
          <cell r="AG970" t="str">
            <v>Caroline Arms Ltd Ptsp</v>
          </cell>
          <cell r="AH970" t="str">
            <v>1981</v>
          </cell>
          <cell r="AI970" t="str">
            <v>South East</v>
          </cell>
          <cell r="AJ970" t="str">
            <v>Tampa</v>
          </cell>
          <cell r="AK970" t="str">
            <v>Dan Kistel</v>
          </cell>
          <cell r="AL970" t="str">
            <v>Carolyn Perry</v>
          </cell>
          <cell r="AM970" t="b">
            <v>0</v>
          </cell>
          <cell r="AN970" t="str">
            <v>RW:005723@3494</v>
          </cell>
          <cell r="AO970" t="str">
            <v>11438</v>
          </cell>
          <cell r="AP970">
            <v>0</v>
          </cell>
          <cell r="AQ970">
            <v>0</v>
          </cell>
          <cell r="AR970">
            <v>0</v>
          </cell>
          <cell r="AS970">
            <v>734.4</v>
          </cell>
          <cell r="AT970">
            <v>0</v>
          </cell>
          <cell r="AU970">
            <v>0</v>
          </cell>
          <cell r="AV970">
            <v>0</v>
          </cell>
          <cell r="AW970">
            <v>0</v>
          </cell>
          <cell r="AX970">
            <v>734.4</v>
          </cell>
          <cell r="AY970">
            <v>84.97</v>
          </cell>
        </row>
        <row r="971">
          <cell r="A971" t="str">
            <v>038355</v>
          </cell>
          <cell r="B971" t="str">
            <v>FEDERAL SQUARE</v>
          </cell>
          <cell r="C971" t="str">
            <v>3150 W FLOYD AVENUE</v>
          </cell>
          <cell r="D971" t="str">
            <v># 14</v>
          </cell>
          <cell r="E971" t="str">
            <v>Englewood</v>
          </cell>
          <cell r="F971" t="str">
            <v>CO</v>
          </cell>
          <cell r="G971" t="str">
            <v>80110</v>
          </cell>
          <cell r="H971" t="str">
            <v>303-789-1711</v>
          </cell>
          <cell r="I971" t="str">
            <v>303-781-1529</v>
          </cell>
          <cell r="J971">
            <v>72</v>
          </cell>
          <cell r="K971" t="str">
            <v>08005</v>
          </cell>
          <cell r="L971" t="str">
            <v>Arapahoe</v>
          </cell>
          <cell r="M971" t="str">
            <v>2080</v>
          </cell>
          <cell r="N971" t="str">
            <v>Denver</v>
          </cell>
          <cell r="O971" t="str">
            <v>34</v>
          </cell>
          <cell r="P971" t="str">
            <v>Denver - Boulder - Greeley</v>
          </cell>
          <cell r="Q971" t="str">
            <v>Suburban</v>
          </cell>
          <cell r="R971" t="str">
            <v>garden</v>
          </cell>
          <cell r="S971" t="str">
            <v>AIMCO</v>
          </cell>
          <cell r="T971" t="str">
            <v>NHP</v>
          </cell>
          <cell r="U971" t="str">
            <v>Affordable</v>
          </cell>
          <cell r="V971" t="str">
            <v>Affordable</v>
          </cell>
          <cell r="W971">
            <v>0</v>
          </cell>
          <cell r="X971" t="str">
            <v>Equity</v>
          </cell>
          <cell r="Y971" t="str">
            <v>12</v>
          </cell>
          <cell r="Z971" t="str">
            <v>5</v>
          </cell>
          <cell r="AA971" t="str">
            <v>4</v>
          </cell>
          <cell r="AB971">
            <v>0</v>
          </cell>
          <cell r="AC971">
            <v>0.16589999999999999</v>
          </cell>
          <cell r="AD971" t="str">
            <v>Yes</v>
          </cell>
          <cell r="AE971" t="str">
            <v>Yes</v>
          </cell>
          <cell r="AF971" t="str">
            <v>NHP Management Company</v>
          </cell>
          <cell r="AG971" t="str">
            <v>Federal Square Village Ltd Ptsp</v>
          </cell>
          <cell r="AH971" t="str">
            <v>1975</v>
          </cell>
          <cell r="AI971" t="str">
            <v>Far West</v>
          </cell>
          <cell r="AJ971" t="str">
            <v>Denver</v>
          </cell>
          <cell r="AK971" t="str">
            <v>Steve Peters</v>
          </cell>
          <cell r="AL971" t="str">
            <v>Rocky Sundling</v>
          </cell>
          <cell r="AM971" t="b">
            <v>0</v>
          </cell>
          <cell r="AN971" t="str">
            <v>RW:006240@3494</v>
          </cell>
          <cell r="AO971" t="str">
            <v>11448</v>
          </cell>
          <cell r="AP971">
            <v>640.22</v>
          </cell>
          <cell r="AQ971">
            <v>0</v>
          </cell>
          <cell r="AR971">
            <v>0</v>
          </cell>
          <cell r="AS971">
            <v>0</v>
          </cell>
          <cell r="AT971">
            <v>0</v>
          </cell>
          <cell r="AU971">
            <v>0</v>
          </cell>
          <cell r="AV971">
            <v>0</v>
          </cell>
          <cell r="AW971">
            <v>0</v>
          </cell>
          <cell r="AX971">
            <v>640.22</v>
          </cell>
          <cell r="AY971">
            <v>106.21</v>
          </cell>
        </row>
        <row r="972">
          <cell r="A972" t="str">
            <v>038356</v>
          </cell>
          <cell r="B972" t="str">
            <v>LASALLE</v>
          </cell>
          <cell r="C972" t="str">
            <v>30 WHITFIELD CT, SUITE 1</v>
          </cell>
          <cell r="D972">
            <v>0</v>
          </cell>
          <cell r="E972" t="str">
            <v>San Francisco</v>
          </cell>
          <cell r="F972" t="str">
            <v>CA</v>
          </cell>
          <cell r="G972" t="str">
            <v>94124</v>
          </cell>
          <cell r="H972" t="str">
            <v>210-493-1317</v>
          </cell>
          <cell r="I972" t="str">
            <v>210-493-2991</v>
          </cell>
          <cell r="J972">
            <v>145</v>
          </cell>
          <cell r="K972" t="str">
            <v>06075</v>
          </cell>
          <cell r="L972" t="str">
            <v>San Francisco</v>
          </cell>
          <cell r="M972" t="str">
            <v>7360</v>
          </cell>
          <cell r="N972" t="str">
            <v>San Francisco</v>
          </cell>
          <cell r="O972" t="str">
            <v>84</v>
          </cell>
          <cell r="P972" t="str">
            <v>San Francisco - Oakland - San Jose</v>
          </cell>
          <cell r="Q972" t="str">
            <v>Inner city</v>
          </cell>
          <cell r="R972" t="str">
            <v>garden</v>
          </cell>
          <cell r="S972" t="str">
            <v>AIMCO</v>
          </cell>
          <cell r="T972" t="str">
            <v>NHP</v>
          </cell>
          <cell r="U972" t="str">
            <v>Affordable</v>
          </cell>
          <cell r="V972" t="str">
            <v>Affordable</v>
          </cell>
          <cell r="W972">
            <v>0</v>
          </cell>
          <cell r="X972" t="str">
            <v>Equity</v>
          </cell>
          <cell r="Y972" t="str">
            <v>12</v>
          </cell>
          <cell r="Z972" t="str">
            <v>4</v>
          </cell>
          <cell r="AA972" t="str">
            <v>5</v>
          </cell>
          <cell r="AB972">
            <v>0</v>
          </cell>
          <cell r="AC972">
            <v>0.248</v>
          </cell>
          <cell r="AD972" t="str">
            <v>Yes</v>
          </cell>
          <cell r="AE972" t="str">
            <v>Yes</v>
          </cell>
          <cell r="AF972" t="str">
            <v>NHP Management Company</v>
          </cell>
          <cell r="AG972" t="str">
            <v>La Salle Apts</v>
          </cell>
          <cell r="AH972" t="str">
            <v>1976</v>
          </cell>
          <cell r="AI972" t="str">
            <v>Far West</v>
          </cell>
          <cell r="AJ972" t="str">
            <v>California</v>
          </cell>
          <cell r="AK972" t="str">
            <v>Greg Garmon</v>
          </cell>
          <cell r="AL972" t="str">
            <v>Howard Williams</v>
          </cell>
          <cell r="AM972" t="b">
            <v>0</v>
          </cell>
          <cell r="AN972" t="str">
            <v>RW:007060@3494</v>
          </cell>
          <cell r="AO972">
            <v>0</v>
          </cell>
          <cell r="AP972">
            <v>1289.3399999999999</v>
          </cell>
          <cell r="AQ972">
            <v>0</v>
          </cell>
          <cell r="AR972">
            <v>0</v>
          </cell>
          <cell r="AS972">
            <v>0</v>
          </cell>
          <cell r="AT972">
            <v>0</v>
          </cell>
          <cell r="AU972">
            <v>0</v>
          </cell>
          <cell r="AV972">
            <v>0</v>
          </cell>
          <cell r="AW972">
            <v>0</v>
          </cell>
          <cell r="AX972">
            <v>1289.3399999999999</v>
          </cell>
          <cell r="AY972">
            <v>319.75</v>
          </cell>
        </row>
        <row r="973">
          <cell r="A973" t="str">
            <v>038357</v>
          </cell>
          <cell r="B973" t="str">
            <v>HAROLD HOUSE</v>
          </cell>
          <cell r="C973" t="str">
            <v>3650 RING LANE</v>
          </cell>
          <cell r="D973">
            <v>0</v>
          </cell>
          <cell r="E973" t="str">
            <v>Jacksonville</v>
          </cell>
          <cell r="F973" t="str">
            <v>FL</v>
          </cell>
          <cell r="G973" t="str">
            <v>32207</v>
          </cell>
          <cell r="H973" t="str">
            <v>904-398-0488</v>
          </cell>
          <cell r="I973" t="str">
            <v>904-398-5004</v>
          </cell>
          <cell r="J973">
            <v>80</v>
          </cell>
          <cell r="K973" t="str">
            <v>12031</v>
          </cell>
          <cell r="L973" t="str">
            <v>Duval</v>
          </cell>
          <cell r="M973" t="str">
            <v>3600</v>
          </cell>
          <cell r="N973" t="str">
            <v>Jacksonville</v>
          </cell>
          <cell r="O973">
            <v>0</v>
          </cell>
          <cell r="P973">
            <v>0</v>
          </cell>
          <cell r="Q973" t="str">
            <v>Suburban</v>
          </cell>
          <cell r="R973" t="str">
            <v>garden</v>
          </cell>
          <cell r="S973" t="str">
            <v>AIMCO</v>
          </cell>
          <cell r="T973" t="str">
            <v>NHP</v>
          </cell>
          <cell r="U973" t="str">
            <v>Affordable</v>
          </cell>
          <cell r="V973" t="str">
            <v>Affordable</v>
          </cell>
          <cell r="W973">
            <v>0</v>
          </cell>
          <cell r="X973" t="str">
            <v>Equity</v>
          </cell>
          <cell r="Y973" t="str">
            <v>12</v>
          </cell>
          <cell r="Z973" t="str">
            <v>9</v>
          </cell>
          <cell r="AA973" t="str">
            <v>5</v>
          </cell>
          <cell r="AB973">
            <v>0</v>
          </cell>
          <cell r="AC973">
            <v>0.1157</v>
          </cell>
          <cell r="AD973" t="str">
            <v>Yes</v>
          </cell>
          <cell r="AE973" t="str">
            <v>Yes</v>
          </cell>
          <cell r="AF973" t="str">
            <v>NHP Management Company</v>
          </cell>
          <cell r="AG973" t="str">
            <v>Harold House Ltd Ptsp</v>
          </cell>
          <cell r="AH973" t="str">
            <v>1971</v>
          </cell>
          <cell r="AI973" t="str">
            <v>South East</v>
          </cell>
          <cell r="AJ973" t="str">
            <v>Tampa</v>
          </cell>
          <cell r="AK973" t="str">
            <v>Dan Kistel</v>
          </cell>
          <cell r="AL973" t="str">
            <v>Carolyn Perry</v>
          </cell>
          <cell r="AM973" t="b">
            <v>1</v>
          </cell>
          <cell r="AN973">
            <v>0</v>
          </cell>
          <cell r="AO973">
            <v>0</v>
          </cell>
          <cell r="AP973">
            <v>0</v>
          </cell>
          <cell r="AQ973">
            <v>0</v>
          </cell>
          <cell r="AR973">
            <v>0</v>
          </cell>
          <cell r="AS973">
            <v>288</v>
          </cell>
          <cell r="AT973">
            <v>0</v>
          </cell>
          <cell r="AU973">
            <v>0</v>
          </cell>
          <cell r="AV973">
            <v>0</v>
          </cell>
          <cell r="AW973">
            <v>0</v>
          </cell>
          <cell r="AX973">
            <v>288</v>
          </cell>
          <cell r="AY973">
            <v>33.32</v>
          </cell>
        </row>
        <row r="974">
          <cell r="A974" t="str">
            <v>038358</v>
          </cell>
          <cell r="B974" t="str">
            <v>SHOREVIEW</v>
          </cell>
          <cell r="C974" t="str">
            <v>35 LILLIAN STREET</v>
          </cell>
          <cell r="D974">
            <v>0</v>
          </cell>
          <cell r="E974" t="str">
            <v>San Francisco</v>
          </cell>
          <cell r="F974" t="str">
            <v>CA</v>
          </cell>
          <cell r="G974" t="str">
            <v>94124</v>
          </cell>
          <cell r="H974" t="str">
            <v>415-647-6922</v>
          </cell>
          <cell r="I974" t="str">
            <v>415-647-6962</v>
          </cell>
          <cell r="J974">
            <v>156</v>
          </cell>
          <cell r="K974" t="str">
            <v>06075</v>
          </cell>
          <cell r="L974" t="str">
            <v>San Francisco</v>
          </cell>
          <cell r="M974" t="str">
            <v>7360</v>
          </cell>
          <cell r="N974" t="str">
            <v>San Francisco</v>
          </cell>
          <cell r="O974" t="str">
            <v>84</v>
          </cell>
          <cell r="P974" t="str">
            <v>San Francisco - Oakland - San Jose</v>
          </cell>
          <cell r="Q974" t="str">
            <v>Inner city</v>
          </cell>
          <cell r="R974" t="str">
            <v>garden</v>
          </cell>
          <cell r="S974" t="str">
            <v>AIMCO</v>
          </cell>
          <cell r="T974" t="str">
            <v>NHP</v>
          </cell>
          <cell r="U974" t="str">
            <v>Affordable</v>
          </cell>
          <cell r="V974" t="str">
            <v>Affordable</v>
          </cell>
          <cell r="W974">
            <v>0</v>
          </cell>
          <cell r="X974" t="str">
            <v>Consolidated</v>
          </cell>
          <cell r="Y974" t="str">
            <v>12</v>
          </cell>
          <cell r="Z974" t="str">
            <v>6</v>
          </cell>
          <cell r="AA974" t="str">
            <v>5</v>
          </cell>
          <cell r="AB974">
            <v>0</v>
          </cell>
          <cell r="AC974">
            <v>0.71799999999999997</v>
          </cell>
          <cell r="AD974" t="str">
            <v>Yes</v>
          </cell>
          <cell r="AE974" t="str">
            <v>Yes</v>
          </cell>
          <cell r="AF974" t="str">
            <v>NHP Management Company</v>
          </cell>
          <cell r="AG974" t="str">
            <v>Shoreview Apts</v>
          </cell>
          <cell r="AH974" t="str">
            <v>1976</v>
          </cell>
          <cell r="AI974" t="str">
            <v>Far West</v>
          </cell>
          <cell r="AJ974" t="str">
            <v>California</v>
          </cell>
          <cell r="AK974" t="str">
            <v>Greg Garmon</v>
          </cell>
          <cell r="AL974" t="str">
            <v>Howard Williams</v>
          </cell>
          <cell r="AM974" t="b">
            <v>0</v>
          </cell>
          <cell r="AN974" t="str">
            <v>RW:038203@3494</v>
          </cell>
          <cell r="AO974" t="str">
            <v>08069</v>
          </cell>
          <cell r="AP974">
            <v>1387.15</v>
          </cell>
          <cell r="AQ974">
            <v>0</v>
          </cell>
          <cell r="AR974">
            <v>0</v>
          </cell>
          <cell r="AS974">
            <v>0</v>
          </cell>
          <cell r="AT974">
            <v>0</v>
          </cell>
          <cell r="AU974">
            <v>0</v>
          </cell>
          <cell r="AV974">
            <v>0</v>
          </cell>
          <cell r="AW974">
            <v>0</v>
          </cell>
          <cell r="AX974">
            <v>1387.15</v>
          </cell>
          <cell r="AY974">
            <v>995.97</v>
          </cell>
        </row>
        <row r="975">
          <cell r="A975" t="str">
            <v>038359</v>
          </cell>
          <cell r="B975" t="str">
            <v>PUEBLO VILLAGE</v>
          </cell>
          <cell r="C975" t="str">
            <v>2401 ALMA</v>
          </cell>
          <cell r="D975">
            <v>0</v>
          </cell>
          <cell r="E975" t="str">
            <v>Pueblo</v>
          </cell>
          <cell r="F975" t="str">
            <v>CO</v>
          </cell>
          <cell r="G975" t="str">
            <v>81004</v>
          </cell>
          <cell r="H975" t="str">
            <v>719-561-4987</v>
          </cell>
          <cell r="I975" t="str">
            <v>719-561-2012</v>
          </cell>
          <cell r="J975">
            <v>128</v>
          </cell>
          <cell r="K975" t="str">
            <v>08101</v>
          </cell>
          <cell r="L975" t="str">
            <v>Pueblo</v>
          </cell>
          <cell r="M975" t="str">
            <v>6560</v>
          </cell>
          <cell r="N975" t="str">
            <v>Pueblo</v>
          </cell>
          <cell r="O975">
            <v>0</v>
          </cell>
          <cell r="P975">
            <v>0</v>
          </cell>
          <cell r="Q975" t="str">
            <v>Suburban</v>
          </cell>
          <cell r="R975" t="str">
            <v>garden</v>
          </cell>
          <cell r="S975" t="str">
            <v>AIMCO</v>
          </cell>
          <cell r="T975" t="str">
            <v>NHP</v>
          </cell>
          <cell r="U975" t="str">
            <v>Affordable</v>
          </cell>
          <cell r="V975" t="str">
            <v>Affordable</v>
          </cell>
          <cell r="W975">
            <v>0</v>
          </cell>
          <cell r="X975" t="str">
            <v>Equity</v>
          </cell>
          <cell r="Y975" t="str">
            <v>12</v>
          </cell>
          <cell r="Z975" t="str">
            <v>6</v>
          </cell>
          <cell r="AA975" t="str">
            <v>4</v>
          </cell>
          <cell r="AB975">
            <v>0</v>
          </cell>
          <cell r="AC975">
            <v>1.9800000000000002E-2</v>
          </cell>
          <cell r="AD975" t="str">
            <v>Yes</v>
          </cell>
          <cell r="AE975" t="str">
            <v>Yes</v>
          </cell>
          <cell r="AF975" t="str">
            <v>NHP Management Company</v>
          </cell>
          <cell r="AG975" t="str">
            <v>Pueblo Ltd Ptsp</v>
          </cell>
          <cell r="AH975" t="str">
            <v>1973</v>
          </cell>
          <cell r="AI975" t="str">
            <v>Far West</v>
          </cell>
          <cell r="AJ975" t="str">
            <v>Denver</v>
          </cell>
          <cell r="AK975" t="str">
            <v>Steve Peters</v>
          </cell>
          <cell r="AL975" t="str">
            <v>Cindy Pogue</v>
          </cell>
          <cell r="AM975" t="b">
            <v>1</v>
          </cell>
          <cell r="AN975">
            <v>0</v>
          </cell>
          <cell r="AO975">
            <v>0</v>
          </cell>
          <cell r="AP975">
            <v>1138.17</v>
          </cell>
          <cell r="AQ975">
            <v>0</v>
          </cell>
          <cell r="AR975">
            <v>0</v>
          </cell>
          <cell r="AS975">
            <v>0</v>
          </cell>
          <cell r="AT975">
            <v>0</v>
          </cell>
          <cell r="AU975">
            <v>0</v>
          </cell>
          <cell r="AV975">
            <v>470.4</v>
          </cell>
          <cell r="AW975">
            <v>0</v>
          </cell>
          <cell r="AX975">
            <v>1608.57</v>
          </cell>
          <cell r="AY975">
            <v>31.84</v>
          </cell>
        </row>
        <row r="976">
          <cell r="A976" t="str">
            <v>038360</v>
          </cell>
          <cell r="B976" t="str">
            <v>GREATER MT CALVARY</v>
          </cell>
          <cell r="C976" t="str">
            <v>259 RICHARDSON STREET SW</v>
          </cell>
          <cell r="D976">
            <v>0</v>
          </cell>
          <cell r="E976" t="str">
            <v>Atlanta</v>
          </cell>
          <cell r="F976" t="str">
            <v>GA</v>
          </cell>
          <cell r="G976" t="str">
            <v>30312</v>
          </cell>
          <cell r="H976" t="str">
            <v>404-524-0286</v>
          </cell>
          <cell r="I976" t="str">
            <v>404-681-0529</v>
          </cell>
          <cell r="J976">
            <v>180</v>
          </cell>
          <cell r="K976" t="str">
            <v>13121</v>
          </cell>
          <cell r="L976" t="str">
            <v>Fulton</v>
          </cell>
          <cell r="M976" t="str">
            <v>0520</v>
          </cell>
          <cell r="N976" t="str">
            <v>Atlanta</v>
          </cell>
          <cell r="O976">
            <v>0</v>
          </cell>
          <cell r="P976">
            <v>0</v>
          </cell>
          <cell r="Q976" t="str">
            <v>Inner city</v>
          </cell>
          <cell r="R976" t="str">
            <v>garden</v>
          </cell>
          <cell r="S976" t="str">
            <v>AIMCO</v>
          </cell>
          <cell r="T976" t="str">
            <v>NHP</v>
          </cell>
          <cell r="U976" t="str">
            <v>Affordable</v>
          </cell>
          <cell r="V976" t="str">
            <v>Affordable</v>
          </cell>
          <cell r="W976">
            <v>0</v>
          </cell>
          <cell r="X976" t="str">
            <v>Equity</v>
          </cell>
          <cell r="Y976" t="str">
            <v>12</v>
          </cell>
          <cell r="Z976" t="str">
            <v>5</v>
          </cell>
          <cell r="AA976" t="str">
            <v>7</v>
          </cell>
          <cell r="AB976">
            <v>0</v>
          </cell>
          <cell r="AC976">
            <v>0.16589999999999999</v>
          </cell>
          <cell r="AD976" t="str">
            <v>Yes</v>
          </cell>
          <cell r="AE976" t="str">
            <v>Yes</v>
          </cell>
          <cell r="AF976" t="str">
            <v>NHP Management Company</v>
          </cell>
          <cell r="AG976" t="str">
            <v>Greater Mt Calvary Terrace Ltd</v>
          </cell>
          <cell r="AH976" t="str">
            <v>1972</v>
          </cell>
          <cell r="AI976" t="str">
            <v>South East</v>
          </cell>
          <cell r="AJ976" t="str">
            <v>Atlanta</v>
          </cell>
          <cell r="AK976" t="str">
            <v>Ken Mills</v>
          </cell>
          <cell r="AL976" t="str">
            <v>Tom Cowdrey</v>
          </cell>
          <cell r="AM976" t="b">
            <v>0</v>
          </cell>
          <cell r="AN976" t="str">
            <v>RW:038218@3494</v>
          </cell>
          <cell r="AO976" t="str">
            <v>08029</v>
          </cell>
          <cell r="AP976">
            <v>0</v>
          </cell>
          <cell r="AQ976">
            <v>0</v>
          </cell>
          <cell r="AR976">
            <v>0</v>
          </cell>
          <cell r="AS976">
            <v>0</v>
          </cell>
          <cell r="AT976">
            <v>0</v>
          </cell>
          <cell r="AU976">
            <v>0</v>
          </cell>
          <cell r="AV976">
            <v>0</v>
          </cell>
          <cell r="AW976">
            <v>0</v>
          </cell>
          <cell r="AX976">
            <v>0</v>
          </cell>
          <cell r="AY976">
            <v>0</v>
          </cell>
        </row>
        <row r="977">
          <cell r="A977" t="str">
            <v>038361</v>
          </cell>
          <cell r="B977" t="str">
            <v>SAN JUAN</v>
          </cell>
          <cell r="C977" t="str">
            <v>4440 SAN JUAN AVENUE</v>
          </cell>
          <cell r="D977">
            <v>0</v>
          </cell>
          <cell r="E977" t="str">
            <v>Fair Oaks</v>
          </cell>
          <cell r="F977" t="str">
            <v>CA</v>
          </cell>
          <cell r="G977" t="str">
            <v>95628</v>
          </cell>
          <cell r="H977" t="str">
            <v>916-966-2131</v>
          </cell>
          <cell r="I977" t="str">
            <v>916-966-4378</v>
          </cell>
          <cell r="J977">
            <v>70</v>
          </cell>
          <cell r="K977" t="str">
            <v>06067</v>
          </cell>
          <cell r="L977" t="str">
            <v>Sacramento</v>
          </cell>
          <cell r="M977" t="str">
            <v>6920</v>
          </cell>
          <cell r="N977" t="str">
            <v>Sacramento</v>
          </cell>
          <cell r="O977" t="str">
            <v>82</v>
          </cell>
          <cell r="P977" t="str">
            <v>Sacramento - Yolo</v>
          </cell>
          <cell r="Q977" t="str">
            <v>Suburban</v>
          </cell>
          <cell r="R977" t="str">
            <v>garden</v>
          </cell>
          <cell r="S977" t="str">
            <v>AIMCO</v>
          </cell>
          <cell r="T977" t="str">
            <v>NHP</v>
          </cell>
          <cell r="U977" t="str">
            <v>Affordable</v>
          </cell>
          <cell r="V977" t="str">
            <v>Affordable</v>
          </cell>
          <cell r="W977">
            <v>0</v>
          </cell>
          <cell r="X977" t="str">
            <v>Equity</v>
          </cell>
          <cell r="Y977" t="str">
            <v>12</v>
          </cell>
          <cell r="Z977" t="str">
            <v>7</v>
          </cell>
          <cell r="AA977" t="str">
            <v>7</v>
          </cell>
          <cell r="AB977">
            <v>0</v>
          </cell>
          <cell r="AC977">
            <v>1.9800000000000002E-2</v>
          </cell>
          <cell r="AD977" t="str">
            <v>Yes</v>
          </cell>
          <cell r="AE977" t="str">
            <v>Yes</v>
          </cell>
          <cell r="AF977" t="str">
            <v>NHP Management Company</v>
          </cell>
          <cell r="AG977" t="str">
            <v>San Juan Apartments</v>
          </cell>
          <cell r="AH977" t="str">
            <v>1972</v>
          </cell>
          <cell r="AI977" t="str">
            <v>Far West</v>
          </cell>
          <cell r="AJ977" t="str">
            <v>California</v>
          </cell>
          <cell r="AK977" t="str">
            <v>Greg Garmon</v>
          </cell>
          <cell r="AL977" t="str">
            <v>Paul McGillicuddy</v>
          </cell>
          <cell r="AM977" t="b">
            <v>1</v>
          </cell>
          <cell r="AN977">
            <v>0</v>
          </cell>
          <cell r="AO977">
            <v>0</v>
          </cell>
          <cell r="AP977">
            <v>0</v>
          </cell>
          <cell r="AQ977">
            <v>0</v>
          </cell>
          <cell r="AR977">
            <v>0</v>
          </cell>
          <cell r="AS977">
            <v>0</v>
          </cell>
          <cell r="AT977">
            <v>0</v>
          </cell>
          <cell r="AU977">
            <v>0</v>
          </cell>
          <cell r="AV977">
            <v>0</v>
          </cell>
          <cell r="AW977">
            <v>0</v>
          </cell>
          <cell r="AX977">
            <v>0</v>
          </cell>
          <cell r="AY977">
            <v>0</v>
          </cell>
        </row>
        <row r="978">
          <cell r="A978" t="str">
            <v>038362</v>
          </cell>
          <cell r="B978" t="str">
            <v>ARVADA HOUSE</v>
          </cell>
          <cell r="C978" t="str">
            <v>P.O. BOX 969</v>
          </cell>
          <cell r="D978" t="str">
            <v>10175 WEST 58TH PLACE</v>
          </cell>
          <cell r="E978" t="str">
            <v>Arvada</v>
          </cell>
          <cell r="F978" t="str">
            <v>CO</v>
          </cell>
          <cell r="G978" t="str">
            <v>80004</v>
          </cell>
          <cell r="H978" t="str">
            <v>303-424-6592</v>
          </cell>
          <cell r="I978" t="str">
            <v>303-424-9629</v>
          </cell>
          <cell r="J978">
            <v>88</v>
          </cell>
          <cell r="K978" t="str">
            <v>08059</v>
          </cell>
          <cell r="L978" t="str">
            <v>Jefferson</v>
          </cell>
          <cell r="M978" t="str">
            <v>2080</v>
          </cell>
          <cell r="N978" t="str">
            <v>Denver</v>
          </cell>
          <cell r="O978" t="str">
            <v>34</v>
          </cell>
          <cell r="P978" t="str">
            <v>Denver - Boulder - Greeley</v>
          </cell>
          <cell r="Q978" t="str">
            <v>Suburban</v>
          </cell>
          <cell r="R978" t="str">
            <v>highrise</v>
          </cell>
          <cell r="S978" t="str">
            <v>AIMCO</v>
          </cell>
          <cell r="T978" t="str">
            <v>NHP</v>
          </cell>
          <cell r="U978" t="str">
            <v>Affordable</v>
          </cell>
          <cell r="V978" t="str">
            <v>Affordable</v>
          </cell>
          <cell r="W978">
            <v>0</v>
          </cell>
          <cell r="X978" t="str">
            <v>Equity</v>
          </cell>
          <cell r="Y978" t="str">
            <v>12</v>
          </cell>
          <cell r="Z978" t="str">
            <v>6</v>
          </cell>
          <cell r="AA978" t="str">
            <v>4</v>
          </cell>
          <cell r="AB978">
            <v>0</v>
          </cell>
          <cell r="AC978">
            <v>0.06</v>
          </cell>
          <cell r="AD978" t="str">
            <v>Yes</v>
          </cell>
          <cell r="AE978" t="str">
            <v>Yes</v>
          </cell>
          <cell r="AF978" t="str">
            <v>NHP Management Company</v>
          </cell>
          <cell r="AG978" t="str">
            <v>Arvada House Ltd Partnership</v>
          </cell>
          <cell r="AH978" t="str">
            <v>1977</v>
          </cell>
          <cell r="AI978" t="str">
            <v>Far West</v>
          </cell>
          <cell r="AJ978" t="str">
            <v>Denver</v>
          </cell>
          <cell r="AK978" t="str">
            <v>Steve Peters</v>
          </cell>
          <cell r="AL978" t="str">
            <v>Rocky Sundling</v>
          </cell>
          <cell r="AM978" t="b">
            <v>0</v>
          </cell>
          <cell r="AN978">
            <v>0</v>
          </cell>
          <cell r="AO978" t="str">
            <v>13144</v>
          </cell>
          <cell r="AP978">
            <v>782.49</v>
          </cell>
          <cell r="AQ978">
            <v>0</v>
          </cell>
          <cell r="AR978">
            <v>0</v>
          </cell>
          <cell r="AS978">
            <v>0</v>
          </cell>
          <cell r="AT978">
            <v>0</v>
          </cell>
          <cell r="AU978">
            <v>408.35</v>
          </cell>
          <cell r="AV978">
            <v>323.39999999999998</v>
          </cell>
          <cell r="AW978">
            <v>0</v>
          </cell>
          <cell r="AX978">
            <v>1514.24</v>
          </cell>
          <cell r="AY978">
            <v>90.85</v>
          </cell>
        </row>
        <row r="979">
          <cell r="A979" t="str">
            <v>038363</v>
          </cell>
          <cell r="B979" t="str">
            <v>KENNETH ARMS</v>
          </cell>
          <cell r="C979" t="str">
            <v>5945 KENNETH AVENUE</v>
          </cell>
          <cell r="D979">
            <v>0</v>
          </cell>
          <cell r="E979" t="str">
            <v>Carmichael</v>
          </cell>
          <cell r="F979" t="str">
            <v>CA</v>
          </cell>
          <cell r="G979" t="str">
            <v>95608</v>
          </cell>
          <cell r="H979" t="str">
            <v>916-488-8520</v>
          </cell>
          <cell r="I979" t="str">
            <v>916-488-1639</v>
          </cell>
          <cell r="J979">
            <v>97</v>
          </cell>
          <cell r="K979" t="str">
            <v>06067</v>
          </cell>
          <cell r="L979" t="str">
            <v>Sacramento</v>
          </cell>
          <cell r="M979" t="str">
            <v>6920</v>
          </cell>
          <cell r="N979" t="str">
            <v>Sacramento</v>
          </cell>
          <cell r="O979" t="str">
            <v>82</v>
          </cell>
          <cell r="P979" t="str">
            <v>Sacramento - Yolo</v>
          </cell>
          <cell r="Q979" t="str">
            <v>Suburban</v>
          </cell>
          <cell r="R979" t="str">
            <v>garden</v>
          </cell>
          <cell r="S979" t="str">
            <v>AIMCO</v>
          </cell>
          <cell r="T979" t="str">
            <v>NHP</v>
          </cell>
          <cell r="U979" t="str">
            <v>Affordable</v>
          </cell>
          <cell r="V979" t="str">
            <v>Affordable</v>
          </cell>
          <cell r="W979">
            <v>0</v>
          </cell>
          <cell r="X979" t="str">
            <v>Equity</v>
          </cell>
          <cell r="Y979" t="str">
            <v>12</v>
          </cell>
          <cell r="Z979" t="str">
            <v>6</v>
          </cell>
          <cell r="AA979" t="str">
            <v>7</v>
          </cell>
          <cell r="AB979">
            <v>0</v>
          </cell>
          <cell r="AC979">
            <v>1.9400000000000001E-2</v>
          </cell>
          <cell r="AD979" t="str">
            <v>Yes</v>
          </cell>
          <cell r="AE979" t="str">
            <v>Yes</v>
          </cell>
          <cell r="AF979" t="str">
            <v>NHP Management Company</v>
          </cell>
          <cell r="AG979" t="str">
            <v>Kenneth Arms</v>
          </cell>
          <cell r="AH979" t="str">
            <v>1973</v>
          </cell>
          <cell r="AI979" t="str">
            <v>Far West</v>
          </cell>
          <cell r="AJ979" t="str">
            <v>California</v>
          </cell>
          <cell r="AK979" t="str">
            <v>Greg Garmon</v>
          </cell>
          <cell r="AL979" t="str">
            <v>Paul McGillicuddy</v>
          </cell>
          <cell r="AM979" t="b">
            <v>0</v>
          </cell>
          <cell r="AN979" t="str">
            <v>RW:039185@3494</v>
          </cell>
          <cell r="AO979" t="str">
            <v>10582</v>
          </cell>
          <cell r="AP979">
            <v>0</v>
          </cell>
          <cell r="AQ979">
            <v>0</v>
          </cell>
          <cell r="AR979">
            <v>0</v>
          </cell>
          <cell r="AS979">
            <v>0</v>
          </cell>
          <cell r="AT979">
            <v>0</v>
          </cell>
          <cell r="AU979">
            <v>0</v>
          </cell>
          <cell r="AV979">
            <v>0</v>
          </cell>
          <cell r="AW979">
            <v>0</v>
          </cell>
          <cell r="AX979">
            <v>0</v>
          </cell>
          <cell r="AY979">
            <v>0</v>
          </cell>
        </row>
        <row r="980">
          <cell r="A980" t="str">
            <v>038364</v>
          </cell>
          <cell r="B980" t="str">
            <v>LINCOLN PARK</v>
          </cell>
          <cell r="C980" t="str">
            <v>1008 W. 13TH AVENUE</v>
          </cell>
          <cell r="D980" t="str">
            <v>P.O. BOX 4036</v>
          </cell>
          <cell r="E980" t="str">
            <v>Denver</v>
          </cell>
          <cell r="F980" t="str">
            <v>CO</v>
          </cell>
          <cell r="G980" t="str">
            <v>80204</v>
          </cell>
          <cell r="H980" t="str">
            <v>303-592-1619</v>
          </cell>
          <cell r="I980" t="str">
            <v>303-595-4172</v>
          </cell>
          <cell r="J980">
            <v>57</v>
          </cell>
          <cell r="K980" t="str">
            <v>08031</v>
          </cell>
          <cell r="L980" t="str">
            <v>Denver</v>
          </cell>
          <cell r="M980" t="str">
            <v>2080</v>
          </cell>
          <cell r="N980" t="str">
            <v>Denver</v>
          </cell>
          <cell r="O980" t="str">
            <v>34</v>
          </cell>
          <cell r="P980" t="str">
            <v>Denver - Boulder - Greeley</v>
          </cell>
          <cell r="Q980" t="str">
            <v>Inner city</v>
          </cell>
          <cell r="R980" t="str">
            <v>garden</v>
          </cell>
          <cell r="S980" t="str">
            <v>AIMCO</v>
          </cell>
          <cell r="T980" t="str">
            <v>NHP</v>
          </cell>
          <cell r="U980" t="str">
            <v>Affordable</v>
          </cell>
          <cell r="V980" t="str">
            <v>Affordable</v>
          </cell>
          <cell r="W980">
            <v>0</v>
          </cell>
          <cell r="X980" t="str">
            <v>Equity</v>
          </cell>
          <cell r="Y980" t="str">
            <v>12</v>
          </cell>
          <cell r="Z980" t="str">
            <v>3</v>
          </cell>
          <cell r="AA980" t="str">
            <v>2</v>
          </cell>
          <cell r="AB980">
            <v>0</v>
          </cell>
          <cell r="AC980">
            <v>0.05</v>
          </cell>
          <cell r="AD980" t="str">
            <v>Yes</v>
          </cell>
          <cell r="AE980" t="str">
            <v>Yes</v>
          </cell>
          <cell r="AF980" t="str">
            <v>NHP Management Company</v>
          </cell>
          <cell r="AG980" t="str">
            <v>Lincoln Park Assoc</v>
          </cell>
          <cell r="AH980" t="str">
            <v>1982</v>
          </cell>
          <cell r="AI980" t="str">
            <v>Far West</v>
          </cell>
          <cell r="AJ980" t="str">
            <v>Denver</v>
          </cell>
          <cell r="AK980" t="str">
            <v>Steve Peters</v>
          </cell>
          <cell r="AL980" t="str">
            <v>Rocky Sundling</v>
          </cell>
          <cell r="AM980" t="b">
            <v>0</v>
          </cell>
          <cell r="AN980" t="str">
            <v>RW:005812@3494</v>
          </cell>
          <cell r="AO980">
            <v>0</v>
          </cell>
          <cell r="AP980">
            <v>506.84</v>
          </cell>
          <cell r="AQ980">
            <v>0</v>
          </cell>
          <cell r="AR980">
            <v>0</v>
          </cell>
          <cell r="AS980">
            <v>0</v>
          </cell>
          <cell r="AT980">
            <v>0</v>
          </cell>
          <cell r="AU980">
            <v>0</v>
          </cell>
          <cell r="AV980">
            <v>0</v>
          </cell>
          <cell r="AW980">
            <v>0</v>
          </cell>
          <cell r="AX980">
            <v>506.84</v>
          </cell>
          <cell r="AY980">
            <v>25.34</v>
          </cell>
        </row>
        <row r="981">
          <cell r="A981" t="str">
            <v>038365</v>
          </cell>
          <cell r="B981" t="str">
            <v>GREENERY</v>
          </cell>
          <cell r="C981" t="str">
            <v>505 W CROSS STREET</v>
          </cell>
          <cell r="D981">
            <v>0</v>
          </cell>
          <cell r="E981" t="str">
            <v>Woodland</v>
          </cell>
          <cell r="F981" t="str">
            <v>CA</v>
          </cell>
          <cell r="G981" t="str">
            <v>95695</v>
          </cell>
          <cell r="H981" t="str">
            <v>916-666-2404</v>
          </cell>
          <cell r="I981" t="str">
            <v>916-666-0058</v>
          </cell>
          <cell r="J981">
            <v>95</v>
          </cell>
          <cell r="K981" t="str">
            <v>06113</v>
          </cell>
          <cell r="L981" t="str">
            <v>Yolo</v>
          </cell>
          <cell r="M981" t="str">
            <v>9270</v>
          </cell>
          <cell r="N981" t="str">
            <v>Yolo</v>
          </cell>
          <cell r="O981" t="str">
            <v>82</v>
          </cell>
          <cell r="P981" t="str">
            <v>Sacramento - Yolo</v>
          </cell>
          <cell r="Q981" t="str">
            <v>Small city</v>
          </cell>
          <cell r="R981" t="str">
            <v>garden</v>
          </cell>
          <cell r="S981" t="str">
            <v>AIMCO</v>
          </cell>
          <cell r="T981" t="str">
            <v>NHP</v>
          </cell>
          <cell r="U981" t="str">
            <v>Affordable</v>
          </cell>
          <cell r="V981" t="str">
            <v>Affordable</v>
          </cell>
          <cell r="W981">
            <v>0</v>
          </cell>
          <cell r="X981" t="str">
            <v>Equity</v>
          </cell>
          <cell r="Y981" t="str">
            <v>12</v>
          </cell>
          <cell r="Z981" t="str">
            <v>6</v>
          </cell>
          <cell r="AA981" t="str">
            <v>6</v>
          </cell>
          <cell r="AB981">
            <v>0</v>
          </cell>
          <cell r="AC981">
            <v>1.9400000000000001E-2</v>
          </cell>
          <cell r="AD981" t="str">
            <v>Yes</v>
          </cell>
          <cell r="AE981" t="str">
            <v>Yes</v>
          </cell>
          <cell r="AF981" t="str">
            <v>NHP Management Company</v>
          </cell>
          <cell r="AG981" t="str">
            <v>Cottonwood Apts</v>
          </cell>
          <cell r="AH981" t="str">
            <v>1973</v>
          </cell>
          <cell r="AI981" t="str">
            <v>Far West</v>
          </cell>
          <cell r="AJ981" t="str">
            <v>California</v>
          </cell>
          <cell r="AK981" t="str">
            <v>Greg Garmon</v>
          </cell>
          <cell r="AL981" t="str">
            <v>Paul McGillicuddy</v>
          </cell>
          <cell r="AM981" t="b">
            <v>0</v>
          </cell>
          <cell r="AN981" t="str">
            <v>RW:005401@3494</v>
          </cell>
          <cell r="AO981">
            <v>0</v>
          </cell>
          <cell r="AP981">
            <v>844.74</v>
          </cell>
          <cell r="AQ981">
            <v>0</v>
          </cell>
          <cell r="AR981">
            <v>0</v>
          </cell>
          <cell r="AS981">
            <v>0</v>
          </cell>
          <cell r="AT981">
            <v>0</v>
          </cell>
          <cell r="AU981">
            <v>0</v>
          </cell>
          <cell r="AV981">
            <v>0</v>
          </cell>
          <cell r="AW981">
            <v>0</v>
          </cell>
          <cell r="AX981">
            <v>844.74</v>
          </cell>
          <cell r="AY981">
            <v>16.38</v>
          </cell>
        </row>
        <row r="982">
          <cell r="A982" t="str">
            <v>038366</v>
          </cell>
          <cell r="B982" t="str">
            <v>RANCHO ARMS</v>
          </cell>
          <cell r="C982" t="str">
            <v>11020 COLOMA ROAD</v>
          </cell>
          <cell r="D982">
            <v>0</v>
          </cell>
          <cell r="E982" t="str">
            <v>Rancho Cordova</v>
          </cell>
          <cell r="F982" t="str">
            <v>CA</v>
          </cell>
          <cell r="G982" t="str">
            <v>95670</v>
          </cell>
          <cell r="H982" t="str">
            <v>916-635-4461</v>
          </cell>
          <cell r="I982" t="str">
            <v>916-635-0127</v>
          </cell>
          <cell r="J982">
            <v>95</v>
          </cell>
          <cell r="K982" t="str">
            <v>06067</v>
          </cell>
          <cell r="L982" t="str">
            <v>Sacramento</v>
          </cell>
          <cell r="M982" t="str">
            <v>6920</v>
          </cell>
          <cell r="N982" t="str">
            <v>Sacramento</v>
          </cell>
          <cell r="O982" t="str">
            <v>82</v>
          </cell>
          <cell r="P982" t="str">
            <v>Sacramento - Yolo</v>
          </cell>
          <cell r="Q982" t="str">
            <v>Suburban</v>
          </cell>
          <cell r="R982" t="str">
            <v>garden</v>
          </cell>
          <cell r="S982" t="str">
            <v>AIMCO</v>
          </cell>
          <cell r="T982" t="str">
            <v>NHP</v>
          </cell>
          <cell r="U982" t="str">
            <v>Affordable</v>
          </cell>
          <cell r="V982" t="str">
            <v>Affordable</v>
          </cell>
          <cell r="W982">
            <v>0</v>
          </cell>
          <cell r="X982" t="str">
            <v>Equity</v>
          </cell>
          <cell r="Y982" t="str">
            <v>12</v>
          </cell>
          <cell r="Z982" t="str">
            <v>7</v>
          </cell>
          <cell r="AA982" t="str">
            <v>7</v>
          </cell>
          <cell r="AB982">
            <v>0</v>
          </cell>
          <cell r="AC982">
            <v>1.9800000000000002E-2</v>
          </cell>
          <cell r="AD982" t="str">
            <v>Yes</v>
          </cell>
          <cell r="AE982" t="str">
            <v>Yes</v>
          </cell>
          <cell r="AF982" t="str">
            <v>NHP Management Company</v>
          </cell>
          <cell r="AG982" t="str">
            <v>Rancho Arms</v>
          </cell>
          <cell r="AH982" t="str">
            <v>1973</v>
          </cell>
          <cell r="AI982" t="str">
            <v>Far West</v>
          </cell>
          <cell r="AJ982" t="str">
            <v>California</v>
          </cell>
          <cell r="AK982" t="str">
            <v>Greg Garmon</v>
          </cell>
          <cell r="AL982" t="str">
            <v>Paul McGillicuddy</v>
          </cell>
          <cell r="AM982" t="b">
            <v>0</v>
          </cell>
          <cell r="AN982" t="str">
            <v>RW:038244@3494</v>
          </cell>
          <cell r="AO982" t="str">
            <v>08110</v>
          </cell>
          <cell r="AP982">
            <v>0</v>
          </cell>
          <cell r="AQ982">
            <v>0</v>
          </cell>
          <cell r="AR982">
            <v>0</v>
          </cell>
          <cell r="AS982">
            <v>0</v>
          </cell>
          <cell r="AT982">
            <v>0</v>
          </cell>
          <cell r="AU982">
            <v>0</v>
          </cell>
          <cell r="AV982">
            <v>0</v>
          </cell>
          <cell r="AW982">
            <v>0</v>
          </cell>
          <cell r="AX982">
            <v>0</v>
          </cell>
          <cell r="AY982">
            <v>0</v>
          </cell>
        </row>
        <row r="983">
          <cell r="A983" t="str">
            <v>038367</v>
          </cell>
          <cell r="B983" t="str">
            <v>SUMMERSONG TOWNHOUSES</v>
          </cell>
          <cell r="C983" t="str">
            <v>10052 E EVANS AVENUE</v>
          </cell>
          <cell r="D983">
            <v>0</v>
          </cell>
          <cell r="E983" t="str">
            <v>Denver</v>
          </cell>
          <cell r="F983" t="str">
            <v>CO</v>
          </cell>
          <cell r="G983" t="str">
            <v>80231</v>
          </cell>
          <cell r="H983" t="str">
            <v>303-696-0698</v>
          </cell>
          <cell r="I983" t="str">
            <v>303-696-0467</v>
          </cell>
          <cell r="J983">
            <v>50</v>
          </cell>
          <cell r="K983" t="str">
            <v>08031</v>
          </cell>
          <cell r="L983" t="str">
            <v>Denver</v>
          </cell>
          <cell r="M983" t="str">
            <v>2080</v>
          </cell>
          <cell r="N983" t="str">
            <v>Denver</v>
          </cell>
          <cell r="O983" t="str">
            <v>34</v>
          </cell>
          <cell r="P983" t="str">
            <v>Denver - Boulder - Greeley</v>
          </cell>
          <cell r="Q983" t="str">
            <v>Suburban</v>
          </cell>
          <cell r="R983" t="str">
            <v>garden</v>
          </cell>
          <cell r="S983" t="str">
            <v>AIMCO</v>
          </cell>
          <cell r="T983" t="str">
            <v>NHP</v>
          </cell>
          <cell r="U983" t="str">
            <v>Affordable</v>
          </cell>
          <cell r="V983" t="str">
            <v>Affordable</v>
          </cell>
          <cell r="W983">
            <v>0</v>
          </cell>
          <cell r="X983" t="str">
            <v>Equity</v>
          </cell>
          <cell r="Y983" t="str">
            <v>12</v>
          </cell>
          <cell r="Z983" t="str">
            <v>5</v>
          </cell>
          <cell r="AA983" t="str">
            <v>5</v>
          </cell>
          <cell r="AB983">
            <v>0</v>
          </cell>
          <cell r="AC983">
            <v>0.25430000000000003</v>
          </cell>
          <cell r="AD983" t="str">
            <v>Yes</v>
          </cell>
          <cell r="AE983" t="str">
            <v>Yes</v>
          </cell>
          <cell r="AF983" t="str">
            <v>NHP Management Company</v>
          </cell>
          <cell r="AG983" t="str">
            <v>Summersong Townhouse Ltd Ptsp</v>
          </cell>
          <cell r="AH983" t="str">
            <v>1981</v>
          </cell>
          <cell r="AI983" t="str">
            <v>Far West</v>
          </cell>
          <cell r="AJ983" t="str">
            <v>Denver</v>
          </cell>
          <cell r="AK983" t="str">
            <v>Steve Peters</v>
          </cell>
          <cell r="AL983" t="str">
            <v>Rocky Sundling</v>
          </cell>
          <cell r="AM983" t="b">
            <v>0</v>
          </cell>
          <cell r="AN983" t="str">
            <v>RW:000604@3494</v>
          </cell>
          <cell r="AO983" t="str">
            <v>11744</v>
          </cell>
          <cell r="AP983">
            <v>444.6</v>
          </cell>
          <cell r="AQ983">
            <v>0</v>
          </cell>
          <cell r="AR983">
            <v>0</v>
          </cell>
          <cell r="AS983">
            <v>0</v>
          </cell>
          <cell r="AT983">
            <v>0</v>
          </cell>
          <cell r="AU983">
            <v>310.77999999999997</v>
          </cell>
          <cell r="AV983">
            <v>0</v>
          </cell>
          <cell r="AW983">
            <v>0</v>
          </cell>
          <cell r="AX983">
            <v>755.38</v>
          </cell>
          <cell r="AY983">
            <v>192.09</v>
          </cell>
        </row>
        <row r="984">
          <cell r="A984" t="str">
            <v>038368</v>
          </cell>
          <cell r="B984" t="str">
            <v>MANZANITA ARMS</v>
          </cell>
          <cell r="C984" t="str">
            <v>5701 MANZANITA AVENUE</v>
          </cell>
          <cell r="D984">
            <v>0</v>
          </cell>
          <cell r="E984" t="str">
            <v>Carmichael</v>
          </cell>
          <cell r="F984" t="str">
            <v>CA</v>
          </cell>
          <cell r="G984" t="str">
            <v>95608</v>
          </cell>
          <cell r="H984" t="str">
            <v>916-332-8829</v>
          </cell>
          <cell r="I984" t="str">
            <v>916-332-2452</v>
          </cell>
          <cell r="J984">
            <v>89</v>
          </cell>
          <cell r="K984" t="str">
            <v>06067</v>
          </cell>
          <cell r="L984" t="str">
            <v>Sacramento</v>
          </cell>
          <cell r="M984" t="str">
            <v>6920</v>
          </cell>
          <cell r="N984" t="str">
            <v>Sacramento</v>
          </cell>
          <cell r="O984" t="str">
            <v>82</v>
          </cell>
          <cell r="P984" t="str">
            <v>Sacramento - Yolo</v>
          </cell>
          <cell r="Q984" t="str">
            <v>Suburban</v>
          </cell>
          <cell r="R984" t="str">
            <v>garden</v>
          </cell>
          <cell r="S984" t="str">
            <v>AIMCO</v>
          </cell>
          <cell r="T984" t="str">
            <v>NHP</v>
          </cell>
          <cell r="U984" t="str">
            <v>Affordable</v>
          </cell>
          <cell r="V984" t="str">
            <v>Conventional</v>
          </cell>
          <cell r="W984">
            <v>0</v>
          </cell>
          <cell r="X984" t="str">
            <v>Equity</v>
          </cell>
          <cell r="Y984" t="str">
            <v>12</v>
          </cell>
          <cell r="Z984" t="str">
            <v>7</v>
          </cell>
          <cell r="AA984" t="str">
            <v>7</v>
          </cell>
          <cell r="AB984">
            <v>0</v>
          </cell>
          <cell r="AC984">
            <v>1.9400000000000001E-2</v>
          </cell>
          <cell r="AD984" t="str">
            <v>Yes</v>
          </cell>
          <cell r="AE984" t="str">
            <v>Yes</v>
          </cell>
          <cell r="AF984" t="str">
            <v>NHP Management Company</v>
          </cell>
          <cell r="AG984" t="str">
            <v>Manzanita Arms</v>
          </cell>
          <cell r="AH984" t="str">
            <v>1973</v>
          </cell>
          <cell r="AI984" t="str">
            <v>Far West</v>
          </cell>
          <cell r="AJ984" t="str">
            <v>California</v>
          </cell>
          <cell r="AK984" t="str">
            <v>Greg Garmon</v>
          </cell>
          <cell r="AL984" t="str">
            <v>Paul McGillicuddy</v>
          </cell>
          <cell r="AM984" t="b">
            <v>0</v>
          </cell>
          <cell r="AN984" t="str">
            <v>RW:007117@3494</v>
          </cell>
          <cell r="AO984" t="str">
            <v>11456</v>
          </cell>
          <cell r="AP984">
            <v>0</v>
          </cell>
          <cell r="AQ984">
            <v>0</v>
          </cell>
          <cell r="AR984">
            <v>0</v>
          </cell>
          <cell r="AS984">
            <v>0</v>
          </cell>
          <cell r="AT984">
            <v>0</v>
          </cell>
          <cell r="AU984">
            <v>0</v>
          </cell>
          <cell r="AV984">
            <v>0</v>
          </cell>
          <cell r="AW984">
            <v>0</v>
          </cell>
          <cell r="AX984">
            <v>0</v>
          </cell>
          <cell r="AY984">
            <v>0</v>
          </cell>
        </row>
        <row r="985">
          <cell r="A985" t="str">
            <v>038369</v>
          </cell>
          <cell r="B985" t="str">
            <v>SAN JUAN DEL CENTRO</v>
          </cell>
          <cell r="C985" t="str">
            <v>3100 34TH STREET</v>
          </cell>
          <cell r="D985">
            <v>0</v>
          </cell>
          <cell r="E985" t="str">
            <v>Boulder</v>
          </cell>
          <cell r="F985" t="str">
            <v>CO</v>
          </cell>
          <cell r="G985" t="str">
            <v>80301</v>
          </cell>
          <cell r="H985" t="str">
            <v>303-447-0532</v>
          </cell>
          <cell r="I985" t="str">
            <v>303-447-8651</v>
          </cell>
          <cell r="J985">
            <v>150</v>
          </cell>
          <cell r="K985" t="str">
            <v>08013</v>
          </cell>
          <cell r="L985" t="str">
            <v>Boulder</v>
          </cell>
          <cell r="M985" t="str">
            <v>1125</v>
          </cell>
          <cell r="N985" t="str">
            <v>Boulder-Longmont</v>
          </cell>
          <cell r="O985" t="str">
            <v>34</v>
          </cell>
          <cell r="P985" t="str">
            <v>Denver - Boulder - Greeley</v>
          </cell>
          <cell r="Q985" t="str">
            <v>Suburban</v>
          </cell>
          <cell r="R985" t="str">
            <v>garden</v>
          </cell>
          <cell r="S985" t="str">
            <v>AIMCO</v>
          </cell>
          <cell r="T985" t="str">
            <v>NHP</v>
          </cell>
          <cell r="U985" t="str">
            <v>Affordable</v>
          </cell>
          <cell r="V985" t="str">
            <v>Affordable</v>
          </cell>
          <cell r="W985">
            <v>0</v>
          </cell>
          <cell r="X985" t="str">
            <v>Equity</v>
          </cell>
          <cell r="Y985" t="str">
            <v>12</v>
          </cell>
          <cell r="Z985" t="str">
            <v>5</v>
          </cell>
          <cell r="AA985" t="str">
            <v>4</v>
          </cell>
          <cell r="AB985">
            <v>0</v>
          </cell>
          <cell r="AC985">
            <v>0.1157</v>
          </cell>
          <cell r="AD985" t="str">
            <v>Yes</v>
          </cell>
          <cell r="AE985" t="str">
            <v>Yes</v>
          </cell>
          <cell r="AF985" t="str">
            <v>NHP Management Company</v>
          </cell>
          <cell r="AG985" t="str">
            <v>San Juan Del Centro Ltd Ptsp</v>
          </cell>
          <cell r="AH985" t="str">
            <v>1970</v>
          </cell>
          <cell r="AI985" t="str">
            <v>Far West</v>
          </cell>
          <cell r="AJ985" t="str">
            <v>Denver</v>
          </cell>
          <cell r="AK985" t="str">
            <v>Steve Peters</v>
          </cell>
          <cell r="AL985" t="str">
            <v>Rocky Sundling</v>
          </cell>
          <cell r="AM985" t="b">
            <v>0</v>
          </cell>
          <cell r="AN985" t="str">
            <v>RW:006082@3494</v>
          </cell>
          <cell r="AO985" t="str">
            <v>11446</v>
          </cell>
          <cell r="AP985">
            <v>1333.8</v>
          </cell>
          <cell r="AQ985">
            <v>0</v>
          </cell>
          <cell r="AR985">
            <v>0</v>
          </cell>
          <cell r="AS985">
            <v>0</v>
          </cell>
          <cell r="AT985">
            <v>0</v>
          </cell>
          <cell r="AU985">
            <v>0</v>
          </cell>
          <cell r="AV985">
            <v>551.25</v>
          </cell>
          <cell r="AW985">
            <v>0</v>
          </cell>
          <cell r="AX985">
            <v>1885.05</v>
          </cell>
          <cell r="AY985">
            <v>218.1</v>
          </cell>
        </row>
        <row r="986">
          <cell r="A986" t="str">
            <v>038370</v>
          </cell>
          <cell r="B986" t="str">
            <v>OAKWOOD GARDENS</v>
          </cell>
          <cell r="C986" t="str">
            <v>630 E LINCOLN AVENUE</v>
          </cell>
          <cell r="D986">
            <v>0</v>
          </cell>
          <cell r="E986" t="str">
            <v>Mount Vernon</v>
          </cell>
          <cell r="F986" t="str">
            <v>NY</v>
          </cell>
          <cell r="G986" t="str">
            <v>10552</v>
          </cell>
          <cell r="H986" t="str">
            <v>914-667-1475</v>
          </cell>
          <cell r="I986" t="str">
            <v>914-667-2133</v>
          </cell>
          <cell r="J986">
            <v>100</v>
          </cell>
          <cell r="K986" t="str">
            <v>36119</v>
          </cell>
          <cell r="L986" t="str">
            <v>Westchester</v>
          </cell>
          <cell r="M986" t="str">
            <v>5600</v>
          </cell>
          <cell r="N986" t="str">
            <v>New York</v>
          </cell>
          <cell r="O986" t="str">
            <v>70</v>
          </cell>
          <cell r="P986" t="str">
            <v>New York - Northern New Jersey - Long Island</v>
          </cell>
          <cell r="Q986" t="str">
            <v>Suburban</v>
          </cell>
          <cell r="R986" t="str">
            <v>midrise</v>
          </cell>
          <cell r="S986" t="str">
            <v>AIMCO</v>
          </cell>
          <cell r="T986" t="str">
            <v>NHP</v>
          </cell>
          <cell r="U986" t="str">
            <v>Affordable</v>
          </cell>
          <cell r="V986" t="str">
            <v>Affordable</v>
          </cell>
          <cell r="W986">
            <v>0</v>
          </cell>
          <cell r="X986" t="str">
            <v>Equity</v>
          </cell>
          <cell r="Y986" t="str">
            <v>12</v>
          </cell>
          <cell r="Z986" t="str">
            <v>8</v>
          </cell>
          <cell r="AA986" t="str">
            <v>9</v>
          </cell>
          <cell r="AB986">
            <v>0</v>
          </cell>
          <cell r="AC986">
            <v>0.23799999999999999</v>
          </cell>
          <cell r="AD986" t="str">
            <v>Yes</v>
          </cell>
          <cell r="AE986" t="str">
            <v>Yes</v>
          </cell>
          <cell r="AF986" t="str">
            <v>NHP Management Company</v>
          </cell>
          <cell r="AG986" t="str">
            <v>630 East Lincoln Ave Assoc Ltd Ptsp</v>
          </cell>
          <cell r="AH986" t="str">
            <v>1929</v>
          </cell>
          <cell r="AI986" t="str">
            <v>East</v>
          </cell>
          <cell r="AJ986" t="str">
            <v>Tarrytown</v>
          </cell>
          <cell r="AK986" t="str">
            <v>David Zweig</v>
          </cell>
          <cell r="AL986" t="str">
            <v>Evelyn Pacheco</v>
          </cell>
          <cell r="AM986" t="b">
            <v>0</v>
          </cell>
          <cell r="AN986">
            <v>0</v>
          </cell>
          <cell r="AO986">
            <v>0</v>
          </cell>
          <cell r="AP986">
            <v>0</v>
          </cell>
          <cell r="AQ986">
            <v>0</v>
          </cell>
          <cell r="AR986">
            <v>0</v>
          </cell>
          <cell r="AS986">
            <v>0</v>
          </cell>
          <cell r="AT986">
            <v>0</v>
          </cell>
          <cell r="AU986">
            <v>0</v>
          </cell>
          <cell r="AV986">
            <v>0</v>
          </cell>
          <cell r="AW986">
            <v>0</v>
          </cell>
          <cell r="AX986">
            <v>0</v>
          </cell>
          <cell r="AY986">
            <v>0</v>
          </cell>
        </row>
        <row r="987">
          <cell r="A987" t="str">
            <v>038371</v>
          </cell>
          <cell r="B987" t="str">
            <v>GEORGE WASHINGTON CARVER</v>
          </cell>
          <cell r="C987" t="str">
            <v>350 10TH STREET N</v>
          </cell>
          <cell r="D987">
            <v>0</v>
          </cell>
          <cell r="E987" t="str">
            <v>Naples</v>
          </cell>
          <cell r="F987" t="str">
            <v>FL</v>
          </cell>
          <cell r="G987" t="str">
            <v>33940</v>
          </cell>
          <cell r="H987" t="str">
            <v>941-261-4595</v>
          </cell>
          <cell r="I987" t="str">
            <v>941-261-4361</v>
          </cell>
          <cell r="J987">
            <v>70</v>
          </cell>
          <cell r="K987" t="str">
            <v>12021</v>
          </cell>
          <cell r="L987" t="str">
            <v>Collier</v>
          </cell>
          <cell r="M987" t="str">
            <v>5345</v>
          </cell>
          <cell r="N987" t="str">
            <v>Naples</v>
          </cell>
          <cell r="O987">
            <v>0</v>
          </cell>
          <cell r="P987">
            <v>0</v>
          </cell>
          <cell r="Q987" t="str">
            <v>Small city</v>
          </cell>
          <cell r="R987" t="str">
            <v>garden</v>
          </cell>
          <cell r="S987" t="str">
            <v>AIMCO</v>
          </cell>
          <cell r="T987" t="str">
            <v>NHP</v>
          </cell>
          <cell r="U987" t="str">
            <v>Affordable</v>
          </cell>
          <cell r="V987" t="str">
            <v>Affordable</v>
          </cell>
          <cell r="W987">
            <v>0</v>
          </cell>
          <cell r="X987" t="str">
            <v>Equity</v>
          </cell>
          <cell r="Y987" t="str">
            <v>12</v>
          </cell>
          <cell r="Z987" t="str">
            <v>9</v>
          </cell>
          <cell r="AA987" t="str">
            <v>7</v>
          </cell>
          <cell r="AB987">
            <v>0</v>
          </cell>
          <cell r="AC987">
            <v>0.13139999999999999</v>
          </cell>
          <cell r="AD987" t="str">
            <v>Yes</v>
          </cell>
          <cell r="AE987" t="str">
            <v>Yes</v>
          </cell>
          <cell r="AF987" t="str">
            <v>NHP Management Company</v>
          </cell>
          <cell r="AG987" t="str">
            <v>GW Carver Ltd</v>
          </cell>
          <cell r="AH987" t="str">
            <v>1981</v>
          </cell>
          <cell r="AI987" t="str">
            <v>South East</v>
          </cell>
          <cell r="AJ987" t="str">
            <v>Tampa</v>
          </cell>
          <cell r="AK987" t="str">
            <v>Dan Kistel</v>
          </cell>
          <cell r="AL987" t="str">
            <v>Carolyn Perry</v>
          </cell>
          <cell r="AM987" t="b">
            <v>1</v>
          </cell>
          <cell r="AN987">
            <v>0</v>
          </cell>
          <cell r="AO987">
            <v>0</v>
          </cell>
          <cell r="AP987">
            <v>0</v>
          </cell>
          <cell r="AQ987">
            <v>0</v>
          </cell>
          <cell r="AR987">
            <v>0</v>
          </cell>
          <cell r="AS987">
            <v>0</v>
          </cell>
          <cell r="AT987">
            <v>0</v>
          </cell>
          <cell r="AU987">
            <v>0</v>
          </cell>
          <cell r="AV987">
            <v>0</v>
          </cell>
          <cell r="AW987">
            <v>0</v>
          </cell>
          <cell r="AX987">
            <v>0</v>
          </cell>
          <cell r="AY987">
            <v>0</v>
          </cell>
        </row>
        <row r="988">
          <cell r="A988" t="str">
            <v>038373</v>
          </cell>
          <cell r="B988" t="str">
            <v>STOCK ISLAND</v>
          </cell>
          <cell r="C988" t="str">
            <v>5501-3RD STOCK ISLAND</v>
          </cell>
          <cell r="D988">
            <v>0</v>
          </cell>
          <cell r="E988" t="str">
            <v>Key West</v>
          </cell>
          <cell r="F988" t="str">
            <v>FL</v>
          </cell>
          <cell r="G988" t="str">
            <v>33040</v>
          </cell>
          <cell r="H988" t="str">
            <v>305-294-6366</v>
          </cell>
          <cell r="I988" t="str">
            <v>305-296-6334</v>
          </cell>
          <cell r="J988">
            <v>130</v>
          </cell>
          <cell r="K988" t="str">
            <v>12087</v>
          </cell>
          <cell r="L988" t="str">
            <v>Monroe</v>
          </cell>
          <cell r="M988" t="str">
            <v>012</v>
          </cell>
          <cell r="N988" t="str">
            <v>FL Other</v>
          </cell>
          <cell r="O988">
            <v>0</v>
          </cell>
          <cell r="P988">
            <v>0</v>
          </cell>
          <cell r="Q988" t="str">
            <v>Small city</v>
          </cell>
          <cell r="R988" t="str">
            <v>garden</v>
          </cell>
          <cell r="S988" t="str">
            <v>AIMCO</v>
          </cell>
          <cell r="T988" t="str">
            <v>NHP</v>
          </cell>
          <cell r="U988" t="str">
            <v>Affordable</v>
          </cell>
          <cell r="V988" t="str">
            <v>Affordable</v>
          </cell>
          <cell r="W988">
            <v>0</v>
          </cell>
          <cell r="X988" t="str">
            <v>Equity</v>
          </cell>
          <cell r="Y988" t="str">
            <v>12</v>
          </cell>
          <cell r="Z988" t="str">
            <v>7</v>
          </cell>
          <cell r="AA988" t="str">
            <v>6</v>
          </cell>
          <cell r="AB988">
            <v>0</v>
          </cell>
          <cell r="AC988">
            <v>0.1183</v>
          </cell>
          <cell r="AD988" t="str">
            <v>Yes</v>
          </cell>
          <cell r="AE988" t="str">
            <v>Yes</v>
          </cell>
          <cell r="AF988" t="str">
            <v>NHP Management Company</v>
          </cell>
          <cell r="AG988" t="str">
            <v>Stock Island Ltd Ptsp</v>
          </cell>
          <cell r="AH988" t="str">
            <v>1973</v>
          </cell>
          <cell r="AI988" t="str">
            <v>South East</v>
          </cell>
          <cell r="AJ988" t="str">
            <v>Boca</v>
          </cell>
          <cell r="AK988" t="str">
            <v>Charlie Vanover</v>
          </cell>
          <cell r="AL988" t="str">
            <v>Maria Garcia</v>
          </cell>
          <cell r="AM988" t="b">
            <v>0</v>
          </cell>
          <cell r="AN988" t="str">
            <v>RW:040933@3494</v>
          </cell>
          <cell r="AO988">
            <v>0</v>
          </cell>
          <cell r="AP988">
            <v>0</v>
          </cell>
          <cell r="AQ988">
            <v>0</v>
          </cell>
          <cell r="AR988">
            <v>0</v>
          </cell>
          <cell r="AS988">
            <v>0</v>
          </cell>
          <cell r="AT988">
            <v>0</v>
          </cell>
          <cell r="AU988">
            <v>0</v>
          </cell>
          <cell r="AV988">
            <v>0</v>
          </cell>
          <cell r="AW988">
            <v>0</v>
          </cell>
          <cell r="AX988">
            <v>0</v>
          </cell>
          <cell r="AY988">
            <v>0</v>
          </cell>
        </row>
        <row r="989">
          <cell r="A989" t="str">
            <v>038375</v>
          </cell>
          <cell r="B989" t="str">
            <v>FOREST GREEN</v>
          </cell>
          <cell r="C989" t="str">
            <v>3101 N.E. 15TH STREET</v>
          </cell>
          <cell r="D989">
            <v>0</v>
          </cell>
          <cell r="E989" t="str">
            <v>Gainesville</v>
          </cell>
          <cell r="F989" t="str">
            <v>FL</v>
          </cell>
          <cell r="G989" t="str">
            <v>32609</v>
          </cell>
          <cell r="H989" t="str">
            <v>352-378-9135</v>
          </cell>
          <cell r="I989" t="str">
            <v>352-374-4859</v>
          </cell>
          <cell r="J989">
            <v>100</v>
          </cell>
          <cell r="K989" t="str">
            <v>12001</v>
          </cell>
          <cell r="L989" t="str">
            <v>Alachua</v>
          </cell>
          <cell r="M989" t="str">
            <v>2900</v>
          </cell>
          <cell r="N989" t="str">
            <v>Gainesville</v>
          </cell>
          <cell r="O989">
            <v>0</v>
          </cell>
          <cell r="P989">
            <v>0</v>
          </cell>
          <cell r="Q989" t="str">
            <v>Small city</v>
          </cell>
          <cell r="R989" t="str">
            <v>garden</v>
          </cell>
          <cell r="S989" t="str">
            <v>AIMCO</v>
          </cell>
          <cell r="T989" t="str">
            <v>NHP</v>
          </cell>
          <cell r="U989" t="str">
            <v>Affordable</v>
          </cell>
          <cell r="V989" t="str">
            <v>Affordable</v>
          </cell>
          <cell r="W989">
            <v>0</v>
          </cell>
          <cell r="X989" t="str">
            <v>Equity</v>
          </cell>
          <cell r="Y989" t="str">
            <v>12</v>
          </cell>
          <cell r="Z989" t="str">
            <v>5</v>
          </cell>
          <cell r="AA989" t="str">
            <v>4</v>
          </cell>
          <cell r="AB989">
            <v>0</v>
          </cell>
          <cell r="AC989">
            <v>0.12640000000000001</v>
          </cell>
          <cell r="AD989" t="str">
            <v>Yes</v>
          </cell>
          <cell r="AE989" t="str">
            <v>Yes</v>
          </cell>
          <cell r="AF989" t="str">
            <v>NHP Management Company</v>
          </cell>
          <cell r="AG989" t="str">
            <v>Forest Green Ltd Ptsp</v>
          </cell>
          <cell r="AH989" t="str">
            <v>1972</v>
          </cell>
          <cell r="AI989" t="str">
            <v>South East</v>
          </cell>
          <cell r="AJ989" t="str">
            <v>Orlando</v>
          </cell>
          <cell r="AK989" t="str">
            <v>Chuck Turner</v>
          </cell>
          <cell r="AL989" t="str">
            <v>Rick Singleton</v>
          </cell>
          <cell r="AM989" t="b">
            <v>0</v>
          </cell>
          <cell r="AN989" t="str">
            <v>RW:038282@3494</v>
          </cell>
          <cell r="AO989" t="str">
            <v>08232</v>
          </cell>
          <cell r="AP989">
            <v>0</v>
          </cell>
          <cell r="AQ989">
            <v>0</v>
          </cell>
          <cell r="AR989">
            <v>0</v>
          </cell>
          <cell r="AS989">
            <v>360</v>
          </cell>
          <cell r="AT989">
            <v>0</v>
          </cell>
          <cell r="AU989">
            <v>0</v>
          </cell>
          <cell r="AV989">
            <v>0</v>
          </cell>
          <cell r="AW989">
            <v>0</v>
          </cell>
          <cell r="AX989">
            <v>360</v>
          </cell>
          <cell r="AY989">
            <v>45.5</v>
          </cell>
        </row>
        <row r="990">
          <cell r="A990" t="str">
            <v>038376</v>
          </cell>
          <cell r="B990" t="str">
            <v>CHRISTOPHER COURT</v>
          </cell>
          <cell r="C990" t="str">
            <v>599 MORRIS AVENUE</v>
          </cell>
          <cell r="D990">
            <v>0</v>
          </cell>
          <cell r="E990" t="str">
            <v>Bronx</v>
          </cell>
          <cell r="F990" t="str">
            <v>NY</v>
          </cell>
          <cell r="G990" t="str">
            <v>10451</v>
          </cell>
          <cell r="H990" t="str">
            <v>718-665-1408</v>
          </cell>
          <cell r="I990" t="str">
            <v>718-665-1743</v>
          </cell>
          <cell r="J990">
            <v>160</v>
          </cell>
          <cell r="K990" t="str">
            <v>36005</v>
          </cell>
          <cell r="L990" t="str">
            <v>Bronx</v>
          </cell>
          <cell r="M990" t="str">
            <v>5600</v>
          </cell>
          <cell r="N990" t="str">
            <v>New York</v>
          </cell>
          <cell r="O990" t="str">
            <v>70</v>
          </cell>
          <cell r="P990" t="str">
            <v>New York - Northern New Jersey - Long Island</v>
          </cell>
          <cell r="Q990" t="str">
            <v>Inner city</v>
          </cell>
          <cell r="R990" t="str">
            <v>highrise</v>
          </cell>
          <cell r="S990" t="str">
            <v>AIMCO</v>
          </cell>
          <cell r="T990" t="str">
            <v>NHP</v>
          </cell>
          <cell r="U990" t="str">
            <v>Affordable</v>
          </cell>
          <cell r="V990" t="str">
            <v>Affordable</v>
          </cell>
          <cell r="W990">
            <v>0</v>
          </cell>
          <cell r="X990" t="str">
            <v>Equity</v>
          </cell>
          <cell r="Y990" t="str">
            <v>12</v>
          </cell>
          <cell r="Z990" t="str">
            <v>5</v>
          </cell>
          <cell r="AA990" t="str">
            <v>5</v>
          </cell>
          <cell r="AB990">
            <v>0</v>
          </cell>
          <cell r="AC990">
            <v>0.39900000000000002</v>
          </cell>
          <cell r="AD990" t="str">
            <v>Yes</v>
          </cell>
          <cell r="AE990" t="str">
            <v>Yes</v>
          </cell>
          <cell r="AF990" t="str">
            <v>NHP Management Company</v>
          </cell>
          <cell r="AG990" t="str">
            <v>Christopher Court Housing Co Ltd Ptsp</v>
          </cell>
          <cell r="AH990" t="str">
            <v>1981</v>
          </cell>
          <cell r="AI990" t="str">
            <v>East</v>
          </cell>
          <cell r="AJ990" t="str">
            <v>Tarrytown</v>
          </cell>
          <cell r="AK990" t="str">
            <v>David Zweig</v>
          </cell>
          <cell r="AL990" t="str">
            <v>Fonda Porter</v>
          </cell>
          <cell r="AM990" t="b">
            <v>0</v>
          </cell>
          <cell r="AN990" t="str">
            <v>RW:006230@3494</v>
          </cell>
          <cell r="AO990" t="str">
            <v>11328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0</v>
          </cell>
          <cell r="AW990">
            <v>0</v>
          </cell>
          <cell r="AX990">
            <v>0</v>
          </cell>
          <cell r="AY990">
            <v>0</v>
          </cell>
        </row>
        <row r="991">
          <cell r="A991" t="str">
            <v>038377</v>
          </cell>
          <cell r="B991" t="str">
            <v>VILLAGE GREEN (FL)</v>
          </cell>
          <cell r="C991" t="str">
            <v>3101 N.E. 15TH STREET</v>
          </cell>
          <cell r="D991">
            <v>0</v>
          </cell>
          <cell r="E991" t="str">
            <v>Gainesville</v>
          </cell>
          <cell r="F991" t="str">
            <v>FL</v>
          </cell>
          <cell r="G991" t="str">
            <v>32609</v>
          </cell>
          <cell r="H991" t="str">
            <v>352-378-9135</v>
          </cell>
          <cell r="I991" t="str">
            <v>352-374-4859</v>
          </cell>
          <cell r="J991">
            <v>100</v>
          </cell>
          <cell r="K991" t="str">
            <v>12001</v>
          </cell>
          <cell r="L991" t="str">
            <v>Alachua</v>
          </cell>
          <cell r="M991" t="str">
            <v>2900</v>
          </cell>
          <cell r="N991" t="str">
            <v>Gainesville</v>
          </cell>
          <cell r="O991">
            <v>0</v>
          </cell>
          <cell r="P991">
            <v>0</v>
          </cell>
          <cell r="Q991" t="str">
            <v>Small city</v>
          </cell>
          <cell r="R991" t="str">
            <v>garden</v>
          </cell>
          <cell r="S991" t="str">
            <v>AIMCO</v>
          </cell>
          <cell r="T991" t="str">
            <v>NHP</v>
          </cell>
          <cell r="U991" t="str">
            <v>Affordable</v>
          </cell>
          <cell r="V991" t="str">
            <v>Affordable</v>
          </cell>
          <cell r="W991">
            <v>0</v>
          </cell>
          <cell r="X991" t="str">
            <v>Equity</v>
          </cell>
          <cell r="Y991" t="str">
            <v>12</v>
          </cell>
          <cell r="Z991" t="str">
            <v>5</v>
          </cell>
          <cell r="AA991" t="str">
            <v>3</v>
          </cell>
          <cell r="AB991">
            <v>0</v>
          </cell>
          <cell r="AC991">
            <v>0.12640000000000001</v>
          </cell>
          <cell r="AD991" t="str">
            <v>Yes</v>
          </cell>
          <cell r="AE991" t="str">
            <v>Yes</v>
          </cell>
          <cell r="AF991" t="str">
            <v>NHP Management Company</v>
          </cell>
          <cell r="AG991" t="str">
            <v>Village Green Ltd Ptsp</v>
          </cell>
          <cell r="AH991" t="str">
            <v>1972</v>
          </cell>
          <cell r="AI991" t="str">
            <v>South East</v>
          </cell>
          <cell r="AJ991" t="str">
            <v>Orlando</v>
          </cell>
          <cell r="AK991" t="str">
            <v>Chuck Turner</v>
          </cell>
          <cell r="AL991" t="str">
            <v>Rick Singleton</v>
          </cell>
          <cell r="AM991" t="b">
            <v>0</v>
          </cell>
          <cell r="AN991" t="str">
            <v>RW:039108@3494</v>
          </cell>
          <cell r="AO991" t="str">
            <v>10486</v>
          </cell>
          <cell r="AP991">
            <v>0</v>
          </cell>
          <cell r="AQ991">
            <v>0</v>
          </cell>
          <cell r="AR991">
            <v>0</v>
          </cell>
          <cell r="AS991">
            <v>360</v>
          </cell>
          <cell r="AT991">
            <v>0</v>
          </cell>
          <cell r="AU991">
            <v>1025.5999999999999</v>
          </cell>
          <cell r="AV991">
            <v>0</v>
          </cell>
          <cell r="AW991">
            <v>0</v>
          </cell>
          <cell r="AX991">
            <v>1385.6</v>
          </cell>
          <cell r="AY991">
            <v>175.13</v>
          </cell>
        </row>
        <row r="992">
          <cell r="A992" t="str">
            <v>038378</v>
          </cell>
          <cell r="B992" t="str">
            <v>SANDY SPRINGS</v>
          </cell>
          <cell r="C992" t="str">
            <v>3044 BLOOMFIELD DRIVE</v>
          </cell>
          <cell r="D992">
            <v>0</v>
          </cell>
          <cell r="E992" t="str">
            <v>Macon</v>
          </cell>
          <cell r="F992" t="str">
            <v>GA</v>
          </cell>
          <cell r="G992" t="str">
            <v>31205</v>
          </cell>
          <cell r="H992" t="str">
            <v>912-781-0182</v>
          </cell>
          <cell r="I992" t="str">
            <v>912-781-2150</v>
          </cell>
          <cell r="J992">
            <v>74</v>
          </cell>
          <cell r="K992" t="str">
            <v>13021</v>
          </cell>
          <cell r="L992" t="str">
            <v>Bibb</v>
          </cell>
          <cell r="M992" t="str">
            <v>4680</v>
          </cell>
          <cell r="N992" t="str">
            <v>Macon</v>
          </cell>
          <cell r="O992">
            <v>0</v>
          </cell>
          <cell r="P992">
            <v>0</v>
          </cell>
          <cell r="Q992" t="str">
            <v>Suburban</v>
          </cell>
          <cell r="R992" t="str">
            <v>garden</v>
          </cell>
          <cell r="S992" t="str">
            <v>AIMCO</v>
          </cell>
          <cell r="T992" t="str">
            <v>NHP</v>
          </cell>
          <cell r="U992" t="str">
            <v>Affordable</v>
          </cell>
          <cell r="V992" t="str">
            <v>Affordable</v>
          </cell>
          <cell r="W992">
            <v>0</v>
          </cell>
          <cell r="X992" t="str">
            <v>Equity</v>
          </cell>
          <cell r="Y992" t="str">
            <v>12</v>
          </cell>
          <cell r="Z992" t="str">
            <v>5</v>
          </cell>
          <cell r="AA992" t="str">
            <v>6</v>
          </cell>
          <cell r="AB992">
            <v>0</v>
          </cell>
          <cell r="AC992">
            <v>0.49330000000000002</v>
          </cell>
          <cell r="AD992" t="str">
            <v>Yes</v>
          </cell>
          <cell r="AE992" t="str">
            <v>Yes</v>
          </cell>
          <cell r="AF992" t="str">
            <v>NHP Management Company</v>
          </cell>
          <cell r="AG992" t="str">
            <v>Sandy Springs Assoc Ltd</v>
          </cell>
          <cell r="AH992" t="str">
            <v>1979</v>
          </cell>
          <cell r="AI992" t="str">
            <v>South East</v>
          </cell>
          <cell r="AJ992" t="str">
            <v>Atlanta</v>
          </cell>
          <cell r="AK992" t="str">
            <v>Ken Mills</v>
          </cell>
          <cell r="AL992" t="str">
            <v>Tom Cowdrey</v>
          </cell>
          <cell r="AM992" t="b">
            <v>0</v>
          </cell>
          <cell r="AN992">
            <v>0</v>
          </cell>
          <cell r="AO992" t="str">
            <v>09121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AW992">
            <v>0</v>
          </cell>
          <cell r="AX992">
            <v>0</v>
          </cell>
          <cell r="AY992">
            <v>0</v>
          </cell>
        </row>
        <row r="993">
          <cell r="A993" t="str">
            <v>038379</v>
          </cell>
          <cell r="B993" t="str">
            <v>CLISBY TOWERS</v>
          </cell>
          <cell r="C993" t="str">
            <v>2087 VINEVILLE AVENUE</v>
          </cell>
          <cell r="D993">
            <v>0</v>
          </cell>
          <cell r="E993" t="str">
            <v>Macon</v>
          </cell>
          <cell r="F993" t="str">
            <v>GA</v>
          </cell>
          <cell r="G993" t="str">
            <v>31204</v>
          </cell>
          <cell r="H993" t="str">
            <v>912-743-9008</v>
          </cell>
          <cell r="I993" t="str">
            <v>912-746-2454</v>
          </cell>
          <cell r="J993">
            <v>52</v>
          </cell>
          <cell r="K993" t="str">
            <v>13021</v>
          </cell>
          <cell r="L993" t="str">
            <v>Bibb</v>
          </cell>
          <cell r="M993" t="str">
            <v>4680</v>
          </cell>
          <cell r="N993" t="str">
            <v>Macon</v>
          </cell>
          <cell r="O993">
            <v>0</v>
          </cell>
          <cell r="P993">
            <v>0</v>
          </cell>
          <cell r="Q993" t="str">
            <v>Small city</v>
          </cell>
          <cell r="R993" t="str">
            <v>midrise</v>
          </cell>
          <cell r="S993" t="str">
            <v>AIMCO</v>
          </cell>
          <cell r="T993" t="str">
            <v>NHP</v>
          </cell>
          <cell r="U993" t="str">
            <v>Affordable</v>
          </cell>
          <cell r="V993" t="str">
            <v>Affordable</v>
          </cell>
          <cell r="W993">
            <v>0</v>
          </cell>
          <cell r="X993" t="str">
            <v>Equity</v>
          </cell>
          <cell r="Y993" t="str">
            <v>12</v>
          </cell>
          <cell r="Z993" t="str">
            <v>7</v>
          </cell>
          <cell r="AA993" t="str">
            <v>9</v>
          </cell>
          <cell r="AB993">
            <v>0</v>
          </cell>
          <cell r="AC993">
            <v>0.05</v>
          </cell>
          <cell r="AD993" t="str">
            <v>Yes</v>
          </cell>
          <cell r="AE993" t="str">
            <v>Yes</v>
          </cell>
          <cell r="AF993" t="str">
            <v>NHP Management Company</v>
          </cell>
          <cell r="AG993" t="str">
            <v>Vineville Towers Assoc Ltd</v>
          </cell>
          <cell r="AH993" t="str">
            <v>1981</v>
          </cell>
          <cell r="AI993" t="str">
            <v>South East</v>
          </cell>
          <cell r="AJ993" t="str">
            <v>Atlanta</v>
          </cell>
          <cell r="AK993" t="str">
            <v>Ken Mills</v>
          </cell>
          <cell r="AL993" t="str">
            <v>Tom Cowdrey</v>
          </cell>
          <cell r="AM993" t="b">
            <v>0</v>
          </cell>
          <cell r="AN993" t="str">
            <v>RW:008770@3494</v>
          </cell>
          <cell r="AO993" t="str">
            <v>11419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AW993">
            <v>0</v>
          </cell>
          <cell r="AX993">
            <v>0</v>
          </cell>
          <cell r="AY993">
            <v>0</v>
          </cell>
        </row>
        <row r="994">
          <cell r="A994" t="str">
            <v>038380</v>
          </cell>
          <cell r="B994" t="str">
            <v>WESTGATE</v>
          </cell>
          <cell r="C994" t="str">
            <v>145 WHEATHILL ROAD</v>
          </cell>
          <cell r="D994">
            <v>0</v>
          </cell>
          <cell r="E994" t="str">
            <v>Garden City</v>
          </cell>
          <cell r="F994" t="str">
            <v>GA</v>
          </cell>
          <cell r="G994" t="str">
            <v>31408</v>
          </cell>
          <cell r="H994" t="str">
            <v>912-964-1523</v>
          </cell>
          <cell r="I994" t="str">
            <v>912-966-5001</v>
          </cell>
          <cell r="J994">
            <v>94</v>
          </cell>
          <cell r="K994" t="str">
            <v>13051</v>
          </cell>
          <cell r="L994" t="str">
            <v>Chatham</v>
          </cell>
          <cell r="M994" t="str">
            <v>7520</v>
          </cell>
          <cell r="N994" t="str">
            <v>Savannah</v>
          </cell>
          <cell r="O994">
            <v>0</v>
          </cell>
          <cell r="P994">
            <v>0</v>
          </cell>
          <cell r="Q994" t="str">
            <v>Suburban</v>
          </cell>
          <cell r="R994" t="str">
            <v>garden</v>
          </cell>
          <cell r="S994" t="str">
            <v>AIMCO</v>
          </cell>
          <cell r="T994" t="str">
            <v>NHP</v>
          </cell>
          <cell r="U994" t="str">
            <v>Affordable</v>
          </cell>
          <cell r="V994" t="str">
            <v>Affordable</v>
          </cell>
          <cell r="W994">
            <v>0</v>
          </cell>
          <cell r="X994" t="str">
            <v>Equity</v>
          </cell>
          <cell r="Y994" t="str">
            <v>12</v>
          </cell>
          <cell r="Z994" t="str">
            <v>4</v>
          </cell>
          <cell r="AA994" t="str">
            <v>4</v>
          </cell>
          <cell r="AB994">
            <v>0</v>
          </cell>
          <cell r="AC994">
            <v>0.128</v>
          </cell>
          <cell r="AD994" t="str">
            <v>Yes</v>
          </cell>
          <cell r="AE994" t="str">
            <v>Yes</v>
          </cell>
          <cell r="AF994" t="str">
            <v>NHP Management Company</v>
          </cell>
          <cell r="AG994" t="str">
            <v>Westgate Apts</v>
          </cell>
          <cell r="AH994" t="str">
            <v>1983</v>
          </cell>
          <cell r="AI994" t="str">
            <v>South East</v>
          </cell>
          <cell r="AJ994" t="str">
            <v>Atlanta</v>
          </cell>
          <cell r="AK994" t="str">
            <v>Ken Mills</v>
          </cell>
          <cell r="AL994" t="str">
            <v>Tom Cowdrey</v>
          </cell>
          <cell r="AM994" t="b">
            <v>0</v>
          </cell>
          <cell r="AN994" t="str">
            <v>RW:000743@3494</v>
          </cell>
          <cell r="AO994" t="str">
            <v>11413</v>
          </cell>
          <cell r="AP994">
            <v>0</v>
          </cell>
          <cell r="AQ994">
            <v>0</v>
          </cell>
          <cell r="AR994">
            <v>0</v>
          </cell>
          <cell r="AS994">
            <v>0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0</v>
          </cell>
          <cell r="AY994">
            <v>0</v>
          </cell>
        </row>
        <row r="995">
          <cell r="A995" t="str">
            <v>038381</v>
          </cell>
          <cell r="B995" t="str">
            <v>MARIA LOPEZ</v>
          </cell>
          <cell r="C995" t="str">
            <v>2950 PARK AVENUE</v>
          </cell>
          <cell r="D995" t="str">
            <v>ATTN: MANAGEMENT OFFICE</v>
          </cell>
          <cell r="E995" t="str">
            <v>Bronx</v>
          </cell>
          <cell r="F995" t="str">
            <v>NY</v>
          </cell>
          <cell r="G995" t="str">
            <v>10451</v>
          </cell>
          <cell r="H995" t="str">
            <v>718-993-5440</v>
          </cell>
          <cell r="I995" t="str">
            <v>718-402-1376</v>
          </cell>
          <cell r="J995">
            <v>216</v>
          </cell>
          <cell r="K995" t="str">
            <v>36005</v>
          </cell>
          <cell r="L995" t="str">
            <v>Bronx</v>
          </cell>
          <cell r="M995" t="str">
            <v>5600</v>
          </cell>
          <cell r="N995" t="str">
            <v>New York</v>
          </cell>
          <cell r="O995" t="str">
            <v>70</v>
          </cell>
          <cell r="P995" t="str">
            <v>New York - Northern New Jersey - Long Island</v>
          </cell>
          <cell r="Q995" t="str">
            <v>Inner city</v>
          </cell>
          <cell r="R995" t="str">
            <v>highrise</v>
          </cell>
          <cell r="S995" t="str">
            <v>AIMCO</v>
          </cell>
          <cell r="T995" t="str">
            <v>NHP</v>
          </cell>
          <cell r="U995" t="str">
            <v>Affordable</v>
          </cell>
          <cell r="V995" t="str">
            <v>Affordable</v>
          </cell>
          <cell r="W995">
            <v>0</v>
          </cell>
          <cell r="X995" t="str">
            <v>Equity</v>
          </cell>
          <cell r="Y995" t="str">
            <v>12</v>
          </cell>
          <cell r="Z995" t="str">
            <v>5</v>
          </cell>
          <cell r="AA995" t="str">
            <v>5</v>
          </cell>
          <cell r="AB995">
            <v>0</v>
          </cell>
          <cell r="AC995">
            <v>0.37659999999999999</v>
          </cell>
          <cell r="AD995" t="str">
            <v>Yes</v>
          </cell>
          <cell r="AE995" t="str">
            <v>Yes</v>
          </cell>
          <cell r="AF995" t="str">
            <v>NHP Management Company</v>
          </cell>
          <cell r="AG995" t="str">
            <v>Urbanizacion Maria Lopez Housng Company Ltd Ptsp</v>
          </cell>
          <cell r="AH995" t="str">
            <v>1981</v>
          </cell>
          <cell r="AI995" t="str">
            <v>East</v>
          </cell>
          <cell r="AJ995" t="str">
            <v>Tarrytown</v>
          </cell>
          <cell r="AK995" t="str">
            <v>David Zweig</v>
          </cell>
          <cell r="AL995" t="str">
            <v>Fonda Porter</v>
          </cell>
          <cell r="AM995" t="b">
            <v>0</v>
          </cell>
          <cell r="AN995" t="str">
            <v>RW:038073@3494</v>
          </cell>
          <cell r="AO995">
            <v>0</v>
          </cell>
          <cell r="AP995">
            <v>0</v>
          </cell>
          <cell r="AQ995">
            <v>0</v>
          </cell>
          <cell r="AR995">
            <v>0</v>
          </cell>
          <cell r="AS995">
            <v>0</v>
          </cell>
          <cell r="AT995">
            <v>0</v>
          </cell>
          <cell r="AU995">
            <v>0</v>
          </cell>
          <cell r="AV995">
            <v>0</v>
          </cell>
          <cell r="AW995">
            <v>0</v>
          </cell>
          <cell r="AX995">
            <v>0</v>
          </cell>
          <cell r="AY995">
            <v>0</v>
          </cell>
        </row>
        <row r="996">
          <cell r="A996" t="str">
            <v>038382</v>
          </cell>
          <cell r="B996" t="str">
            <v>OAKLAND CITY / WESTEND</v>
          </cell>
          <cell r="C996" t="str">
            <v>1191-B OAKLAND LANE</v>
          </cell>
          <cell r="D996">
            <v>0</v>
          </cell>
          <cell r="E996" t="str">
            <v>Atlanta</v>
          </cell>
          <cell r="F996" t="str">
            <v>GA</v>
          </cell>
          <cell r="G996" t="str">
            <v>30310</v>
          </cell>
          <cell r="H996" t="str">
            <v>404-753-1701</v>
          </cell>
          <cell r="I996" t="str">
            <v>404-755-3940</v>
          </cell>
          <cell r="J996">
            <v>111</v>
          </cell>
          <cell r="K996" t="str">
            <v>13121</v>
          </cell>
          <cell r="L996" t="str">
            <v>Fulton</v>
          </cell>
          <cell r="M996" t="str">
            <v>0520</v>
          </cell>
          <cell r="N996" t="str">
            <v>Atlanta</v>
          </cell>
          <cell r="O996">
            <v>0</v>
          </cell>
          <cell r="P996">
            <v>0</v>
          </cell>
          <cell r="Q996" t="str">
            <v>Suburban</v>
          </cell>
          <cell r="R996" t="str">
            <v>midrise</v>
          </cell>
          <cell r="S996" t="str">
            <v>AIMCO</v>
          </cell>
          <cell r="T996" t="str">
            <v>NHP</v>
          </cell>
          <cell r="U996" t="str">
            <v>Affordable</v>
          </cell>
          <cell r="V996" t="str">
            <v>Affordable</v>
          </cell>
          <cell r="W996">
            <v>0</v>
          </cell>
          <cell r="X996" t="str">
            <v>Equity</v>
          </cell>
          <cell r="Y996" t="str">
            <v>12</v>
          </cell>
          <cell r="Z996" t="str">
            <v>2</v>
          </cell>
          <cell r="AA996" t="str">
            <v>5</v>
          </cell>
          <cell r="AB996">
            <v>0</v>
          </cell>
          <cell r="AC996">
            <v>0.187</v>
          </cell>
          <cell r="AD996" t="str">
            <v>Yes</v>
          </cell>
          <cell r="AE996" t="str">
            <v>Yes</v>
          </cell>
          <cell r="AF996" t="str">
            <v>NHP Management Company</v>
          </cell>
          <cell r="AG996" t="str">
            <v>Oakland City West End Assoc Ltd</v>
          </cell>
          <cell r="AH996" t="str">
            <v>1943</v>
          </cell>
          <cell r="AI996" t="str">
            <v>South East</v>
          </cell>
          <cell r="AJ996" t="str">
            <v>Atlanta</v>
          </cell>
          <cell r="AK996" t="str">
            <v>Ken Mills</v>
          </cell>
          <cell r="AL996" t="str">
            <v>Tom Cowdrey</v>
          </cell>
          <cell r="AM996" t="b">
            <v>0</v>
          </cell>
          <cell r="AN996" t="str">
            <v>RW:000012@3494</v>
          </cell>
          <cell r="AO996">
            <v>0</v>
          </cell>
          <cell r="AP996">
            <v>0</v>
          </cell>
          <cell r="AQ996">
            <v>0</v>
          </cell>
          <cell r="AR996">
            <v>0</v>
          </cell>
          <cell r="AS996">
            <v>399.6</v>
          </cell>
          <cell r="AT996">
            <v>0</v>
          </cell>
          <cell r="AU996">
            <v>0</v>
          </cell>
          <cell r="AV996">
            <v>0</v>
          </cell>
          <cell r="AW996">
            <v>0</v>
          </cell>
          <cell r="AX996">
            <v>399.6</v>
          </cell>
          <cell r="AY996">
            <v>74.72</v>
          </cell>
        </row>
        <row r="997">
          <cell r="A997" t="str">
            <v>038383</v>
          </cell>
          <cell r="B997" t="str">
            <v>NORTHGATE VILLAGE</v>
          </cell>
          <cell r="C997" t="str">
            <v>4400 WARM SPRINGS ROAD</v>
          </cell>
          <cell r="D997">
            <v>0</v>
          </cell>
          <cell r="E997" t="str">
            <v>Columbus</v>
          </cell>
          <cell r="F997" t="str">
            <v>GA</v>
          </cell>
          <cell r="G997" t="str">
            <v>31909</v>
          </cell>
          <cell r="H997" t="str">
            <v>706-563-7404</v>
          </cell>
          <cell r="I997" t="str">
            <v>706-569-8959</v>
          </cell>
          <cell r="J997">
            <v>150</v>
          </cell>
          <cell r="K997" t="str">
            <v>13215</v>
          </cell>
          <cell r="L997" t="str">
            <v>Muscogee</v>
          </cell>
          <cell r="M997" t="str">
            <v>1800</v>
          </cell>
          <cell r="N997" t="str">
            <v>Columbus</v>
          </cell>
          <cell r="O997">
            <v>0</v>
          </cell>
          <cell r="P997">
            <v>0</v>
          </cell>
          <cell r="Q997" t="str">
            <v>Suburban</v>
          </cell>
          <cell r="R997" t="str">
            <v>garden</v>
          </cell>
          <cell r="S997" t="str">
            <v>AIMCO</v>
          </cell>
          <cell r="T997" t="str">
            <v>NHP</v>
          </cell>
          <cell r="U997" t="str">
            <v>Affordable</v>
          </cell>
          <cell r="V997" t="str">
            <v>Affordable</v>
          </cell>
          <cell r="W997">
            <v>0</v>
          </cell>
          <cell r="X997" t="str">
            <v>Equity</v>
          </cell>
          <cell r="Y997" t="str">
            <v>12</v>
          </cell>
          <cell r="Z997" t="str">
            <v>6</v>
          </cell>
          <cell r="AA997" t="str">
            <v>7</v>
          </cell>
          <cell r="AB997">
            <v>0</v>
          </cell>
          <cell r="AC997">
            <v>0.12640000000000001</v>
          </cell>
          <cell r="AD997" t="str">
            <v>Yes</v>
          </cell>
          <cell r="AE997" t="str">
            <v>Yes</v>
          </cell>
          <cell r="AF997" t="str">
            <v>NHP Management Company</v>
          </cell>
          <cell r="AG997" t="str">
            <v>Northgate Village Ltd Ptsp</v>
          </cell>
          <cell r="AH997" t="str">
            <v>1973</v>
          </cell>
          <cell r="AI997" t="str">
            <v>South East</v>
          </cell>
          <cell r="AJ997" t="str">
            <v>Atlanta</v>
          </cell>
          <cell r="AK997" t="str">
            <v>Ken Mills</v>
          </cell>
          <cell r="AL997" t="str">
            <v>Ken Mills</v>
          </cell>
          <cell r="AM997" t="b">
            <v>0</v>
          </cell>
          <cell r="AN997" t="str">
            <v>RW:038929@3494</v>
          </cell>
          <cell r="AO997" t="str">
            <v>10353</v>
          </cell>
          <cell r="AP997">
            <v>1333.8</v>
          </cell>
          <cell r="AQ997">
            <v>0</v>
          </cell>
          <cell r="AR997">
            <v>0</v>
          </cell>
          <cell r="AS997">
            <v>540</v>
          </cell>
          <cell r="AT997">
            <v>0</v>
          </cell>
          <cell r="AU997">
            <v>0</v>
          </cell>
          <cell r="AV997">
            <v>0</v>
          </cell>
          <cell r="AW997">
            <v>0</v>
          </cell>
          <cell r="AX997">
            <v>1873.8</v>
          </cell>
          <cell r="AY997">
            <v>236.84</v>
          </cell>
        </row>
        <row r="998">
          <cell r="A998" t="str">
            <v>038384</v>
          </cell>
          <cell r="B998" t="str">
            <v>HUDSON TERRACE</v>
          </cell>
          <cell r="C998" t="str">
            <v>PO BOX 484</v>
          </cell>
          <cell r="D998" t="str">
            <v>7A N. FRONT STREET</v>
          </cell>
          <cell r="E998" t="str">
            <v>Hudson</v>
          </cell>
          <cell r="F998" t="str">
            <v>NY</v>
          </cell>
          <cell r="G998" t="str">
            <v>12534</v>
          </cell>
          <cell r="H998" t="str">
            <v>512-828-0600</v>
          </cell>
          <cell r="I998" t="str">
            <v>512-828-5923</v>
          </cell>
          <cell r="J998">
            <v>168</v>
          </cell>
          <cell r="K998" t="str">
            <v>36021</v>
          </cell>
          <cell r="L998" t="str">
            <v>Columbia</v>
          </cell>
          <cell r="M998" t="str">
            <v>036</v>
          </cell>
          <cell r="N998" t="str">
            <v>NY Other</v>
          </cell>
          <cell r="O998">
            <v>0</v>
          </cell>
          <cell r="P998">
            <v>0</v>
          </cell>
          <cell r="Q998" t="str">
            <v>Small city</v>
          </cell>
          <cell r="R998" t="str">
            <v>garden</v>
          </cell>
          <cell r="S998" t="str">
            <v>AIMCO</v>
          </cell>
          <cell r="T998" t="str">
            <v>NHP</v>
          </cell>
          <cell r="U998" t="str">
            <v>Affordable</v>
          </cell>
          <cell r="V998" t="str">
            <v>Affordable</v>
          </cell>
          <cell r="W998">
            <v>0</v>
          </cell>
          <cell r="X998" t="str">
            <v>Equity</v>
          </cell>
          <cell r="Y998" t="str">
            <v>12</v>
          </cell>
          <cell r="Z998" t="str">
            <v>7</v>
          </cell>
          <cell r="AA998" t="str">
            <v>7</v>
          </cell>
          <cell r="AB998">
            <v>0</v>
          </cell>
          <cell r="AC998">
            <v>0.28799999999999998</v>
          </cell>
          <cell r="AD998" t="str">
            <v>Yes</v>
          </cell>
          <cell r="AE998" t="str">
            <v>Yes</v>
          </cell>
          <cell r="AF998" t="str">
            <v>NHP Management Company</v>
          </cell>
          <cell r="AG998" t="str">
            <v>Hudson Terrace Assoc Ltd Ptsp</v>
          </cell>
          <cell r="AH998" t="str">
            <v>1973</v>
          </cell>
          <cell r="AI998" t="str">
            <v>East</v>
          </cell>
          <cell r="AJ998" t="str">
            <v>Allentown</v>
          </cell>
          <cell r="AK998" t="str">
            <v>Cooper Winston</v>
          </cell>
          <cell r="AL998" t="str">
            <v>Randy Wadsworth</v>
          </cell>
          <cell r="AM998" t="b">
            <v>0</v>
          </cell>
          <cell r="AN998" t="str">
            <v>RW:025061@3494</v>
          </cell>
          <cell r="AO998" t="str">
            <v>11622</v>
          </cell>
          <cell r="AP998">
            <v>0</v>
          </cell>
          <cell r="AQ998">
            <v>0</v>
          </cell>
          <cell r="AR998">
            <v>0</v>
          </cell>
          <cell r="AS998">
            <v>0</v>
          </cell>
          <cell r="AT998">
            <v>0</v>
          </cell>
          <cell r="AU998">
            <v>0</v>
          </cell>
          <cell r="AV998">
            <v>0</v>
          </cell>
          <cell r="AW998">
            <v>0</v>
          </cell>
          <cell r="AX998">
            <v>0</v>
          </cell>
          <cell r="AY998">
            <v>0</v>
          </cell>
        </row>
        <row r="999">
          <cell r="A999" t="str">
            <v>038385</v>
          </cell>
          <cell r="B999" t="str">
            <v>O'NEILL</v>
          </cell>
          <cell r="C999" t="str">
            <v>2121 SIXTH AVENUE</v>
          </cell>
          <cell r="D999">
            <v>0</v>
          </cell>
          <cell r="E999" t="str">
            <v>Troy</v>
          </cell>
          <cell r="F999" t="str">
            <v>NY</v>
          </cell>
          <cell r="G999" t="str">
            <v>12180</v>
          </cell>
          <cell r="H999" t="str">
            <v>518-272-1425</v>
          </cell>
          <cell r="I999" t="str">
            <v>518-272-5259</v>
          </cell>
          <cell r="J999">
            <v>115</v>
          </cell>
          <cell r="K999" t="str">
            <v>36083</v>
          </cell>
          <cell r="L999" t="str">
            <v>Rensselaer</v>
          </cell>
          <cell r="M999" t="str">
            <v>0160</v>
          </cell>
          <cell r="N999" t="str">
            <v>Albany-Schenectady-Troy</v>
          </cell>
          <cell r="O999">
            <v>0</v>
          </cell>
          <cell r="P999">
            <v>0</v>
          </cell>
          <cell r="Q999" t="str">
            <v>Small city</v>
          </cell>
          <cell r="R999" t="str">
            <v>highrise</v>
          </cell>
          <cell r="S999" t="str">
            <v>AIMCO</v>
          </cell>
          <cell r="T999" t="str">
            <v>NHP</v>
          </cell>
          <cell r="U999" t="str">
            <v>Affordable</v>
          </cell>
          <cell r="V999" t="str">
            <v>Affordable</v>
          </cell>
          <cell r="W999">
            <v>0</v>
          </cell>
          <cell r="X999" t="str">
            <v>Equity</v>
          </cell>
          <cell r="Y999" t="str">
            <v>12</v>
          </cell>
          <cell r="Z999" t="str">
            <v>6</v>
          </cell>
          <cell r="AA999" t="str">
            <v>10</v>
          </cell>
          <cell r="AB999">
            <v>0</v>
          </cell>
          <cell r="AC999">
            <v>0.1661</v>
          </cell>
          <cell r="AD999" t="str">
            <v>Yes</v>
          </cell>
          <cell r="AE999" t="str">
            <v>Yes</v>
          </cell>
          <cell r="AF999" t="str">
            <v>NHP Management Company</v>
          </cell>
          <cell r="AG999" t="str">
            <v>SNI Development Company Ltd Ptsp</v>
          </cell>
          <cell r="AH999" t="str">
            <v>1983</v>
          </cell>
          <cell r="AI999" t="str">
            <v>East</v>
          </cell>
          <cell r="AJ999" t="str">
            <v>Allentown</v>
          </cell>
          <cell r="AK999" t="str">
            <v>Cooper Winston</v>
          </cell>
          <cell r="AL999" t="str">
            <v>Randy Wadsworth</v>
          </cell>
          <cell r="AM999" t="b">
            <v>0</v>
          </cell>
          <cell r="AN999" t="str">
            <v>RW:038191@3494</v>
          </cell>
          <cell r="AO999" t="str">
            <v>08061</v>
          </cell>
          <cell r="AP999">
            <v>0</v>
          </cell>
          <cell r="AQ999">
            <v>0</v>
          </cell>
          <cell r="AR999">
            <v>0</v>
          </cell>
          <cell r="AS999">
            <v>0</v>
          </cell>
          <cell r="AT999">
            <v>0</v>
          </cell>
          <cell r="AU999">
            <v>0</v>
          </cell>
          <cell r="AV999">
            <v>0</v>
          </cell>
          <cell r="AW999">
            <v>0</v>
          </cell>
          <cell r="AX999">
            <v>0</v>
          </cell>
          <cell r="AY999">
            <v>0</v>
          </cell>
        </row>
        <row r="1000">
          <cell r="A1000" t="str">
            <v>038388</v>
          </cell>
          <cell r="B1000" t="str">
            <v>HARRIS PARK</v>
          </cell>
          <cell r="C1000" t="str">
            <v>122 HARRIS PARK</v>
          </cell>
          <cell r="D1000">
            <v>0</v>
          </cell>
          <cell r="E1000" t="str">
            <v>Rochester</v>
          </cell>
          <cell r="F1000" t="str">
            <v>NY</v>
          </cell>
          <cell r="G1000" t="str">
            <v>14610</v>
          </cell>
          <cell r="H1000" t="str">
            <v>716-482-3440</v>
          </cell>
          <cell r="I1000" t="str">
            <v>716-482-3081</v>
          </cell>
          <cell r="J1000">
            <v>114</v>
          </cell>
          <cell r="K1000" t="str">
            <v>36055</v>
          </cell>
          <cell r="L1000" t="str">
            <v>Monroe</v>
          </cell>
          <cell r="M1000" t="str">
            <v>6840</v>
          </cell>
          <cell r="N1000" t="str">
            <v>Rochester</v>
          </cell>
          <cell r="O1000">
            <v>0</v>
          </cell>
          <cell r="P1000">
            <v>0</v>
          </cell>
          <cell r="Q1000" t="str">
            <v>Small city</v>
          </cell>
          <cell r="R1000" t="str">
            <v>garden</v>
          </cell>
          <cell r="S1000" t="str">
            <v>AIMCO</v>
          </cell>
          <cell r="T1000" t="str">
            <v>NHP</v>
          </cell>
          <cell r="U1000" t="str">
            <v>Affordable</v>
          </cell>
          <cell r="V1000" t="str">
            <v>Affordable</v>
          </cell>
          <cell r="W1000">
            <v>0</v>
          </cell>
          <cell r="X1000" t="str">
            <v>Equity</v>
          </cell>
          <cell r="Y1000" t="str">
            <v>12</v>
          </cell>
          <cell r="Z1000" t="str">
            <v>7</v>
          </cell>
          <cell r="AA1000" t="str">
            <v>6</v>
          </cell>
          <cell r="AB1000">
            <v>0</v>
          </cell>
          <cell r="AC1000">
            <v>0.99</v>
          </cell>
          <cell r="AD1000" t="str">
            <v>Yes</v>
          </cell>
          <cell r="AE1000" t="str">
            <v>Yes</v>
          </cell>
          <cell r="AF1000" t="str">
            <v>NHP Management Company</v>
          </cell>
          <cell r="AG1000" t="str">
            <v>Harris Park Ltd Ptsp</v>
          </cell>
          <cell r="AH1000" t="str">
            <v>1969</v>
          </cell>
          <cell r="AI1000" t="str">
            <v>East</v>
          </cell>
          <cell r="AJ1000" t="str">
            <v>Allentown</v>
          </cell>
          <cell r="AK1000" t="str">
            <v>Cooper Winston</v>
          </cell>
          <cell r="AL1000" t="str">
            <v>Paul Ramsell</v>
          </cell>
          <cell r="AM1000" t="b">
            <v>0</v>
          </cell>
          <cell r="AN1000" t="str">
            <v>RW:007099@3494</v>
          </cell>
          <cell r="AO1000" t="str">
            <v>11681</v>
          </cell>
          <cell r="AP1000">
            <v>0</v>
          </cell>
          <cell r="AQ1000">
            <v>0</v>
          </cell>
          <cell r="AR1000">
            <v>0</v>
          </cell>
          <cell r="AS1000">
            <v>0</v>
          </cell>
          <cell r="AT1000">
            <v>0</v>
          </cell>
          <cell r="AU1000">
            <v>0</v>
          </cell>
          <cell r="AV1000">
            <v>0</v>
          </cell>
          <cell r="AW1000">
            <v>0</v>
          </cell>
          <cell r="AX1000">
            <v>0</v>
          </cell>
          <cell r="AY1000">
            <v>0</v>
          </cell>
        </row>
        <row r="1001">
          <cell r="A1001" t="str">
            <v>038389</v>
          </cell>
          <cell r="B1001" t="str">
            <v>RIVERVIEW I</v>
          </cell>
          <cell r="C1001" t="str">
            <v>602 W 135TH STREET</v>
          </cell>
          <cell r="D1001">
            <v>0</v>
          </cell>
          <cell r="E1001" t="str">
            <v>New York</v>
          </cell>
          <cell r="F1001" t="str">
            <v>NY</v>
          </cell>
          <cell r="G1001" t="str">
            <v>10031</v>
          </cell>
          <cell r="H1001" t="str">
            <v>212-862-2220</v>
          </cell>
          <cell r="I1001" t="str">
            <v>212-368-6904</v>
          </cell>
          <cell r="J1001">
            <v>111</v>
          </cell>
          <cell r="K1001" t="str">
            <v>36061</v>
          </cell>
          <cell r="L1001" t="str">
            <v>New York</v>
          </cell>
          <cell r="M1001" t="str">
            <v>5600</v>
          </cell>
          <cell r="N1001" t="str">
            <v>New York</v>
          </cell>
          <cell r="O1001" t="str">
            <v>70</v>
          </cell>
          <cell r="P1001" t="str">
            <v>New York - Northern New Jersey - Long Island</v>
          </cell>
          <cell r="Q1001" t="str">
            <v>Inner city</v>
          </cell>
          <cell r="R1001" t="str">
            <v>midrise</v>
          </cell>
          <cell r="S1001" t="str">
            <v>AIMCO</v>
          </cell>
          <cell r="T1001" t="str">
            <v>NHP</v>
          </cell>
          <cell r="U1001" t="str">
            <v>Affordable</v>
          </cell>
          <cell r="V1001" t="str">
            <v>Affordable</v>
          </cell>
          <cell r="W1001">
            <v>0</v>
          </cell>
          <cell r="X1001" t="str">
            <v>Equity</v>
          </cell>
          <cell r="Y1001" t="str">
            <v>12</v>
          </cell>
          <cell r="Z1001" t="str">
            <v>5</v>
          </cell>
          <cell r="AA1001" t="str">
            <v>6</v>
          </cell>
          <cell r="AB1001">
            <v>0</v>
          </cell>
          <cell r="AC1001">
            <v>0.05</v>
          </cell>
          <cell r="AD1001" t="str">
            <v>Yes</v>
          </cell>
          <cell r="AE1001" t="str">
            <v>Yes</v>
          </cell>
          <cell r="AF1001" t="str">
            <v>NHP Management Company</v>
          </cell>
          <cell r="AG1001" t="str">
            <v>United Redevelopment Assoc Ltd Ptsp</v>
          </cell>
          <cell r="AH1001" t="str">
            <v>1979</v>
          </cell>
          <cell r="AI1001" t="str">
            <v>East</v>
          </cell>
          <cell r="AJ1001" t="str">
            <v>Tarrytown</v>
          </cell>
          <cell r="AK1001" t="str">
            <v>David Zweig</v>
          </cell>
          <cell r="AL1001" t="str">
            <v>Marcella Holmes</v>
          </cell>
          <cell r="AM1001" t="b">
            <v>1</v>
          </cell>
          <cell r="AN1001">
            <v>0</v>
          </cell>
          <cell r="AO1001">
            <v>0</v>
          </cell>
          <cell r="AP1001">
            <v>0</v>
          </cell>
          <cell r="AQ1001">
            <v>0</v>
          </cell>
          <cell r="AR1001">
            <v>0</v>
          </cell>
          <cell r="AS1001">
            <v>0</v>
          </cell>
          <cell r="AT1001">
            <v>0</v>
          </cell>
          <cell r="AU1001">
            <v>0</v>
          </cell>
          <cell r="AV1001">
            <v>0</v>
          </cell>
          <cell r="AW1001">
            <v>0</v>
          </cell>
          <cell r="AX1001">
            <v>0</v>
          </cell>
          <cell r="AY1001">
            <v>0</v>
          </cell>
        </row>
        <row r="1002">
          <cell r="A1002" t="str">
            <v>038390</v>
          </cell>
          <cell r="B1002" t="str">
            <v>RIVERVIEW II</v>
          </cell>
          <cell r="C1002" t="str">
            <v>602 W 135TH STREET</v>
          </cell>
          <cell r="D1002">
            <v>0</v>
          </cell>
          <cell r="E1002" t="str">
            <v>New York</v>
          </cell>
          <cell r="F1002" t="str">
            <v>NY</v>
          </cell>
          <cell r="G1002" t="str">
            <v>10031</v>
          </cell>
          <cell r="H1002" t="str">
            <v>212-862-2220</v>
          </cell>
          <cell r="I1002" t="str">
            <v>212-368-6904</v>
          </cell>
          <cell r="J1002">
            <v>60</v>
          </cell>
          <cell r="K1002" t="str">
            <v>36061</v>
          </cell>
          <cell r="L1002" t="str">
            <v>New York</v>
          </cell>
          <cell r="M1002" t="str">
            <v>5600</v>
          </cell>
          <cell r="N1002" t="str">
            <v>New York</v>
          </cell>
          <cell r="O1002" t="str">
            <v>70</v>
          </cell>
          <cell r="P1002" t="str">
            <v>New York - Northern New Jersey - Long Island</v>
          </cell>
          <cell r="Q1002" t="str">
            <v>Inner city</v>
          </cell>
          <cell r="R1002" t="str">
            <v>midrise</v>
          </cell>
          <cell r="S1002" t="str">
            <v>AIMCO</v>
          </cell>
          <cell r="T1002" t="str">
            <v>NHP</v>
          </cell>
          <cell r="U1002" t="str">
            <v>Affordable</v>
          </cell>
          <cell r="V1002" t="str">
            <v>Affordable</v>
          </cell>
          <cell r="W1002">
            <v>0</v>
          </cell>
          <cell r="X1002" t="str">
            <v>Equity</v>
          </cell>
          <cell r="Y1002" t="str">
            <v>12</v>
          </cell>
          <cell r="Z1002" t="str">
            <v>5</v>
          </cell>
          <cell r="AA1002" t="str">
            <v>6</v>
          </cell>
          <cell r="AB1002">
            <v>0</v>
          </cell>
          <cell r="AC1002">
            <v>0.05</v>
          </cell>
          <cell r="AD1002" t="str">
            <v>Yes</v>
          </cell>
          <cell r="AE1002" t="str">
            <v>Yes</v>
          </cell>
          <cell r="AF1002" t="str">
            <v>NHP Management Company</v>
          </cell>
          <cell r="AG1002" t="str">
            <v>Riverview II Assoc Ltd Ptsp</v>
          </cell>
          <cell r="AH1002" t="str">
            <v>1982</v>
          </cell>
          <cell r="AI1002" t="str">
            <v>East</v>
          </cell>
          <cell r="AJ1002" t="str">
            <v>Tarrytown</v>
          </cell>
          <cell r="AK1002" t="str">
            <v>David Zweig</v>
          </cell>
          <cell r="AL1002" t="str">
            <v>Marcella Holmes</v>
          </cell>
          <cell r="AM1002" t="b">
            <v>1</v>
          </cell>
          <cell r="AN1002">
            <v>0</v>
          </cell>
          <cell r="AO1002">
            <v>0</v>
          </cell>
          <cell r="AP1002">
            <v>0</v>
          </cell>
          <cell r="AQ1002">
            <v>0</v>
          </cell>
          <cell r="AR1002">
            <v>0</v>
          </cell>
          <cell r="AS1002">
            <v>0</v>
          </cell>
          <cell r="AT1002">
            <v>0</v>
          </cell>
          <cell r="AU1002">
            <v>0</v>
          </cell>
          <cell r="AV1002">
            <v>0</v>
          </cell>
          <cell r="AW1002">
            <v>0</v>
          </cell>
          <cell r="AX1002">
            <v>0</v>
          </cell>
          <cell r="AY1002">
            <v>0</v>
          </cell>
        </row>
        <row r="1003">
          <cell r="A1003" t="str">
            <v>038391</v>
          </cell>
          <cell r="B1003" t="str">
            <v>RENWICK GARDENS</v>
          </cell>
          <cell r="C1003" t="str">
            <v>332 E 29TH STREET</v>
          </cell>
          <cell r="D1003">
            <v>0</v>
          </cell>
          <cell r="E1003" t="str">
            <v>New York</v>
          </cell>
          <cell r="F1003" t="str">
            <v>NY</v>
          </cell>
          <cell r="G1003" t="str">
            <v>10016</v>
          </cell>
          <cell r="H1003" t="str">
            <v>212-889-8542</v>
          </cell>
          <cell r="I1003" t="str">
            <v>212-779-2177</v>
          </cell>
          <cell r="J1003">
            <v>224</v>
          </cell>
          <cell r="K1003" t="str">
            <v>36061</v>
          </cell>
          <cell r="L1003" t="str">
            <v>New York</v>
          </cell>
          <cell r="M1003" t="str">
            <v>5600</v>
          </cell>
          <cell r="N1003" t="str">
            <v>New York</v>
          </cell>
          <cell r="O1003" t="str">
            <v>70</v>
          </cell>
          <cell r="P1003" t="str">
            <v>New York - Northern New Jersey - Long Island</v>
          </cell>
          <cell r="Q1003" t="str">
            <v>Inner city</v>
          </cell>
          <cell r="R1003" t="str">
            <v>highrise</v>
          </cell>
          <cell r="S1003" t="str">
            <v>AIMCO</v>
          </cell>
          <cell r="T1003" t="str">
            <v>NHP</v>
          </cell>
          <cell r="U1003" t="str">
            <v>Affordable</v>
          </cell>
          <cell r="V1003" t="str">
            <v>Affordable</v>
          </cell>
          <cell r="W1003">
            <v>0</v>
          </cell>
          <cell r="X1003" t="str">
            <v>Equity</v>
          </cell>
          <cell r="Y1003" t="str">
            <v>12</v>
          </cell>
          <cell r="Z1003" t="str">
            <v>9</v>
          </cell>
          <cell r="AA1003" t="str">
            <v>9</v>
          </cell>
          <cell r="AB1003">
            <v>0</v>
          </cell>
          <cell r="AC1003">
            <v>0.24640000000000001</v>
          </cell>
          <cell r="AD1003" t="str">
            <v>Yes</v>
          </cell>
          <cell r="AE1003" t="str">
            <v>Yes</v>
          </cell>
          <cell r="AF1003" t="str">
            <v>NHP Management Company</v>
          </cell>
          <cell r="AG1003" t="str">
            <v>Site 10 Community Alliance Assoc Ltd Ptsp</v>
          </cell>
          <cell r="AH1003" t="str">
            <v>1979</v>
          </cell>
          <cell r="AI1003" t="str">
            <v>East</v>
          </cell>
          <cell r="AJ1003" t="str">
            <v>Tarrytown</v>
          </cell>
          <cell r="AK1003" t="str">
            <v>David Zweig</v>
          </cell>
          <cell r="AL1003" t="str">
            <v>Mona Fishman</v>
          </cell>
          <cell r="AM1003" t="b">
            <v>0</v>
          </cell>
          <cell r="AN1003" t="str">
            <v>RW:038682@3494</v>
          </cell>
          <cell r="AO1003" t="str">
            <v>09334</v>
          </cell>
          <cell r="AP1003">
            <v>0</v>
          </cell>
          <cell r="AQ1003">
            <v>0</v>
          </cell>
          <cell r="AR1003">
            <v>0</v>
          </cell>
          <cell r="AS1003">
            <v>0</v>
          </cell>
          <cell r="AT1003">
            <v>0</v>
          </cell>
          <cell r="AU1003">
            <v>0</v>
          </cell>
          <cell r="AV1003">
            <v>0</v>
          </cell>
          <cell r="AW1003">
            <v>0</v>
          </cell>
          <cell r="AX1003">
            <v>0</v>
          </cell>
          <cell r="AY1003">
            <v>0</v>
          </cell>
        </row>
        <row r="1004">
          <cell r="A1004" t="str">
            <v>038392</v>
          </cell>
          <cell r="B1004" t="str">
            <v>WEST 135TH STREET</v>
          </cell>
          <cell r="C1004" t="str">
            <v>131 W. 135TH STREET</v>
          </cell>
          <cell r="D1004">
            <v>0</v>
          </cell>
          <cell r="E1004" t="str">
            <v>New York</v>
          </cell>
          <cell r="F1004" t="str">
            <v>NY</v>
          </cell>
          <cell r="G1004" t="str">
            <v>10031</v>
          </cell>
          <cell r="H1004" t="str">
            <v>212-234-8955</v>
          </cell>
          <cell r="I1004" t="str">
            <v>212-234-9337</v>
          </cell>
          <cell r="J1004">
            <v>198</v>
          </cell>
          <cell r="K1004" t="str">
            <v>36061</v>
          </cell>
          <cell r="L1004" t="str">
            <v>New York</v>
          </cell>
          <cell r="M1004" t="str">
            <v>5600</v>
          </cell>
          <cell r="N1004" t="str">
            <v>New York</v>
          </cell>
          <cell r="O1004" t="str">
            <v>70</v>
          </cell>
          <cell r="P1004" t="str">
            <v>New York - Northern New Jersey - Long Island</v>
          </cell>
          <cell r="Q1004" t="str">
            <v>Inner city</v>
          </cell>
          <cell r="R1004" t="str">
            <v>highrise</v>
          </cell>
          <cell r="S1004" t="str">
            <v>AIMCO</v>
          </cell>
          <cell r="T1004" t="str">
            <v>NHP</v>
          </cell>
          <cell r="U1004" t="str">
            <v>Affordable</v>
          </cell>
          <cell r="V1004" t="str">
            <v>Affordable</v>
          </cell>
          <cell r="W1004">
            <v>0</v>
          </cell>
          <cell r="X1004" t="str">
            <v>Consolidated</v>
          </cell>
          <cell r="Y1004" t="str">
            <v>12</v>
          </cell>
          <cell r="Z1004" t="str">
            <v>5</v>
          </cell>
          <cell r="AA1004" t="str">
            <v>6</v>
          </cell>
          <cell r="AB1004">
            <v>0</v>
          </cell>
          <cell r="AC1004">
            <v>0.84599999999999997</v>
          </cell>
          <cell r="AD1004" t="str">
            <v>Yes</v>
          </cell>
          <cell r="AE1004" t="str">
            <v>Yes</v>
          </cell>
          <cell r="AF1004" t="str">
            <v>NHP Management Company</v>
          </cell>
          <cell r="AG1004" t="str">
            <v>107-145 West 135th St Assoc Ltd Ptsp</v>
          </cell>
          <cell r="AH1004" t="str">
            <v>1979</v>
          </cell>
          <cell r="AI1004" t="str">
            <v>East</v>
          </cell>
          <cell r="AJ1004" t="str">
            <v>Tarrytown</v>
          </cell>
          <cell r="AK1004" t="str">
            <v>David Zweig</v>
          </cell>
          <cell r="AL1004" t="str">
            <v>Marcella Holmes</v>
          </cell>
          <cell r="AM1004" t="b">
            <v>0</v>
          </cell>
          <cell r="AN1004" t="str">
            <v>RW:007006@3494</v>
          </cell>
          <cell r="AO1004" t="str">
            <v>11630</v>
          </cell>
          <cell r="AP1004">
            <v>0</v>
          </cell>
          <cell r="AQ1004">
            <v>0</v>
          </cell>
          <cell r="AR1004">
            <v>0</v>
          </cell>
          <cell r="AS1004">
            <v>0</v>
          </cell>
          <cell r="AT1004">
            <v>0</v>
          </cell>
          <cell r="AU1004">
            <v>0</v>
          </cell>
          <cell r="AV1004">
            <v>0</v>
          </cell>
          <cell r="AW1004">
            <v>0</v>
          </cell>
          <cell r="AX1004">
            <v>0</v>
          </cell>
          <cell r="AY1004">
            <v>0</v>
          </cell>
        </row>
        <row r="1005">
          <cell r="A1005" t="str">
            <v>038393</v>
          </cell>
          <cell r="B1005" t="str">
            <v>NEW WEST 111TH ST I</v>
          </cell>
          <cell r="C1005" t="str">
            <v>24-30 W 111TH STREET</v>
          </cell>
          <cell r="D1005">
            <v>0</v>
          </cell>
          <cell r="E1005" t="str">
            <v>New York</v>
          </cell>
          <cell r="F1005" t="str">
            <v>NY</v>
          </cell>
          <cell r="G1005" t="str">
            <v>10026</v>
          </cell>
          <cell r="H1005" t="str">
            <v>212-369-8737</v>
          </cell>
          <cell r="I1005" t="str">
            <v>212-410-1079</v>
          </cell>
          <cell r="J1005">
            <v>99</v>
          </cell>
          <cell r="K1005" t="str">
            <v>36061</v>
          </cell>
          <cell r="L1005" t="str">
            <v>New York</v>
          </cell>
          <cell r="M1005" t="str">
            <v>5600</v>
          </cell>
          <cell r="N1005" t="str">
            <v>New York</v>
          </cell>
          <cell r="O1005" t="str">
            <v>70</v>
          </cell>
          <cell r="P1005" t="str">
            <v>New York - Northern New Jersey - Long Island</v>
          </cell>
          <cell r="Q1005" t="str">
            <v>Inner city</v>
          </cell>
          <cell r="R1005" t="str">
            <v>midrise</v>
          </cell>
          <cell r="S1005" t="str">
            <v>AIMCO</v>
          </cell>
          <cell r="T1005" t="str">
            <v>NHP</v>
          </cell>
          <cell r="U1005" t="str">
            <v>Affordable</v>
          </cell>
          <cell r="V1005" t="str">
            <v>Affordable</v>
          </cell>
          <cell r="W1005">
            <v>0</v>
          </cell>
          <cell r="X1005" t="str">
            <v>Equity</v>
          </cell>
          <cell r="Y1005" t="str">
            <v>12</v>
          </cell>
          <cell r="Z1005" t="str">
            <v>4</v>
          </cell>
          <cell r="AA1005" t="str">
            <v>5</v>
          </cell>
          <cell r="AB1005">
            <v>0</v>
          </cell>
          <cell r="AC1005">
            <v>0.05</v>
          </cell>
          <cell r="AD1005" t="str">
            <v>Yes</v>
          </cell>
          <cell r="AE1005" t="str">
            <v>Yes</v>
          </cell>
          <cell r="AF1005" t="str">
            <v>NHP Management Company</v>
          </cell>
          <cell r="AG1005" t="str">
            <v>New West 111th St Housing Company Ltd Ptsp</v>
          </cell>
          <cell r="AH1005" t="str">
            <v>1929</v>
          </cell>
          <cell r="AI1005" t="str">
            <v>East</v>
          </cell>
          <cell r="AJ1005" t="str">
            <v>Tarrytown</v>
          </cell>
          <cell r="AK1005" t="str">
            <v>David Zweig</v>
          </cell>
          <cell r="AL1005" t="str">
            <v>Marcella Holmes</v>
          </cell>
          <cell r="AM1005" t="b">
            <v>0</v>
          </cell>
          <cell r="AN1005" t="str">
            <v>RW:008263@3494</v>
          </cell>
          <cell r="AO1005" t="str">
            <v>12110</v>
          </cell>
          <cell r="AP1005">
            <v>0</v>
          </cell>
          <cell r="AQ1005">
            <v>0</v>
          </cell>
          <cell r="AR1005">
            <v>0</v>
          </cell>
          <cell r="AS1005">
            <v>0</v>
          </cell>
          <cell r="AT1005">
            <v>0</v>
          </cell>
          <cell r="AU1005">
            <v>0</v>
          </cell>
          <cell r="AV1005">
            <v>0</v>
          </cell>
          <cell r="AW1005">
            <v>0</v>
          </cell>
          <cell r="AX1005">
            <v>0</v>
          </cell>
          <cell r="AY1005">
            <v>0</v>
          </cell>
        </row>
        <row r="1006">
          <cell r="A1006" t="str">
            <v>038394</v>
          </cell>
          <cell r="B1006" t="str">
            <v>IVANHOE APARTMENTS</v>
          </cell>
          <cell r="C1006" t="str">
            <v>4185 IVANHOE DRIVE</v>
          </cell>
          <cell r="D1006">
            <v>0</v>
          </cell>
          <cell r="E1006" t="str">
            <v>Monroeville</v>
          </cell>
          <cell r="F1006" t="str">
            <v>PA</v>
          </cell>
          <cell r="G1006" t="str">
            <v>15146</v>
          </cell>
          <cell r="H1006" t="str">
            <v>412-373-1400</v>
          </cell>
          <cell r="I1006" t="str">
            <v>412-373-7155</v>
          </cell>
          <cell r="J1006">
            <v>327</v>
          </cell>
          <cell r="K1006" t="str">
            <v>42003</v>
          </cell>
          <cell r="L1006" t="str">
            <v>Allegheny</v>
          </cell>
          <cell r="M1006" t="str">
            <v>6280</v>
          </cell>
          <cell r="N1006" t="str">
            <v>Pittsburgh</v>
          </cell>
          <cell r="O1006">
            <v>0</v>
          </cell>
          <cell r="P1006">
            <v>0</v>
          </cell>
          <cell r="Q1006" t="str">
            <v>Suburban</v>
          </cell>
          <cell r="R1006" t="str">
            <v>highrise</v>
          </cell>
          <cell r="S1006" t="str">
            <v>AIMCO</v>
          </cell>
          <cell r="T1006" t="str">
            <v>CONGRESS</v>
          </cell>
          <cell r="U1006" t="str">
            <v>Conventional</v>
          </cell>
          <cell r="V1006" t="str">
            <v>Conventional</v>
          </cell>
          <cell r="W1006">
            <v>0</v>
          </cell>
          <cell r="X1006" t="str">
            <v>Equity</v>
          </cell>
          <cell r="Y1006" t="str">
            <v>12</v>
          </cell>
          <cell r="Z1006" t="str">
            <v>7</v>
          </cell>
          <cell r="AA1006" t="str">
            <v>7</v>
          </cell>
          <cell r="AB1006">
            <v>0</v>
          </cell>
          <cell r="AC1006">
            <v>0.14680000000000001</v>
          </cell>
          <cell r="AD1006" t="str">
            <v>Yes</v>
          </cell>
          <cell r="AE1006" t="str">
            <v>Yes</v>
          </cell>
          <cell r="AF1006" t="str">
            <v>Congress</v>
          </cell>
          <cell r="AG1006" t="str">
            <v>Ivanhoe Assoc Ltd Ptsp</v>
          </cell>
          <cell r="AH1006" t="str">
            <v>1968</v>
          </cell>
          <cell r="AI1006" t="str">
            <v>East</v>
          </cell>
          <cell r="AJ1006" t="str">
            <v>Allentown</v>
          </cell>
          <cell r="AK1006" t="str">
            <v>Cooper Winston</v>
          </cell>
          <cell r="AL1006" t="str">
            <v>Paul Ramsell</v>
          </cell>
          <cell r="AM1006" t="b">
            <v>0</v>
          </cell>
          <cell r="AN1006" t="str">
            <v>RW:038564@3494</v>
          </cell>
          <cell r="AO1006" t="str">
            <v>10591</v>
          </cell>
          <cell r="AP1006">
            <v>0</v>
          </cell>
          <cell r="AQ1006">
            <v>0</v>
          </cell>
          <cell r="AR1006">
            <v>0</v>
          </cell>
          <cell r="AS1006">
            <v>0</v>
          </cell>
          <cell r="AT1006">
            <v>0</v>
          </cell>
          <cell r="AU1006">
            <v>0</v>
          </cell>
          <cell r="AV1006">
            <v>0</v>
          </cell>
          <cell r="AW1006">
            <v>0</v>
          </cell>
          <cell r="AX1006">
            <v>0</v>
          </cell>
          <cell r="AY1006">
            <v>0</v>
          </cell>
        </row>
        <row r="1007">
          <cell r="A1007" t="str">
            <v>038395</v>
          </cell>
          <cell r="B1007" t="str">
            <v>PARKVIEW GARDENS</v>
          </cell>
          <cell r="C1007" t="str">
            <v>2363 SOUTHERN BLVD</v>
          </cell>
          <cell r="D1007">
            <v>0</v>
          </cell>
          <cell r="E1007" t="str">
            <v>Bronx</v>
          </cell>
          <cell r="F1007" t="str">
            <v>NY</v>
          </cell>
          <cell r="G1007" t="str">
            <v>10460</v>
          </cell>
          <cell r="H1007" t="str">
            <v>718-992-6225</v>
          </cell>
          <cell r="I1007" t="str">
            <v>718-293-3072</v>
          </cell>
          <cell r="J1007">
            <v>72</v>
          </cell>
          <cell r="K1007" t="str">
            <v>36005</v>
          </cell>
          <cell r="L1007" t="str">
            <v>Bronx</v>
          </cell>
          <cell r="M1007" t="str">
            <v>5600</v>
          </cell>
          <cell r="N1007" t="str">
            <v>New York</v>
          </cell>
          <cell r="O1007" t="str">
            <v>70</v>
          </cell>
          <cell r="P1007" t="str">
            <v>New York - Northern New Jersey - Long Island</v>
          </cell>
          <cell r="Q1007" t="str">
            <v>Inner city</v>
          </cell>
          <cell r="R1007" t="str">
            <v>highrise</v>
          </cell>
          <cell r="S1007" t="str">
            <v>AIMCO</v>
          </cell>
          <cell r="T1007" t="str">
            <v>NHP</v>
          </cell>
          <cell r="U1007" t="str">
            <v>Affordable</v>
          </cell>
          <cell r="V1007" t="str">
            <v>Affordable</v>
          </cell>
          <cell r="W1007">
            <v>0</v>
          </cell>
          <cell r="X1007" t="str">
            <v>Equity</v>
          </cell>
          <cell r="Y1007" t="str">
            <v>12</v>
          </cell>
          <cell r="Z1007" t="str">
            <v>6</v>
          </cell>
          <cell r="AA1007" t="str">
            <v>7</v>
          </cell>
          <cell r="AB1007">
            <v>0</v>
          </cell>
          <cell r="AC1007">
            <v>0.45379999999999998</v>
          </cell>
          <cell r="AD1007" t="str">
            <v>Yes</v>
          </cell>
          <cell r="AE1007" t="str">
            <v>Yes</v>
          </cell>
          <cell r="AF1007" t="str">
            <v>NHP Management Company</v>
          </cell>
          <cell r="AG1007" t="str">
            <v>Parkview Assoc Ltd Ptsp Verified</v>
          </cell>
          <cell r="AH1007" t="str">
            <v>1920</v>
          </cell>
          <cell r="AI1007" t="str">
            <v>East</v>
          </cell>
          <cell r="AJ1007" t="str">
            <v>Tarrytown</v>
          </cell>
          <cell r="AK1007" t="str">
            <v>David Zweig</v>
          </cell>
          <cell r="AL1007" t="str">
            <v>Marcella Holmes</v>
          </cell>
          <cell r="AM1007" t="b">
            <v>0</v>
          </cell>
          <cell r="AN1007" t="str">
            <v>RW:039110@3494</v>
          </cell>
          <cell r="AO1007" t="str">
            <v>10485</v>
          </cell>
          <cell r="AP1007">
            <v>0</v>
          </cell>
          <cell r="AQ1007">
            <v>0</v>
          </cell>
          <cell r="AR1007">
            <v>0</v>
          </cell>
          <cell r="AS1007">
            <v>0</v>
          </cell>
          <cell r="AT1007">
            <v>0</v>
          </cell>
          <cell r="AU1007">
            <v>0</v>
          </cell>
          <cell r="AV1007">
            <v>0</v>
          </cell>
          <cell r="AW1007">
            <v>0</v>
          </cell>
          <cell r="AX1007">
            <v>0</v>
          </cell>
          <cell r="AY1007">
            <v>0</v>
          </cell>
        </row>
        <row r="1008">
          <cell r="A1008" t="str">
            <v>038396</v>
          </cell>
          <cell r="B1008" t="str">
            <v>RIDGE CARLTON</v>
          </cell>
          <cell r="C1008" t="str">
            <v>7373 RIDGE AVENUE</v>
          </cell>
          <cell r="D1008">
            <v>0</v>
          </cell>
          <cell r="E1008" t="str">
            <v>Roxborough</v>
          </cell>
          <cell r="F1008" t="str">
            <v>PA</v>
          </cell>
          <cell r="G1008" t="str">
            <v>19128</v>
          </cell>
          <cell r="H1008" t="str">
            <v>215-483-8300</v>
          </cell>
          <cell r="I1008" t="str">
            <v>215-483-9697</v>
          </cell>
          <cell r="J1008">
            <v>164</v>
          </cell>
          <cell r="K1008" t="str">
            <v>42101</v>
          </cell>
          <cell r="L1008" t="str">
            <v>Philadelphia</v>
          </cell>
          <cell r="M1008" t="str">
            <v>6160</v>
          </cell>
          <cell r="N1008" t="str">
            <v>Philadelphia</v>
          </cell>
          <cell r="O1008" t="str">
            <v>77</v>
          </cell>
          <cell r="P1008" t="str">
            <v>Philadelphia - Wilmington - Atlantic City</v>
          </cell>
          <cell r="Q1008" t="str">
            <v>Small City</v>
          </cell>
          <cell r="R1008" t="str">
            <v>midrise</v>
          </cell>
          <cell r="S1008" t="str">
            <v>AIMCO</v>
          </cell>
          <cell r="T1008" t="str">
            <v>CONGRESS</v>
          </cell>
          <cell r="U1008" t="str">
            <v>Conventional</v>
          </cell>
          <cell r="V1008" t="str">
            <v>Conventional</v>
          </cell>
          <cell r="W1008">
            <v>0</v>
          </cell>
          <cell r="X1008" t="str">
            <v>Equity</v>
          </cell>
          <cell r="Y1008" t="str">
            <v>12</v>
          </cell>
          <cell r="Z1008" t="str">
            <v>8</v>
          </cell>
          <cell r="AA1008" t="str">
            <v>7</v>
          </cell>
          <cell r="AB1008">
            <v>0</v>
          </cell>
          <cell r="AC1008">
            <v>0.20880000000000001</v>
          </cell>
          <cell r="AD1008" t="str">
            <v>Yes</v>
          </cell>
          <cell r="AE1008" t="str">
            <v>Yes</v>
          </cell>
          <cell r="AF1008" t="str">
            <v>Congress</v>
          </cell>
          <cell r="AG1008" t="str">
            <v>Ridge Carlton Associates Ltd Ptsp</v>
          </cell>
          <cell r="AH1008" t="str">
            <v>1967</v>
          </cell>
          <cell r="AI1008" t="str">
            <v>East</v>
          </cell>
          <cell r="AJ1008" t="str">
            <v>Philadelphia I</v>
          </cell>
          <cell r="AK1008" t="str">
            <v>Carl Ruff</v>
          </cell>
          <cell r="AL1008" t="str">
            <v>Larry Jones</v>
          </cell>
          <cell r="AM1008" t="b">
            <v>0</v>
          </cell>
          <cell r="AN1008">
            <v>0</v>
          </cell>
          <cell r="AO1008">
            <v>0</v>
          </cell>
          <cell r="AP1008">
            <v>0</v>
          </cell>
          <cell r="AQ1008">
            <v>0</v>
          </cell>
          <cell r="AR1008">
            <v>0</v>
          </cell>
          <cell r="AS1008">
            <v>0</v>
          </cell>
          <cell r="AT1008">
            <v>0</v>
          </cell>
          <cell r="AU1008">
            <v>0</v>
          </cell>
          <cell r="AV1008">
            <v>0</v>
          </cell>
          <cell r="AW1008">
            <v>0</v>
          </cell>
          <cell r="AX1008">
            <v>0</v>
          </cell>
          <cell r="AY1008">
            <v>0</v>
          </cell>
        </row>
        <row r="1009">
          <cell r="A1009" t="str">
            <v>038397</v>
          </cell>
          <cell r="B1009" t="str">
            <v>VILLA HERMOSA</v>
          </cell>
          <cell r="C1009" t="str">
            <v>1600 MADISON AVENUE</v>
          </cell>
          <cell r="D1009">
            <v>0</v>
          </cell>
          <cell r="E1009" t="str">
            <v>New York</v>
          </cell>
          <cell r="F1009" t="str">
            <v>NY</v>
          </cell>
          <cell r="G1009" t="str">
            <v>10029</v>
          </cell>
          <cell r="H1009" t="str">
            <v>212-831-6024</v>
          </cell>
          <cell r="I1009" t="str">
            <v>212-410-3132</v>
          </cell>
          <cell r="J1009">
            <v>272</v>
          </cell>
          <cell r="K1009" t="str">
            <v>36061</v>
          </cell>
          <cell r="L1009" t="str">
            <v>New York</v>
          </cell>
          <cell r="M1009" t="str">
            <v>5600</v>
          </cell>
          <cell r="N1009" t="str">
            <v>New York</v>
          </cell>
          <cell r="O1009" t="str">
            <v>70</v>
          </cell>
          <cell r="P1009" t="str">
            <v>New York - Northern New Jersey - Long Island</v>
          </cell>
          <cell r="Q1009" t="str">
            <v>Inner city</v>
          </cell>
          <cell r="R1009" t="str">
            <v>highrise</v>
          </cell>
          <cell r="S1009" t="str">
            <v>AIMCO</v>
          </cell>
          <cell r="T1009" t="str">
            <v>NHP</v>
          </cell>
          <cell r="U1009" t="str">
            <v>Affordable</v>
          </cell>
          <cell r="V1009" t="str">
            <v>Affordable</v>
          </cell>
          <cell r="W1009">
            <v>0</v>
          </cell>
          <cell r="X1009" t="str">
            <v>Equity</v>
          </cell>
          <cell r="Y1009" t="str">
            <v>12</v>
          </cell>
          <cell r="Z1009" t="str">
            <v>6</v>
          </cell>
          <cell r="AA1009" t="str">
            <v>5</v>
          </cell>
          <cell r="AB1009">
            <v>0</v>
          </cell>
          <cell r="AC1009">
            <v>0.25440000000000002</v>
          </cell>
          <cell r="AD1009" t="str">
            <v>Yes</v>
          </cell>
          <cell r="AE1009" t="str">
            <v>Yes</v>
          </cell>
          <cell r="AF1009" t="str">
            <v>NHP Management Company</v>
          </cell>
          <cell r="AG1009" t="str">
            <v>Beautiful Village Assoc LP Redev Company</v>
          </cell>
          <cell r="AH1009" t="str">
            <v>1979</v>
          </cell>
          <cell r="AI1009" t="str">
            <v>East</v>
          </cell>
          <cell r="AJ1009" t="str">
            <v>Tarrytown</v>
          </cell>
          <cell r="AK1009" t="str">
            <v>David Zweig</v>
          </cell>
          <cell r="AL1009" t="str">
            <v>Marcella Holmes</v>
          </cell>
          <cell r="AM1009" t="b">
            <v>1</v>
          </cell>
          <cell r="AN1009">
            <v>0</v>
          </cell>
          <cell r="AO1009">
            <v>0</v>
          </cell>
          <cell r="AP1009">
            <v>0</v>
          </cell>
          <cell r="AQ1009">
            <v>0</v>
          </cell>
          <cell r="AR1009">
            <v>0</v>
          </cell>
          <cell r="AS1009">
            <v>0</v>
          </cell>
          <cell r="AT1009">
            <v>0</v>
          </cell>
          <cell r="AU1009">
            <v>0</v>
          </cell>
          <cell r="AV1009">
            <v>0</v>
          </cell>
          <cell r="AW1009">
            <v>0</v>
          </cell>
          <cell r="AX1009">
            <v>0</v>
          </cell>
          <cell r="AY1009">
            <v>0</v>
          </cell>
        </row>
        <row r="1010">
          <cell r="A1010" t="str">
            <v>038398</v>
          </cell>
          <cell r="B1010" t="str">
            <v>ADAMS COURT</v>
          </cell>
          <cell r="C1010" t="str">
            <v>24 GROVE STREET</v>
          </cell>
          <cell r="D1010">
            <v>0</v>
          </cell>
          <cell r="E1010" t="str">
            <v>Hempstead</v>
          </cell>
          <cell r="F1010" t="str">
            <v>NY</v>
          </cell>
          <cell r="G1010" t="str">
            <v>11550</v>
          </cell>
          <cell r="H1010" t="str">
            <v>516-489-8133</v>
          </cell>
          <cell r="I1010" t="str">
            <v>516-489-5147</v>
          </cell>
          <cell r="J1010">
            <v>84</v>
          </cell>
          <cell r="K1010" t="str">
            <v>36059</v>
          </cell>
          <cell r="L1010" t="str">
            <v>Nassau</v>
          </cell>
          <cell r="M1010" t="str">
            <v>5380</v>
          </cell>
          <cell r="N1010" t="str">
            <v>Nassau-Suffolk</v>
          </cell>
          <cell r="O1010" t="str">
            <v>70</v>
          </cell>
          <cell r="P1010" t="str">
            <v>New York - Northern New Jersey - Long Island</v>
          </cell>
          <cell r="Q1010" t="str">
            <v>Small city</v>
          </cell>
          <cell r="R1010" t="str">
            <v>garden</v>
          </cell>
          <cell r="S1010" t="str">
            <v>AIMCO</v>
          </cell>
          <cell r="T1010" t="str">
            <v>NHP</v>
          </cell>
          <cell r="U1010" t="str">
            <v>Affordable</v>
          </cell>
          <cell r="V1010" t="str">
            <v>Affordable</v>
          </cell>
          <cell r="W1010">
            <v>0</v>
          </cell>
          <cell r="X1010" t="str">
            <v>Equity</v>
          </cell>
          <cell r="Y1010" t="str">
            <v>12</v>
          </cell>
          <cell r="Z1010" t="str">
            <v>5</v>
          </cell>
          <cell r="AA1010" t="str">
            <v>6</v>
          </cell>
          <cell r="AB1010">
            <v>0</v>
          </cell>
          <cell r="AC1010">
            <v>0.05</v>
          </cell>
          <cell r="AD1010" t="str">
            <v>Yes</v>
          </cell>
          <cell r="AE1010" t="str">
            <v>Yes</v>
          </cell>
          <cell r="AF1010" t="str">
            <v>NHP Management Company</v>
          </cell>
          <cell r="AG1010" t="str">
            <v>Linden Court Assoc Ltd Ptsp</v>
          </cell>
          <cell r="AH1010" t="str">
            <v>1981</v>
          </cell>
          <cell r="AI1010" t="str">
            <v>East</v>
          </cell>
          <cell r="AJ1010" t="str">
            <v>Tarrytown</v>
          </cell>
          <cell r="AK1010" t="str">
            <v>David Zweig</v>
          </cell>
          <cell r="AL1010" t="str">
            <v>Fonda Porter</v>
          </cell>
          <cell r="AM1010" t="b">
            <v>0</v>
          </cell>
          <cell r="AN1010" t="str">
            <v>RW:007031@3494</v>
          </cell>
          <cell r="AO1010" t="str">
            <v>11782</v>
          </cell>
          <cell r="AP1010">
            <v>0</v>
          </cell>
          <cell r="AQ1010">
            <v>0</v>
          </cell>
          <cell r="AR1010">
            <v>0</v>
          </cell>
          <cell r="AS1010">
            <v>0</v>
          </cell>
          <cell r="AT1010">
            <v>0</v>
          </cell>
          <cell r="AU1010">
            <v>0</v>
          </cell>
          <cell r="AV1010">
            <v>0</v>
          </cell>
          <cell r="AW1010">
            <v>0</v>
          </cell>
          <cell r="AX1010">
            <v>0</v>
          </cell>
          <cell r="AY1010">
            <v>0</v>
          </cell>
        </row>
        <row r="1011">
          <cell r="A1011" t="str">
            <v>038399</v>
          </cell>
          <cell r="B1011" t="str">
            <v>GLADYS HAMPTON HOUSE</v>
          </cell>
          <cell r="C1011" t="str">
            <v>2411 8TH AVENUE</v>
          </cell>
          <cell r="D1011">
            <v>0</v>
          </cell>
          <cell r="E1011" t="str">
            <v>New York</v>
          </cell>
          <cell r="F1011" t="str">
            <v>NY</v>
          </cell>
          <cell r="G1011" t="str">
            <v>10027</v>
          </cell>
          <cell r="H1011" t="str">
            <v>212-749-5400</v>
          </cell>
          <cell r="I1011" t="str">
            <v>212-749-1326</v>
          </cell>
          <cell r="J1011">
            <v>203</v>
          </cell>
          <cell r="K1011" t="str">
            <v>36061</v>
          </cell>
          <cell r="L1011" t="str">
            <v>New York</v>
          </cell>
          <cell r="M1011" t="str">
            <v>5600</v>
          </cell>
          <cell r="N1011" t="str">
            <v>New York</v>
          </cell>
          <cell r="O1011" t="str">
            <v>70</v>
          </cell>
          <cell r="P1011" t="str">
            <v>New York - Northern New Jersey - Long Island</v>
          </cell>
          <cell r="Q1011" t="str">
            <v>Inner city</v>
          </cell>
          <cell r="R1011" t="str">
            <v>highrise</v>
          </cell>
          <cell r="S1011" t="str">
            <v>AIMCO</v>
          </cell>
          <cell r="T1011" t="str">
            <v>NHP</v>
          </cell>
          <cell r="U1011" t="str">
            <v>Affordable</v>
          </cell>
          <cell r="V1011" t="str">
            <v>Affordable</v>
          </cell>
          <cell r="W1011">
            <v>0</v>
          </cell>
          <cell r="X1011" t="str">
            <v>Equity</v>
          </cell>
          <cell r="Y1011" t="str">
            <v>12</v>
          </cell>
          <cell r="Z1011" t="str">
            <v>4</v>
          </cell>
          <cell r="AA1011" t="str">
            <v>7</v>
          </cell>
          <cell r="AB1011">
            <v>0</v>
          </cell>
          <cell r="AC1011">
            <v>0.20169999999999999</v>
          </cell>
          <cell r="AD1011" t="str">
            <v>Yes</v>
          </cell>
          <cell r="AE1011" t="str">
            <v>Yes</v>
          </cell>
          <cell r="AF1011" t="str">
            <v>NHP Management Company</v>
          </cell>
          <cell r="AG1011" t="str">
            <v>Gladys Hampton Homes Assoc Ltd Ptsp</v>
          </cell>
          <cell r="AH1011" t="str">
            <v>1980</v>
          </cell>
          <cell r="AI1011" t="str">
            <v>East</v>
          </cell>
          <cell r="AJ1011" t="str">
            <v>Tarrytown</v>
          </cell>
          <cell r="AK1011" t="str">
            <v>David Zweig</v>
          </cell>
          <cell r="AL1011" t="str">
            <v>Evelyn Pacheco</v>
          </cell>
          <cell r="AM1011" t="b">
            <v>0</v>
          </cell>
          <cell r="AN1011" t="str">
            <v>RW:005759@3494</v>
          </cell>
          <cell r="AO1011" t="str">
            <v>11707</v>
          </cell>
          <cell r="AP1011">
            <v>0</v>
          </cell>
          <cell r="AQ1011">
            <v>0</v>
          </cell>
          <cell r="AR1011">
            <v>0</v>
          </cell>
          <cell r="AS1011">
            <v>0</v>
          </cell>
          <cell r="AT1011">
            <v>0</v>
          </cell>
          <cell r="AU1011">
            <v>0</v>
          </cell>
          <cell r="AV1011">
            <v>0</v>
          </cell>
          <cell r="AW1011">
            <v>0</v>
          </cell>
          <cell r="AX1011">
            <v>0</v>
          </cell>
          <cell r="AY1011">
            <v>0</v>
          </cell>
        </row>
        <row r="1012">
          <cell r="A1012" t="str">
            <v>038400</v>
          </cell>
          <cell r="B1012" t="str">
            <v>WALNUT HILLS</v>
          </cell>
          <cell r="C1012" t="str">
            <v>861 BEECHER STREET</v>
          </cell>
          <cell r="D1012">
            <v>0</v>
          </cell>
          <cell r="E1012" t="str">
            <v>Cincinnati</v>
          </cell>
          <cell r="F1012" t="str">
            <v>OH</v>
          </cell>
          <cell r="G1012" t="str">
            <v>45206</v>
          </cell>
          <cell r="H1012" t="str">
            <v>513-281-1288</v>
          </cell>
          <cell r="I1012" t="str">
            <v>513-281-0524</v>
          </cell>
          <cell r="J1012">
            <v>198</v>
          </cell>
          <cell r="K1012" t="str">
            <v>39061</v>
          </cell>
          <cell r="L1012" t="str">
            <v>Hamilton</v>
          </cell>
          <cell r="M1012" t="str">
            <v>1640</v>
          </cell>
          <cell r="N1012" t="str">
            <v>Cincinnati</v>
          </cell>
          <cell r="O1012" t="str">
            <v>21</v>
          </cell>
          <cell r="P1012" t="str">
            <v>Cincinnati - Hamilton</v>
          </cell>
          <cell r="Q1012" t="str">
            <v>Inner city</v>
          </cell>
          <cell r="R1012" t="str">
            <v>highrise</v>
          </cell>
          <cell r="S1012" t="str">
            <v>AIMCO</v>
          </cell>
          <cell r="T1012" t="str">
            <v>NHP</v>
          </cell>
          <cell r="U1012" t="str">
            <v>Affordable</v>
          </cell>
          <cell r="V1012" t="str">
            <v>Affordable</v>
          </cell>
          <cell r="W1012">
            <v>0</v>
          </cell>
          <cell r="X1012" t="str">
            <v>Equity</v>
          </cell>
          <cell r="Y1012" t="str">
            <v>12</v>
          </cell>
          <cell r="Z1012" t="str">
            <v>4</v>
          </cell>
          <cell r="AA1012" t="str">
            <v>6</v>
          </cell>
          <cell r="AB1012">
            <v>0</v>
          </cell>
          <cell r="AC1012">
            <v>0.14499999999999999</v>
          </cell>
          <cell r="AD1012" t="str">
            <v>Yes</v>
          </cell>
          <cell r="AE1012" t="str">
            <v>Yes</v>
          </cell>
          <cell r="AF1012" t="str">
            <v>NHP Management Company</v>
          </cell>
          <cell r="AG1012" t="str">
            <v>Walnut Hills Assoc Ltd</v>
          </cell>
          <cell r="AH1012" t="str">
            <v>1982</v>
          </cell>
          <cell r="AI1012" t="str">
            <v>West</v>
          </cell>
          <cell r="AJ1012" t="str">
            <v>Columbus</v>
          </cell>
          <cell r="AK1012" t="str">
            <v>Rowe Shockley</v>
          </cell>
          <cell r="AL1012" t="str">
            <v>Jim Soxman</v>
          </cell>
          <cell r="AM1012" t="b">
            <v>0</v>
          </cell>
          <cell r="AN1012">
            <v>0</v>
          </cell>
          <cell r="AO1012" t="str">
            <v>09116</v>
          </cell>
          <cell r="AP1012">
            <v>0</v>
          </cell>
          <cell r="AQ1012">
            <v>0</v>
          </cell>
          <cell r="AR1012">
            <v>0</v>
          </cell>
          <cell r="AS1012">
            <v>0</v>
          </cell>
          <cell r="AT1012">
            <v>0</v>
          </cell>
          <cell r="AU1012">
            <v>0</v>
          </cell>
          <cell r="AV1012">
            <v>0</v>
          </cell>
          <cell r="AW1012">
            <v>0</v>
          </cell>
          <cell r="AX1012">
            <v>0</v>
          </cell>
          <cell r="AY1012">
            <v>0</v>
          </cell>
        </row>
        <row r="1013">
          <cell r="A1013" t="str">
            <v>038401</v>
          </cell>
          <cell r="B1013" t="str">
            <v>TWIN TOWERS</v>
          </cell>
          <cell r="C1013" t="str">
            <v>199 YACHT STREET</v>
          </cell>
          <cell r="D1013">
            <v>0</v>
          </cell>
          <cell r="E1013" t="str">
            <v>Bridgeport</v>
          </cell>
          <cell r="F1013" t="str">
            <v>CT</v>
          </cell>
          <cell r="G1013" t="str">
            <v>06605</v>
          </cell>
          <cell r="H1013" t="str">
            <v>203-579-7697</v>
          </cell>
          <cell r="I1013" t="str">
            <v>203-367-1935</v>
          </cell>
          <cell r="J1013">
            <v>252</v>
          </cell>
          <cell r="K1013" t="str">
            <v>09001</v>
          </cell>
          <cell r="L1013" t="str">
            <v>Fairfield</v>
          </cell>
          <cell r="M1013" t="str">
            <v>1930</v>
          </cell>
          <cell r="N1013" t="str">
            <v>Danbury</v>
          </cell>
          <cell r="O1013" t="str">
            <v>70</v>
          </cell>
          <cell r="P1013" t="str">
            <v>New York - Northern New Jersey - Long Island</v>
          </cell>
          <cell r="Q1013" t="str">
            <v>Inner city</v>
          </cell>
          <cell r="R1013" t="str">
            <v>highrise</v>
          </cell>
          <cell r="S1013" t="str">
            <v>AIMCO</v>
          </cell>
          <cell r="T1013" t="str">
            <v>NHP</v>
          </cell>
          <cell r="U1013" t="str">
            <v>Affordable</v>
          </cell>
          <cell r="V1013" t="str">
            <v>Affordable</v>
          </cell>
          <cell r="W1013">
            <v>0</v>
          </cell>
          <cell r="X1013" t="str">
            <v>Equity</v>
          </cell>
          <cell r="Y1013" t="str">
            <v>12</v>
          </cell>
          <cell r="Z1013" t="str">
            <v>6</v>
          </cell>
          <cell r="AA1013" t="str">
            <v>5</v>
          </cell>
          <cell r="AB1013">
            <v>0</v>
          </cell>
          <cell r="AC1013">
            <v>0.14399999999999999</v>
          </cell>
          <cell r="AD1013" t="str">
            <v>Yes</v>
          </cell>
          <cell r="AE1013" t="str">
            <v>Yes</v>
          </cell>
          <cell r="AF1013" t="str">
            <v>NHP Management Company</v>
          </cell>
          <cell r="AG1013" t="str">
            <v>Twin Towers Assoc</v>
          </cell>
          <cell r="AH1013" t="str">
            <v>1952</v>
          </cell>
          <cell r="AI1013" t="str">
            <v>East</v>
          </cell>
          <cell r="AJ1013" t="str">
            <v>Tarrytown</v>
          </cell>
          <cell r="AK1013" t="str">
            <v>David Zweig</v>
          </cell>
          <cell r="AL1013" t="str">
            <v>Fonda Porter</v>
          </cell>
          <cell r="AM1013" t="b">
            <v>0</v>
          </cell>
          <cell r="AN1013">
            <v>0</v>
          </cell>
          <cell r="AO1013" t="str">
            <v>11443</v>
          </cell>
          <cell r="AP1013">
            <v>0</v>
          </cell>
          <cell r="AQ1013">
            <v>0</v>
          </cell>
          <cell r="AR1013">
            <v>0</v>
          </cell>
          <cell r="AS1013">
            <v>0</v>
          </cell>
          <cell r="AT1013">
            <v>0</v>
          </cell>
          <cell r="AU1013">
            <v>0</v>
          </cell>
          <cell r="AV1013">
            <v>0</v>
          </cell>
          <cell r="AW1013">
            <v>0</v>
          </cell>
          <cell r="AX1013">
            <v>0</v>
          </cell>
          <cell r="AY1013">
            <v>0</v>
          </cell>
        </row>
        <row r="1014">
          <cell r="A1014" t="str">
            <v>038402</v>
          </cell>
          <cell r="B1014" t="str">
            <v>TRINITY</v>
          </cell>
          <cell r="C1014" t="str">
            <v>1147 ESTERS ROAD</v>
          </cell>
          <cell r="D1014">
            <v>0</v>
          </cell>
          <cell r="E1014" t="str">
            <v>Irving</v>
          </cell>
          <cell r="F1014" t="str">
            <v>TX</v>
          </cell>
          <cell r="G1014" t="str">
            <v>75061</v>
          </cell>
          <cell r="H1014" t="str">
            <v>972-399-0224</v>
          </cell>
          <cell r="I1014" t="str">
            <v>972-790-7643</v>
          </cell>
          <cell r="J1014">
            <v>496</v>
          </cell>
          <cell r="K1014" t="str">
            <v>48113</v>
          </cell>
          <cell r="L1014" t="str">
            <v>Dallas</v>
          </cell>
          <cell r="M1014" t="str">
            <v>1920</v>
          </cell>
          <cell r="N1014" t="str">
            <v>Dallas</v>
          </cell>
          <cell r="O1014" t="str">
            <v>31</v>
          </cell>
          <cell r="P1014" t="str">
            <v>Dallas - Fort Worth</v>
          </cell>
          <cell r="Q1014" t="str">
            <v>Suburban</v>
          </cell>
          <cell r="R1014" t="str">
            <v>garden</v>
          </cell>
          <cell r="S1014" t="str">
            <v>AIMCO</v>
          </cell>
          <cell r="T1014" t="str">
            <v>NHP</v>
          </cell>
          <cell r="U1014" t="str">
            <v>Conventional</v>
          </cell>
          <cell r="V1014" t="str">
            <v>Conventional</v>
          </cell>
          <cell r="W1014">
            <v>0</v>
          </cell>
          <cell r="X1014" t="str">
            <v>Equity</v>
          </cell>
          <cell r="Y1014" t="str">
            <v>12</v>
          </cell>
          <cell r="Z1014" t="str">
            <v>5</v>
          </cell>
          <cell r="AA1014" t="str">
            <v>8</v>
          </cell>
          <cell r="AB1014">
            <v>0</v>
          </cell>
          <cell r="AC1014">
            <v>0.1166</v>
          </cell>
          <cell r="AD1014" t="str">
            <v>Yes</v>
          </cell>
          <cell r="AE1014" t="str">
            <v>Yes</v>
          </cell>
          <cell r="AF1014" t="str">
            <v>NHP Management Company</v>
          </cell>
          <cell r="AG1014" t="str">
            <v>Trinity Ltd Ptsp</v>
          </cell>
          <cell r="AH1014" t="str">
            <v>1985</v>
          </cell>
          <cell r="AI1014" t="str">
            <v>West</v>
          </cell>
          <cell r="AJ1014" t="str">
            <v>Dallas II</v>
          </cell>
          <cell r="AK1014" t="str">
            <v>Larry Lennon</v>
          </cell>
          <cell r="AL1014" t="str">
            <v>Mark Van Tilburg</v>
          </cell>
          <cell r="AM1014" t="b">
            <v>0</v>
          </cell>
          <cell r="AN1014" t="str">
            <v>RW:000638@3494</v>
          </cell>
          <cell r="AO1014" t="str">
            <v>13113</v>
          </cell>
          <cell r="AP1014">
            <v>4410.43</v>
          </cell>
          <cell r="AQ1014">
            <v>0</v>
          </cell>
          <cell r="AR1014">
            <v>0</v>
          </cell>
          <cell r="AS1014">
            <v>0</v>
          </cell>
          <cell r="AT1014">
            <v>0</v>
          </cell>
          <cell r="AU1014">
            <v>0</v>
          </cell>
          <cell r="AV1014">
            <v>0</v>
          </cell>
          <cell r="AW1014">
            <v>1339.2</v>
          </cell>
          <cell r="AX1014">
            <v>5749.63</v>
          </cell>
          <cell r="AY1014">
            <v>670.4</v>
          </cell>
        </row>
        <row r="1015">
          <cell r="A1015" t="str">
            <v>038403</v>
          </cell>
          <cell r="B1015" t="str">
            <v>RIVER LOFT APARTMENTS</v>
          </cell>
          <cell r="C1015" t="str">
            <v>2300 WALNUT STREET</v>
          </cell>
          <cell r="D1015">
            <v>0</v>
          </cell>
          <cell r="E1015" t="str">
            <v>Philadelphia</v>
          </cell>
          <cell r="F1015" t="str">
            <v>PA</v>
          </cell>
          <cell r="G1015" t="str">
            <v>19103</v>
          </cell>
          <cell r="H1015" t="str">
            <v>215-568-1002</v>
          </cell>
          <cell r="I1015" t="str">
            <v>215-568-6161</v>
          </cell>
          <cell r="J1015">
            <v>197</v>
          </cell>
          <cell r="K1015" t="str">
            <v>42101</v>
          </cell>
          <cell r="L1015" t="str">
            <v>Philadelphia</v>
          </cell>
          <cell r="M1015" t="str">
            <v>6160</v>
          </cell>
          <cell r="N1015" t="str">
            <v>Philadelphia</v>
          </cell>
          <cell r="O1015" t="str">
            <v>77</v>
          </cell>
          <cell r="P1015" t="str">
            <v>Philadelphia - Wilmington - Atlantic City</v>
          </cell>
          <cell r="Q1015" t="str">
            <v>Inner City</v>
          </cell>
          <cell r="R1015" t="str">
            <v>highrise</v>
          </cell>
          <cell r="S1015" t="str">
            <v>AIMCO</v>
          </cell>
          <cell r="T1015" t="str">
            <v>CONGRESS</v>
          </cell>
          <cell r="U1015" t="str">
            <v>Conventional</v>
          </cell>
          <cell r="V1015" t="str">
            <v>Conventional</v>
          </cell>
          <cell r="W1015">
            <v>0</v>
          </cell>
          <cell r="X1015" t="str">
            <v>Consolidated</v>
          </cell>
          <cell r="Y1015" t="str">
            <v>12</v>
          </cell>
          <cell r="Z1015" t="str">
            <v>5</v>
          </cell>
          <cell r="AA1015" t="str">
            <v>8</v>
          </cell>
          <cell r="AB1015">
            <v>0</v>
          </cell>
          <cell r="AC1015">
            <v>0.79249999999999998</v>
          </cell>
          <cell r="AD1015" t="str">
            <v>Yes</v>
          </cell>
          <cell r="AE1015" t="str">
            <v>Yes</v>
          </cell>
          <cell r="AF1015" t="str">
            <v>Congress</v>
          </cell>
          <cell r="AG1015" t="str">
            <v>River Loft Associates</v>
          </cell>
          <cell r="AH1015" t="str">
            <v>1910</v>
          </cell>
          <cell r="AI1015" t="str">
            <v>East</v>
          </cell>
          <cell r="AJ1015" t="str">
            <v>Philadelphia I</v>
          </cell>
          <cell r="AK1015" t="str">
            <v>Carl Ruff</v>
          </cell>
          <cell r="AL1015" t="str">
            <v>Larry Jones</v>
          </cell>
          <cell r="AM1015" t="b">
            <v>0</v>
          </cell>
          <cell r="AN1015">
            <v>0</v>
          </cell>
          <cell r="AO1015">
            <v>0</v>
          </cell>
          <cell r="AP1015">
            <v>0</v>
          </cell>
          <cell r="AQ1015">
            <v>0</v>
          </cell>
          <cell r="AR1015">
            <v>0</v>
          </cell>
          <cell r="AS1015">
            <v>0</v>
          </cell>
          <cell r="AT1015">
            <v>0</v>
          </cell>
          <cell r="AU1015">
            <v>0</v>
          </cell>
          <cell r="AV1015">
            <v>0</v>
          </cell>
          <cell r="AW1015">
            <v>0</v>
          </cell>
          <cell r="AX1015">
            <v>0</v>
          </cell>
          <cell r="AY1015">
            <v>0</v>
          </cell>
        </row>
        <row r="1016">
          <cell r="A1016" t="str">
            <v>038404</v>
          </cell>
          <cell r="B1016" t="str">
            <v>BALDWIN OAKS</v>
          </cell>
          <cell r="C1016" t="str">
            <v>299 BALDWIN ROAD</v>
          </cell>
          <cell r="D1016">
            <v>0</v>
          </cell>
          <cell r="E1016" t="str">
            <v>Parsippany</v>
          </cell>
          <cell r="F1016" t="str">
            <v>NJ</v>
          </cell>
          <cell r="G1016" t="str">
            <v>07054</v>
          </cell>
          <cell r="H1016" t="str">
            <v>201-335-9110</v>
          </cell>
          <cell r="I1016" t="str">
            <v>201-335-9131</v>
          </cell>
          <cell r="J1016">
            <v>251</v>
          </cell>
          <cell r="K1016" t="str">
            <v>34027</v>
          </cell>
          <cell r="L1016" t="str">
            <v>Morris</v>
          </cell>
          <cell r="M1016" t="str">
            <v>5640</v>
          </cell>
          <cell r="N1016" t="str">
            <v>Newark</v>
          </cell>
          <cell r="O1016" t="str">
            <v>70</v>
          </cell>
          <cell r="P1016" t="str">
            <v>New York - Northern New Jersey - Long Island</v>
          </cell>
          <cell r="Q1016" t="str">
            <v>Suburban</v>
          </cell>
          <cell r="R1016" t="str">
            <v>midrise</v>
          </cell>
          <cell r="S1016" t="str">
            <v>AIMCO</v>
          </cell>
          <cell r="T1016" t="str">
            <v>NHP</v>
          </cell>
          <cell r="U1016" t="str">
            <v>Affordable</v>
          </cell>
          <cell r="V1016" t="str">
            <v>Affordable</v>
          </cell>
          <cell r="W1016">
            <v>0</v>
          </cell>
          <cell r="X1016" t="str">
            <v>Consolidated</v>
          </cell>
          <cell r="Y1016" t="str">
            <v>12</v>
          </cell>
          <cell r="Z1016" t="str">
            <v>9</v>
          </cell>
          <cell r="AA1016" t="str">
            <v>9</v>
          </cell>
          <cell r="AB1016">
            <v>0</v>
          </cell>
          <cell r="AC1016">
            <v>0.51700000000000002</v>
          </cell>
          <cell r="AD1016" t="str">
            <v>Yes</v>
          </cell>
          <cell r="AE1016" t="str">
            <v>Yes</v>
          </cell>
          <cell r="AF1016" t="str">
            <v>NHP Management Company</v>
          </cell>
          <cell r="AG1016" t="str">
            <v>Baldwin Oaks Elderly Ltd</v>
          </cell>
          <cell r="AH1016" t="str">
            <v>1980</v>
          </cell>
          <cell r="AI1016" t="str">
            <v>East</v>
          </cell>
          <cell r="AJ1016" t="str">
            <v>Tarrytown</v>
          </cell>
          <cell r="AK1016" t="str">
            <v>David Zweig</v>
          </cell>
          <cell r="AL1016" t="str">
            <v>Evelyn Pacheco</v>
          </cell>
          <cell r="AM1016" t="b">
            <v>0</v>
          </cell>
          <cell r="AN1016" t="str">
            <v>RW:038383@3494</v>
          </cell>
          <cell r="AO1016" t="str">
            <v>08303</v>
          </cell>
          <cell r="AP1016">
            <v>0</v>
          </cell>
          <cell r="AQ1016">
            <v>0</v>
          </cell>
          <cell r="AR1016">
            <v>0</v>
          </cell>
          <cell r="AS1016">
            <v>0</v>
          </cell>
          <cell r="AT1016">
            <v>0</v>
          </cell>
          <cell r="AU1016">
            <v>0</v>
          </cell>
          <cell r="AV1016">
            <v>0</v>
          </cell>
          <cell r="AW1016">
            <v>0</v>
          </cell>
          <cell r="AX1016">
            <v>0</v>
          </cell>
          <cell r="AY1016">
            <v>0</v>
          </cell>
        </row>
        <row r="1017">
          <cell r="A1017" t="str">
            <v>038406</v>
          </cell>
          <cell r="B1017" t="str">
            <v>SCOTCH LANE APARTMENTS</v>
          </cell>
          <cell r="C1017" t="str">
            <v>9200 BUSTLETON AVENUE</v>
          </cell>
          <cell r="D1017">
            <v>0</v>
          </cell>
          <cell r="E1017" t="str">
            <v>Philadelphia</v>
          </cell>
          <cell r="F1017" t="str">
            <v>PA</v>
          </cell>
          <cell r="G1017" t="str">
            <v>19115</v>
          </cell>
          <cell r="H1017" t="str">
            <v>215-698-1467</v>
          </cell>
          <cell r="I1017" t="str">
            <v>215-671-9984</v>
          </cell>
          <cell r="J1017">
            <v>300</v>
          </cell>
          <cell r="K1017" t="str">
            <v>42101</v>
          </cell>
          <cell r="L1017" t="str">
            <v>Philadelphia</v>
          </cell>
          <cell r="M1017" t="str">
            <v>6160</v>
          </cell>
          <cell r="N1017" t="str">
            <v>Philadelphia</v>
          </cell>
          <cell r="O1017" t="str">
            <v>77</v>
          </cell>
          <cell r="P1017" t="str">
            <v>Philadelphia - Wilmington - Atlantic City</v>
          </cell>
          <cell r="Q1017" t="str">
            <v>Inner City</v>
          </cell>
          <cell r="R1017" t="str">
            <v>garden</v>
          </cell>
          <cell r="S1017" t="str">
            <v>AIMCO</v>
          </cell>
          <cell r="T1017" t="str">
            <v>CONGRESS</v>
          </cell>
          <cell r="U1017" t="str">
            <v>Conventional</v>
          </cell>
          <cell r="V1017" t="str">
            <v>Conventional</v>
          </cell>
          <cell r="W1017">
            <v>0</v>
          </cell>
          <cell r="X1017" t="str">
            <v>Equity</v>
          </cell>
          <cell r="Y1017" t="str">
            <v>12</v>
          </cell>
          <cell r="Z1017" t="str">
            <v>8</v>
          </cell>
          <cell r="AA1017" t="str">
            <v>7</v>
          </cell>
          <cell r="AB1017">
            <v>0</v>
          </cell>
          <cell r="AC1017">
            <v>0.48259999999999997</v>
          </cell>
          <cell r="AD1017" t="str">
            <v>Yes</v>
          </cell>
          <cell r="AE1017" t="str">
            <v>Yes</v>
          </cell>
          <cell r="AF1017" t="str">
            <v>Congress</v>
          </cell>
          <cell r="AG1017" t="str">
            <v>Scotch Lane Assoc</v>
          </cell>
          <cell r="AH1017" t="str">
            <v>1972</v>
          </cell>
          <cell r="AI1017" t="str">
            <v>East</v>
          </cell>
          <cell r="AJ1017" t="str">
            <v>Philadelphia I</v>
          </cell>
          <cell r="AK1017" t="str">
            <v>Carl Ruff</v>
          </cell>
          <cell r="AL1017" t="str">
            <v>Larry Jones</v>
          </cell>
          <cell r="AM1017" t="b">
            <v>0</v>
          </cell>
          <cell r="AN1017" t="str">
            <v>RW:037471@3494</v>
          </cell>
          <cell r="AO1017">
            <v>0</v>
          </cell>
          <cell r="AP1017">
            <v>0</v>
          </cell>
          <cell r="AQ1017">
            <v>0</v>
          </cell>
          <cell r="AR1017">
            <v>0</v>
          </cell>
          <cell r="AS1017">
            <v>0</v>
          </cell>
          <cell r="AT1017">
            <v>0</v>
          </cell>
          <cell r="AU1017">
            <v>0</v>
          </cell>
          <cell r="AV1017">
            <v>0</v>
          </cell>
          <cell r="AW1017">
            <v>0</v>
          </cell>
          <cell r="AX1017">
            <v>0</v>
          </cell>
          <cell r="AY1017">
            <v>0</v>
          </cell>
        </row>
        <row r="1018">
          <cell r="A1018" t="str">
            <v>038407</v>
          </cell>
          <cell r="B1018" t="str">
            <v>VILLA DE GUADALUPE</v>
          </cell>
          <cell r="C1018" t="str">
            <v>2151 PLAZA DE GUADALUPE</v>
          </cell>
          <cell r="D1018">
            <v>0</v>
          </cell>
          <cell r="E1018" t="str">
            <v>San Jose</v>
          </cell>
          <cell r="F1018" t="str">
            <v>CA</v>
          </cell>
          <cell r="G1018" t="str">
            <v>95116</v>
          </cell>
          <cell r="H1018" t="str">
            <v>408-251-2955</v>
          </cell>
          <cell r="I1018" t="str">
            <v>408-251-2934</v>
          </cell>
          <cell r="J1018">
            <v>101</v>
          </cell>
          <cell r="K1018" t="str">
            <v>06085</v>
          </cell>
          <cell r="L1018" t="str">
            <v>Santa Clara</v>
          </cell>
          <cell r="M1018" t="str">
            <v>7400</v>
          </cell>
          <cell r="N1018" t="str">
            <v>San Jose</v>
          </cell>
          <cell r="O1018" t="str">
            <v>84</v>
          </cell>
          <cell r="P1018" t="str">
            <v>San Francisco - Oakland - San Jose</v>
          </cell>
          <cell r="Q1018" t="str">
            <v>Suburban</v>
          </cell>
          <cell r="R1018" t="str">
            <v>garden</v>
          </cell>
          <cell r="S1018" t="str">
            <v>AIMCO</v>
          </cell>
          <cell r="T1018" t="str">
            <v>NHP</v>
          </cell>
          <cell r="U1018" t="str">
            <v>Affordable</v>
          </cell>
          <cell r="V1018" t="str">
            <v>Affordable</v>
          </cell>
          <cell r="W1018">
            <v>0</v>
          </cell>
          <cell r="X1018" t="str">
            <v>Equity</v>
          </cell>
          <cell r="Y1018" t="str">
            <v>12</v>
          </cell>
          <cell r="Z1018" t="str">
            <v>7</v>
          </cell>
          <cell r="AA1018" t="str">
            <v>7</v>
          </cell>
          <cell r="AB1018">
            <v>0</v>
          </cell>
          <cell r="AC1018">
            <v>0.23799999999999999</v>
          </cell>
          <cell r="AD1018" t="str">
            <v>Yes</v>
          </cell>
          <cell r="AE1018" t="str">
            <v>Yes</v>
          </cell>
          <cell r="AF1018" t="str">
            <v>NHP Management Company</v>
          </cell>
          <cell r="AG1018" t="str">
            <v>Villa De Guadalupe Assoc</v>
          </cell>
          <cell r="AH1018" t="str">
            <v>1980</v>
          </cell>
          <cell r="AI1018" t="str">
            <v>Far West</v>
          </cell>
          <cell r="AJ1018" t="str">
            <v>California</v>
          </cell>
          <cell r="AK1018" t="str">
            <v>Greg Garmon</v>
          </cell>
          <cell r="AL1018" t="str">
            <v>Tammy Manning</v>
          </cell>
          <cell r="AM1018" t="b">
            <v>0</v>
          </cell>
          <cell r="AN1018" t="str">
            <v>RW:007033@3494</v>
          </cell>
          <cell r="AO1018" t="str">
            <v>11877</v>
          </cell>
          <cell r="AP1018">
            <v>898.09</v>
          </cell>
          <cell r="AQ1018">
            <v>0</v>
          </cell>
          <cell r="AR1018">
            <v>0</v>
          </cell>
          <cell r="AS1018">
            <v>0</v>
          </cell>
          <cell r="AT1018">
            <v>0</v>
          </cell>
          <cell r="AU1018">
            <v>0</v>
          </cell>
          <cell r="AV1018">
            <v>0</v>
          </cell>
          <cell r="AW1018">
            <v>0</v>
          </cell>
          <cell r="AX1018">
            <v>898.09</v>
          </cell>
          <cell r="AY1018">
            <v>213.74</v>
          </cell>
        </row>
        <row r="1019">
          <cell r="A1019" t="str">
            <v>038408</v>
          </cell>
          <cell r="B1019" t="str">
            <v>MORRISANA II</v>
          </cell>
          <cell r="C1019" t="str">
            <v>280-300 E 161ST STREET</v>
          </cell>
          <cell r="D1019">
            <v>0</v>
          </cell>
          <cell r="E1019" t="str">
            <v>Bronx</v>
          </cell>
          <cell r="F1019" t="str">
            <v>NY</v>
          </cell>
          <cell r="G1019" t="str">
            <v>10451</v>
          </cell>
          <cell r="H1019" t="str">
            <v>718-992-6225</v>
          </cell>
          <cell r="I1019" t="str">
            <v>718-293-3072</v>
          </cell>
          <cell r="J1019">
            <v>203</v>
          </cell>
          <cell r="K1019" t="str">
            <v>36005</v>
          </cell>
          <cell r="L1019" t="str">
            <v>Bronx</v>
          </cell>
          <cell r="M1019" t="str">
            <v>5600</v>
          </cell>
          <cell r="N1019" t="str">
            <v>New York</v>
          </cell>
          <cell r="O1019" t="str">
            <v>70</v>
          </cell>
          <cell r="P1019" t="str">
            <v>New York - Northern New Jersey - Long Island</v>
          </cell>
          <cell r="Q1019" t="str">
            <v>Inner city</v>
          </cell>
          <cell r="R1019" t="str">
            <v>highrise</v>
          </cell>
          <cell r="S1019" t="str">
            <v>AIMCO</v>
          </cell>
          <cell r="T1019" t="str">
            <v>NHP</v>
          </cell>
          <cell r="U1019" t="str">
            <v>Affordable</v>
          </cell>
          <cell r="V1019" t="str">
            <v>Affordable</v>
          </cell>
          <cell r="W1019">
            <v>0</v>
          </cell>
          <cell r="X1019" t="str">
            <v>Equity</v>
          </cell>
          <cell r="Y1019" t="str">
            <v>12</v>
          </cell>
          <cell r="Z1019" t="str">
            <v>4</v>
          </cell>
          <cell r="AA1019" t="str">
            <v>5</v>
          </cell>
          <cell r="AB1019">
            <v>0</v>
          </cell>
          <cell r="AC1019">
            <v>0.34060000000000001</v>
          </cell>
          <cell r="AD1019" t="str">
            <v>Yes</v>
          </cell>
          <cell r="AE1019" t="str">
            <v>Yes</v>
          </cell>
          <cell r="AF1019" t="str">
            <v>NHP Management Company</v>
          </cell>
          <cell r="AG1019" t="str">
            <v>Morrisania Towers Housing Co Ltd Ptsp</v>
          </cell>
          <cell r="AH1019" t="str">
            <v>1979</v>
          </cell>
          <cell r="AI1019" t="str">
            <v>East</v>
          </cell>
          <cell r="AJ1019" t="str">
            <v>Tarrytown</v>
          </cell>
          <cell r="AK1019" t="str">
            <v>David Zweig</v>
          </cell>
          <cell r="AL1019" t="str">
            <v>Marcella Holmes</v>
          </cell>
          <cell r="AM1019" t="b">
            <v>0</v>
          </cell>
          <cell r="AN1019" t="str">
            <v>RW:039064@3494</v>
          </cell>
          <cell r="AO1019" t="str">
            <v>01842</v>
          </cell>
          <cell r="AP1019">
            <v>0</v>
          </cell>
          <cell r="AQ1019">
            <v>0</v>
          </cell>
          <cell r="AR1019">
            <v>0</v>
          </cell>
          <cell r="AS1019">
            <v>0</v>
          </cell>
          <cell r="AT1019">
            <v>0</v>
          </cell>
          <cell r="AU1019">
            <v>0</v>
          </cell>
          <cell r="AV1019">
            <v>0</v>
          </cell>
          <cell r="AW1019">
            <v>0</v>
          </cell>
          <cell r="AX1019">
            <v>0</v>
          </cell>
          <cell r="AY1019">
            <v>0</v>
          </cell>
        </row>
        <row r="1020">
          <cell r="A1020" t="str">
            <v>038410</v>
          </cell>
          <cell r="B1020" t="str">
            <v>LASSEN</v>
          </cell>
          <cell r="C1020" t="str">
            <v>441 ELLIS STREET</v>
          </cell>
          <cell r="D1020">
            <v>0</v>
          </cell>
          <cell r="E1020" t="str">
            <v>San Francisco</v>
          </cell>
          <cell r="F1020" t="str">
            <v>CA</v>
          </cell>
          <cell r="G1020" t="str">
            <v>94102</v>
          </cell>
          <cell r="H1020" t="str">
            <v>415-885-0407</v>
          </cell>
          <cell r="I1020" t="str">
            <v>415-885-1343</v>
          </cell>
          <cell r="J1020">
            <v>81</v>
          </cell>
          <cell r="K1020" t="str">
            <v>06075</v>
          </cell>
          <cell r="L1020" t="str">
            <v>San Francisco</v>
          </cell>
          <cell r="M1020" t="str">
            <v>7360</v>
          </cell>
          <cell r="N1020" t="str">
            <v>San Francisco</v>
          </cell>
          <cell r="O1020" t="str">
            <v>84</v>
          </cell>
          <cell r="P1020" t="str">
            <v>San Francisco - Oakland - San Jose</v>
          </cell>
          <cell r="Q1020" t="str">
            <v>Inner City</v>
          </cell>
          <cell r="R1020" t="str">
            <v>highrise</v>
          </cell>
          <cell r="S1020" t="str">
            <v>AIMCO</v>
          </cell>
          <cell r="T1020" t="str">
            <v>NHP</v>
          </cell>
          <cell r="U1020" t="str">
            <v>Affordable</v>
          </cell>
          <cell r="V1020" t="str">
            <v>Affordable</v>
          </cell>
          <cell r="W1020">
            <v>0</v>
          </cell>
          <cell r="X1020" t="str">
            <v>Equity</v>
          </cell>
          <cell r="Y1020" t="str">
            <v>12</v>
          </cell>
          <cell r="Z1020" t="str">
            <v>5</v>
          </cell>
          <cell r="AA1020" t="str">
            <v>5</v>
          </cell>
          <cell r="AB1020">
            <v>0</v>
          </cell>
          <cell r="AC1020">
            <v>0.05</v>
          </cell>
          <cell r="AD1020" t="str">
            <v>Yes</v>
          </cell>
          <cell r="AE1020" t="str">
            <v>Yes</v>
          </cell>
          <cell r="AF1020" t="str">
            <v>NHP Management Company</v>
          </cell>
          <cell r="AG1020" t="str">
            <v>Lassen Assoc</v>
          </cell>
          <cell r="AH1020" t="str">
            <v>1983</v>
          </cell>
          <cell r="AI1020" t="str">
            <v>Far West</v>
          </cell>
          <cell r="AJ1020" t="str">
            <v>California</v>
          </cell>
          <cell r="AK1020" t="str">
            <v>Greg Garmon</v>
          </cell>
          <cell r="AL1020" t="str">
            <v>Cathy Tachco</v>
          </cell>
          <cell r="AM1020" t="b">
            <v>0</v>
          </cell>
          <cell r="AN1020" t="str">
            <v>RW:038006@3494</v>
          </cell>
          <cell r="AO1020">
            <v>0</v>
          </cell>
          <cell r="AP1020">
            <v>720.25</v>
          </cell>
          <cell r="AQ1020">
            <v>0</v>
          </cell>
          <cell r="AR1020">
            <v>0</v>
          </cell>
          <cell r="AS1020">
            <v>0</v>
          </cell>
          <cell r="AT1020">
            <v>0</v>
          </cell>
          <cell r="AU1020">
            <v>0</v>
          </cell>
          <cell r="AV1020">
            <v>0</v>
          </cell>
          <cell r="AW1020">
            <v>0</v>
          </cell>
          <cell r="AX1020">
            <v>720.25</v>
          </cell>
          <cell r="AY1020">
            <v>36.01</v>
          </cell>
        </row>
        <row r="1021">
          <cell r="A1021" t="str">
            <v>038412</v>
          </cell>
          <cell r="B1021" t="str">
            <v>SANDPIPER COVE</v>
          </cell>
          <cell r="C1021" t="str">
            <v>3500 SANDPIPER DRIVE</v>
          </cell>
          <cell r="D1021">
            <v>0</v>
          </cell>
          <cell r="E1021" t="str">
            <v>Boynton Beach</v>
          </cell>
          <cell r="F1021" t="str">
            <v>FL</v>
          </cell>
          <cell r="G1021" t="str">
            <v>33436</v>
          </cell>
          <cell r="H1021" t="str">
            <v>407-732-0999</v>
          </cell>
          <cell r="I1021" t="str">
            <v>407-732-1184</v>
          </cell>
          <cell r="J1021">
            <v>416</v>
          </cell>
          <cell r="K1021" t="str">
            <v>12099</v>
          </cell>
          <cell r="L1021" t="str">
            <v>Palm Beach</v>
          </cell>
          <cell r="M1021" t="str">
            <v>8960</v>
          </cell>
          <cell r="N1021" t="str">
            <v>West Palm Beach-Boca Raton</v>
          </cell>
          <cell r="O1021">
            <v>0</v>
          </cell>
          <cell r="P1021">
            <v>0</v>
          </cell>
          <cell r="Q1021" t="str">
            <v>Suburban</v>
          </cell>
          <cell r="R1021" t="str">
            <v>garden</v>
          </cell>
          <cell r="S1021" t="str">
            <v>AIMCO</v>
          </cell>
          <cell r="T1021" t="str">
            <v>NHP</v>
          </cell>
          <cell r="U1021" t="str">
            <v>Conventional</v>
          </cell>
          <cell r="V1021" t="str">
            <v>Conventional</v>
          </cell>
          <cell r="W1021">
            <v>0</v>
          </cell>
          <cell r="X1021" t="str">
            <v>Consolidated</v>
          </cell>
          <cell r="Y1021" t="str">
            <v>12</v>
          </cell>
          <cell r="Z1021" t="str">
            <v>8</v>
          </cell>
          <cell r="AA1021" t="str">
            <v>7</v>
          </cell>
          <cell r="AB1021">
            <v>0</v>
          </cell>
          <cell r="AC1021">
            <v>1</v>
          </cell>
          <cell r="AD1021" t="str">
            <v>Yes</v>
          </cell>
          <cell r="AE1021" t="str">
            <v>Yes</v>
          </cell>
          <cell r="AF1021" t="str">
            <v>NHP Management Company</v>
          </cell>
          <cell r="AG1021" t="str">
            <v>Boynton Beach Ltd Partnership</v>
          </cell>
          <cell r="AH1021" t="str">
            <v>1987</v>
          </cell>
          <cell r="AI1021" t="str">
            <v>South East</v>
          </cell>
          <cell r="AJ1021" t="str">
            <v>Boca</v>
          </cell>
          <cell r="AK1021" t="str">
            <v>Charlie Vanover</v>
          </cell>
          <cell r="AL1021" t="str">
            <v>Glenn Evers</v>
          </cell>
          <cell r="AM1021" t="b">
            <v>1</v>
          </cell>
          <cell r="AN1021">
            <v>0</v>
          </cell>
          <cell r="AO1021">
            <v>0</v>
          </cell>
          <cell r="AP1021">
            <v>0</v>
          </cell>
          <cell r="AQ1021">
            <v>0</v>
          </cell>
          <cell r="AR1021">
            <v>0</v>
          </cell>
          <cell r="AS1021">
            <v>1497.6</v>
          </cell>
          <cell r="AT1021">
            <v>0</v>
          </cell>
          <cell r="AU1021">
            <v>0</v>
          </cell>
          <cell r="AV1021">
            <v>0</v>
          </cell>
          <cell r="AW1021">
            <v>0</v>
          </cell>
          <cell r="AX1021">
            <v>1497.6</v>
          </cell>
          <cell r="AY1021">
            <v>1497.6</v>
          </cell>
        </row>
        <row r="1022">
          <cell r="A1022" t="str">
            <v>038413</v>
          </cell>
          <cell r="B1022" t="str">
            <v>SUNSET PLAZA</v>
          </cell>
          <cell r="C1022" t="str">
            <v>3540 SUNSET DRIVE</v>
          </cell>
          <cell r="D1022">
            <v>0</v>
          </cell>
          <cell r="E1022" t="str">
            <v>Jackson</v>
          </cell>
          <cell r="F1022" t="str">
            <v>MS</v>
          </cell>
          <cell r="G1022" t="str">
            <v>39213</v>
          </cell>
          <cell r="H1022" t="str">
            <v>601-362-7855</v>
          </cell>
          <cell r="I1022" t="str">
            <v>601-981-9718</v>
          </cell>
          <cell r="J1022">
            <v>120</v>
          </cell>
          <cell r="K1022" t="str">
            <v>28049</v>
          </cell>
          <cell r="L1022" t="str">
            <v>Hinds</v>
          </cell>
          <cell r="M1022" t="str">
            <v>3560</v>
          </cell>
          <cell r="N1022" t="str">
            <v>Jackson</v>
          </cell>
          <cell r="O1022">
            <v>0</v>
          </cell>
          <cell r="P1022">
            <v>0</v>
          </cell>
          <cell r="Q1022" t="str">
            <v>Suburban</v>
          </cell>
          <cell r="R1022" t="str">
            <v>garden</v>
          </cell>
          <cell r="S1022" t="str">
            <v>AIMCO</v>
          </cell>
          <cell r="T1022" t="str">
            <v>NHP</v>
          </cell>
          <cell r="U1022" t="str">
            <v>Affordable</v>
          </cell>
          <cell r="V1022" t="str">
            <v>Affordable</v>
          </cell>
          <cell r="W1022">
            <v>0</v>
          </cell>
          <cell r="X1022" t="str">
            <v>Equity</v>
          </cell>
          <cell r="Y1022" t="str">
            <v>12</v>
          </cell>
          <cell r="Z1022" t="str">
            <v>7</v>
          </cell>
          <cell r="AA1022" t="str">
            <v>6</v>
          </cell>
          <cell r="AB1022">
            <v>0</v>
          </cell>
          <cell r="AC1022">
            <v>0.25169999999999998</v>
          </cell>
          <cell r="AD1022" t="str">
            <v>Yes</v>
          </cell>
          <cell r="AE1022" t="str">
            <v>Yes</v>
          </cell>
          <cell r="AF1022" t="str">
            <v>NHP Management Company</v>
          </cell>
          <cell r="AG1022" t="str">
            <v>Sunset Plaza Apts</v>
          </cell>
          <cell r="AH1022" t="str">
            <v>1972</v>
          </cell>
          <cell r="AI1022" t="str">
            <v>South East</v>
          </cell>
          <cell r="AJ1022" t="str">
            <v>Mobile</v>
          </cell>
          <cell r="AK1022" t="str">
            <v>Jimmy Arnold</v>
          </cell>
          <cell r="AL1022" t="str">
            <v>Melanie French</v>
          </cell>
          <cell r="AM1022" t="b">
            <v>0</v>
          </cell>
          <cell r="AN1022">
            <v>0</v>
          </cell>
          <cell r="AO1022" t="str">
            <v>08220</v>
          </cell>
          <cell r="AP1022">
            <v>0</v>
          </cell>
          <cell r="AQ1022">
            <v>0</v>
          </cell>
          <cell r="AR1022">
            <v>0</v>
          </cell>
          <cell r="AS1022">
            <v>432</v>
          </cell>
          <cell r="AT1022">
            <v>0</v>
          </cell>
          <cell r="AU1022">
            <v>0</v>
          </cell>
          <cell r="AV1022">
            <v>0</v>
          </cell>
          <cell r="AW1022">
            <v>0</v>
          </cell>
          <cell r="AX1022">
            <v>432</v>
          </cell>
          <cell r="AY1022">
            <v>108.73</v>
          </cell>
        </row>
        <row r="1023">
          <cell r="A1023" t="str">
            <v>038414</v>
          </cell>
          <cell r="B1023" t="str">
            <v>STANDART WOODS APTS.</v>
          </cell>
          <cell r="C1023" t="str">
            <v>145 STANDART AVENUE</v>
          </cell>
          <cell r="D1023">
            <v>0</v>
          </cell>
          <cell r="E1023" t="str">
            <v>Auburn</v>
          </cell>
          <cell r="F1023" t="str">
            <v>NY</v>
          </cell>
          <cell r="G1023" t="str">
            <v>13021</v>
          </cell>
          <cell r="H1023" t="str">
            <v>315-252-6056</v>
          </cell>
          <cell r="I1023" t="str">
            <v>315-255-1964</v>
          </cell>
          <cell r="J1023">
            <v>330</v>
          </cell>
          <cell r="K1023" t="str">
            <v>36011</v>
          </cell>
          <cell r="L1023" t="str">
            <v>Cayuga</v>
          </cell>
          <cell r="M1023" t="str">
            <v>8160</v>
          </cell>
          <cell r="N1023" t="str">
            <v>Syracuse</v>
          </cell>
          <cell r="O1023">
            <v>0</v>
          </cell>
          <cell r="P1023">
            <v>0</v>
          </cell>
          <cell r="Q1023" t="str">
            <v>Small city</v>
          </cell>
          <cell r="R1023" t="str">
            <v>garden</v>
          </cell>
          <cell r="S1023" t="str">
            <v>AIMCO</v>
          </cell>
          <cell r="T1023" t="str">
            <v>CONGRESS</v>
          </cell>
          <cell r="U1023" t="str">
            <v>Conventional</v>
          </cell>
          <cell r="V1023" t="str">
            <v>Conventional</v>
          </cell>
          <cell r="W1023">
            <v>0</v>
          </cell>
          <cell r="X1023" t="str">
            <v>Equity</v>
          </cell>
          <cell r="Y1023" t="str">
            <v>12</v>
          </cell>
          <cell r="Z1023" t="str">
            <v>7</v>
          </cell>
          <cell r="AA1023" t="str">
            <v>7</v>
          </cell>
          <cell r="AB1023">
            <v>0</v>
          </cell>
          <cell r="AC1023">
            <v>0.50929999999999997</v>
          </cell>
          <cell r="AD1023" t="str">
            <v>Yes</v>
          </cell>
          <cell r="AE1023" t="str">
            <v>Yes</v>
          </cell>
          <cell r="AF1023" t="str">
            <v>Congress</v>
          </cell>
          <cell r="AG1023" t="str">
            <v>Standart Woods Assoc LP</v>
          </cell>
          <cell r="AH1023" t="str">
            <v>1972</v>
          </cell>
          <cell r="AI1023" t="str">
            <v>East</v>
          </cell>
          <cell r="AJ1023" t="str">
            <v>Allentown</v>
          </cell>
          <cell r="AK1023" t="str">
            <v>Cooper Winston</v>
          </cell>
          <cell r="AL1023" t="str">
            <v>Randy Wadsworth</v>
          </cell>
          <cell r="AM1023" t="b">
            <v>0</v>
          </cell>
          <cell r="AN1023" t="str">
            <v>RW:038693@3494</v>
          </cell>
          <cell r="AO1023" t="str">
            <v>10600</v>
          </cell>
          <cell r="AP1023">
            <v>0</v>
          </cell>
          <cell r="AQ1023">
            <v>0</v>
          </cell>
          <cell r="AR1023">
            <v>0</v>
          </cell>
          <cell r="AS1023">
            <v>0</v>
          </cell>
          <cell r="AT1023">
            <v>0</v>
          </cell>
          <cell r="AU1023">
            <v>0</v>
          </cell>
          <cell r="AV1023">
            <v>0</v>
          </cell>
          <cell r="AW1023">
            <v>0</v>
          </cell>
          <cell r="AX1023">
            <v>0</v>
          </cell>
          <cell r="AY1023">
            <v>0</v>
          </cell>
        </row>
        <row r="1024">
          <cell r="A1024" t="str">
            <v>038415</v>
          </cell>
          <cell r="B1024" t="str">
            <v>Ramblewood</v>
          </cell>
          <cell r="C1024" t="str">
            <v>6741 E. TANNERS CREEK</v>
          </cell>
          <cell r="D1024">
            <v>0</v>
          </cell>
          <cell r="E1024" t="str">
            <v>Norfolk</v>
          </cell>
          <cell r="F1024" t="str">
            <v>VA</v>
          </cell>
          <cell r="G1024" t="str">
            <v>23513</v>
          </cell>
          <cell r="H1024" t="str">
            <v>757-855-1229</v>
          </cell>
          <cell r="I1024" t="str">
            <v>757-853-3196</v>
          </cell>
          <cell r="J1024">
            <v>300</v>
          </cell>
          <cell r="K1024" t="str">
            <v>51710</v>
          </cell>
          <cell r="L1024" t="str">
            <v>Norfolk City</v>
          </cell>
          <cell r="M1024" t="str">
            <v>5720</v>
          </cell>
          <cell r="N1024" t="str">
            <v>Norfolk-Virginia Beach-Newport News</v>
          </cell>
          <cell r="O1024">
            <v>0</v>
          </cell>
          <cell r="P1024">
            <v>0</v>
          </cell>
          <cell r="Q1024" t="str">
            <v>Inner City</v>
          </cell>
          <cell r="R1024" t="str">
            <v>garden</v>
          </cell>
          <cell r="S1024" t="str">
            <v>AIMCO</v>
          </cell>
          <cell r="T1024" t="str">
            <v>GRATL</v>
          </cell>
          <cell r="U1024" t="str">
            <v>Conventional</v>
          </cell>
          <cell r="V1024" t="str">
            <v>Conventional</v>
          </cell>
          <cell r="W1024">
            <v>0</v>
          </cell>
          <cell r="X1024" t="str">
            <v>Equity</v>
          </cell>
          <cell r="Y1024" t="str">
            <v>12</v>
          </cell>
          <cell r="Z1024" t="str">
            <v>7</v>
          </cell>
          <cell r="AA1024" t="str">
            <v>6</v>
          </cell>
          <cell r="AB1024">
            <v>0</v>
          </cell>
          <cell r="AC1024">
            <v>1</v>
          </cell>
          <cell r="AD1024" t="str">
            <v>Yes</v>
          </cell>
          <cell r="AE1024" t="str">
            <v>Yes</v>
          </cell>
          <cell r="AF1024" t="str">
            <v>G-Atlantic</v>
          </cell>
          <cell r="AG1024" t="str">
            <v>NHP Ramblewood L.P.</v>
          </cell>
          <cell r="AH1024" t="str">
            <v>1978</v>
          </cell>
          <cell r="AI1024" t="str">
            <v>East</v>
          </cell>
          <cell r="AJ1024" t="str">
            <v>Columbia</v>
          </cell>
          <cell r="AK1024" t="str">
            <v>Kim Barkwell</v>
          </cell>
          <cell r="AL1024" t="str">
            <v>Regina Harris</v>
          </cell>
          <cell r="AM1024" t="b">
            <v>0</v>
          </cell>
          <cell r="AN1024">
            <v>0</v>
          </cell>
          <cell r="AO1024" t="str">
            <v>09005</v>
          </cell>
          <cell r="AP1024">
            <v>0</v>
          </cell>
          <cell r="AQ1024">
            <v>0</v>
          </cell>
          <cell r="AR1024">
            <v>0</v>
          </cell>
          <cell r="AS1024">
            <v>0</v>
          </cell>
          <cell r="AT1024">
            <v>0</v>
          </cell>
          <cell r="AU1024">
            <v>0</v>
          </cell>
          <cell r="AV1024">
            <v>0</v>
          </cell>
          <cell r="AW1024">
            <v>0</v>
          </cell>
          <cell r="AX1024">
            <v>0</v>
          </cell>
          <cell r="AY1024">
            <v>0</v>
          </cell>
        </row>
        <row r="1025">
          <cell r="A1025" t="str">
            <v>038416</v>
          </cell>
          <cell r="B1025" t="str">
            <v>Chestnut Hill</v>
          </cell>
          <cell r="C1025" t="str">
            <v>FIVE TOWN COLONY DRIVE</v>
          </cell>
          <cell r="D1025">
            <v>0</v>
          </cell>
          <cell r="E1025" t="str">
            <v>Middletown</v>
          </cell>
          <cell r="F1025" t="str">
            <v>CT</v>
          </cell>
          <cell r="G1025" t="str">
            <v>06457</v>
          </cell>
          <cell r="H1025" t="str">
            <v>860-635-3449</v>
          </cell>
          <cell r="I1025" t="str">
            <v>860-635-5710</v>
          </cell>
          <cell r="J1025">
            <v>314</v>
          </cell>
          <cell r="K1025" t="str">
            <v>09007</v>
          </cell>
          <cell r="L1025" t="str">
            <v>Middlesex</v>
          </cell>
          <cell r="M1025" t="str">
            <v>3280</v>
          </cell>
          <cell r="N1025" t="str">
            <v>Hartford</v>
          </cell>
          <cell r="O1025">
            <v>0</v>
          </cell>
          <cell r="P1025">
            <v>0</v>
          </cell>
          <cell r="Q1025" t="str">
            <v>Small City</v>
          </cell>
          <cell r="R1025" t="str">
            <v>garden</v>
          </cell>
          <cell r="S1025" t="str">
            <v>AIMCO</v>
          </cell>
          <cell r="T1025" t="str">
            <v>CONGRESS</v>
          </cell>
          <cell r="U1025" t="str">
            <v>Conventional</v>
          </cell>
          <cell r="V1025" t="str">
            <v>Conventional</v>
          </cell>
          <cell r="W1025">
            <v>0</v>
          </cell>
          <cell r="X1025" t="str">
            <v>Consolidated</v>
          </cell>
          <cell r="Y1025" t="str">
            <v>12</v>
          </cell>
          <cell r="Z1025" t="str">
            <v>8</v>
          </cell>
          <cell r="AA1025" t="str">
            <v>10</v>
          </cell>
          <cell r="AB1025">
            <v>0</v>
          </cell>
          <cell r="AC1025">
            <v>0.86480000000000001</v>
          </cell>
          <cell r="AD1025" t="str">
            <v>Yes</v>
          </cell>
          <cell r="AE1025" t="str">
            <v>Yes</v>
          </cell>
          <cell r="AF1025" t="str">
            <v>Congress</v>
          </cell>
          <cell r="AG1025" t="str">
            <v>Greater Hartford Assoc Ltd Ptsp</v>
          </cell>
          <cell r="AH1025" t="str">
            <v>1985</v>
          </cell>
          <cell r="AI1025" t="str">
            <v>East</v>
          </cell>
          <cell r="AJ1025" t="str">
            <v>Tarrytown</v>
          </cell>
          <cell r="AK1025" t="str">
            <v>David Zweig</v>
          </cell>
          <cell r="AL1025" t="str">
            <v>Evelyn Pacheco</v>
          </cell>
          <cell r="AM1025" t="b">
            <v>0</v>
          </cell>
          <cell r="AN1025">
            <v>0</v>
          </cell>
          <cell r="AO1025" t="str">
            <v>09170</v>
          </cell>
          <cell r="AP1025">
            <v>0</v>
          </cell>
          <cell r="AQ1025">
            <v>3102.32</v>
          </cell>
          <cell r="AR1025">
            <v>0</v>
          </cell>
          <cell r="AS1025">
            <v>0</v>
          </cell>
          <cell r="AT1025">
            <v>0</v>
          </cell>
          <cell r="AU1025">
            <v>0</v>
          </cell>
          <cell r="AV1025">
            <v>0</v>
          </cell>
          <cell r="AW1025">
            <v>0</v>
          </cell>
          <cell r="AX1025">
            <v>3102.32</v>
          </cell>
          <cell r="AY1025">
            <v>2682.88</v>
          </cell>
        </row>
        <row r="1026">
          <cell r="A1026" t="str">
            <v>038417</v>
          </cell>
          <cell r="B1026" t="str">
            <v>VILLAS (VA)</v>
          </cell>
          <cell r="C1026" t="str">
            <v>6733 KENNY LANE #104</v>
          </cell>
          <cell r="D1026">
            <v>0</v>
          </cell>
          <cell r="E1026" t="str">
            <v>Portsmouth</v>
          </cell>
          <cell r="F1026" t="str">
            <v>VA</v>
          </cell>
          <cell r="G1026" t="str">
            <v>23703</v>
          </cell>
          <cell r="H1026" t="str">
            <v>757-483-1444</v>
          </cell>
          <cell r="I1026" t="str">
            <v>757-686-8644</v>
          </cell>
          <cell r="J1026">
            <v>196</v>
          </cell>
          <cell r="K1026" t="str">
            <v>51740</v>
          </cell>
          <cell r="L1026" t="str">
            <v>Portsmouth City</v>
          </cell>
          <cell r="M1026" t="str">
            <v>5720</v>
          </cell>
          <cell r="N1026" t="str">
            <v>Norfolk-Virginia Beach-Newport News</v>
          </cell>
          <cell r="O1026">
            <v>0</v>
          </cell>
          <cell r="P1026">
            <v>0</v>
          </cell>
          <cell r="Q1026" t="str">
            <v>Small City</v>
          </cell>
          <cell r="R1026" t="str">
            <v>garden</v>
          </cell>
          <cell r="S1026" t="str">
            <v>AIMCO</v>
          </cell>
          <cell r="T1026" t="str">
            <v>GRATL</v>
          </cell>
          <cell r="U1026" t="str">
            <v>Conventional</v>
          </cell>
          <cell r="V1026" t="str">
            <v>Conventional</v>
          </cell>
          <cell r="W1026">
            <v>0</v>
          </cell>
          <cell r="X1026" t="str">
            <v>Equity</v>
          </cell>
          <cell r="Y1026" t="str">
            <v>12</v>
          </cell>
          <cell r="Z1026" t="str">
            <v>6</v>
          </cell>
          <cell r="AA1026" t="str">
            <v>6</v>
          </cell>
          <cell r="AB1026">
            <v>0</v>
          </cell>
          <cell r="AC1026">
            <v>1</v>
          </cell>
          <cell r="AD1026" t="str">
            <v>Yes</v>
          </cell>
          <cell r="AE1026" t="str">
            <v>Yes</v>
          </cell>
          <cell r="AF1026" t="str">
            <v>G-Atlantic</v>
          </cell>
          <cell r="AG1026" t="str">
            <v>NHP Villas L.P.</v>
          </cell>
          <cell r="AH1026" t="str">
            <v>1977</v>
          </cell>
          <cell r="AI1026" t="str">
            <v>East</v>
          </cell>
          <cell r="AJ1026" t="str">
            <v>Columbia</v>
          </cell>
          <cell r="AK1026" t="str">
            <v>Kim Barkwell</v>
          </cell>
          <cell r="AL1026" t="str">
            <v>Regina Harris</v>
          </cell>
          <cell r="AM1026" t="b">
            <v>1</v>
          </cell>
          <cell r="AN1026">
            <v>0</v>
          </cell>
          <cell r="AO1026">
            <v>0</v>
          </cell>
          <cell r="AP1026">
            <v>0</v>
          </cell>
          <cell r="AQ1026">
            <v>0</v>
          </cell>
          <cell r="AR1026">
            <v>0</v>
          </cell>
          <cell r="AS1026">
            <v>0</v>
          </cell>
          <cell r="AT1026">
            <v>0</v>
          </cell>
          <cell r="AU1026">
            <v>0</v>
          </cell>
          <cell r="AV1026">
            <v>0</v>
          </cell>
          <cell r="AW1026">
            <v>0</v>
          </cell>
          <cell r="AX1026">
            <v>0</v>
          </cell>
          <cell r="AY1026">
            <v>0</v>
          </cell>
        </row>
        <row r="1027">
          <cell r="A1027" t="str">
            <v>038418</v>
          </cell>
          <cell r="B1027" t="str">
            <v>GROSVENOR TOWER</v>
          </cell>
          <cell r="C1027" t="str">
            <v>10301 GROSVENOR PLACE</v>
          </cell>
          <cell r="D1027">
            <v>0</v>
          </cell>
          <cell r="E1027" t="str">
            <v>Rockville</v>
          </cell>
          <cell r="F1027" t="str">
            <v>MD</v>
          </cell>
          <cell r="G1027" t="str">
            <v>20852</v>
          </cell>
          <cell r="H1027" t="str">
            <v>301-530-5300</v>
          </cell>
          <cell r="I1027" t="str">
            <v>301-571-9578</v>
          </cell>
          <cell r="J1027">
            <v>237</v>
          </cell>
          <cell r="K1027" t="str">
            <v>24031</v>
          </cell>
          <cell r="L1027" t="str">
            <v>Montgomery</v>
          </cell>
          <cell r="M1027" t="str">
            <v>8840</v>
          </cell>
          <cell r="N1027" t="str">
            <v>Washington</v>
          </cell>
          <cell r="O1027" t="str">
            <v>97</v>
          </cell>
          <cell r="P1027" t="str">
            <v>Washington - Baltimore</v>
          </cell>
          <cell r="Q1027" t="str">
            <v>Small city</v>
          </cell>
          <cell r="R1027" t="str">
            <v>highrise</v>
          </cell>
          <cell r="S1027" t="str">
            <v>AIMCO</v>
          </cell>
          <cell r="T1027" t="str">
            <v>FEE</v>
          </cell>
          <cell r="U1027" t="str">
            <v>Conventional</v>
          </cell>
          <cell r="V1027" t="str">
            <v>Conventional</v>
          </cell>
          <cell r="W1027">
            <v>0</v>
          </cell>
          <cell r="X1027" t="str">
            <v>Fee</v>
          </cell>
          <cell r="Y1027" t="str">
            <v>12</v>
          </cell>
          <cell r="Z1027">
            <v>0</v>
          </cell>
          <cell r="AA1027">
            <v>0</v>
          </cell>
          <cell r="AB1027">
            <v>0</v>
          </cell>
          <cell r="AC1027">
            <v>0</v>
          </cell>
          <cell r="AD1027" t="str">
            <v>No</v>
          </cell>
          <cell r="AE1027" t="str">
            <v>Yes</v>
          </cell>
          <cell r="AF1027" t="str">
            <v>NHP Management Company</v>
          </cell>
          <cell r="AG1027" t="str">
            <v>Grosvenor House II Ltd Ptsp</v>
          </cell>
          <cell r="AH1027" t="str">
            <v>1986</v>
          </cell>
          <cell r="AI1027" t="str">
            <v>East</v>
          </cell>
          <cell r="AJ1027" t="str">
            <v>Rockville</v>
          </cell>
          <cell r="AK1027" t="str">
            <v>Bruce Terwilliger</v>
          </cell>
          <cell r="AL1027" t="str">
            <v>Bob Lawson</v>
          </cell>
          <cell r="AM1027" t="b">
            <v>0</v>
          </cell>
          <cell r="AN1027" t="str">
            <v>RW:000047@3494</v>
          </cell>
          <cell r="AO1027">
            <v>0</v>
          </cell>
          <cell r="AP1027">
            <v>0</v>
          </cell>
          <cell r="AQ1027">
            <v>0</v>
          </cell>
          <cell r="AR1027">
            <v>0</v>
          </cell>
          <cell r="AS1027">
            <v>0</v>
          </cell>
          <cell r="AT1027">
            <v>0</v>
          </cell>
          <cell r="AU1027">
            <v>0</v>
          </cell>
          <cell r="AV1027">
            <v>0</v>
          </cell>
          <cell r="AW1027">
            <v>0</v>
          </cell>
          <cell r="AX1027">
            <v>0</v>
          </cell>
          <cell r="AY1027">
            <v>0</v>
          </cell>
        </row>
        <row r="1028">
          <cell r="A1028" t="str">
            <v>038419</v>
          </cell>
          <cell r="B1028" t="str">
            <v>WINDSOR CROSSING</v>
          </cell>
          <cell r="C1028" t="str">
            <v>12C CEDARWOOD WAY</v>
          </cell>
          <cell r="D1028">
            <v>0</v>
          </cell>
          <cell r="E1028" t="str">
            <v>Newport News</v>
          </cell>
          <cell r="F1028" t="str">
            <v>VA</v>
          </cell>
          <cell r="G1028" t="str">
            <v>23603</v>
          </cell>
          <cell r="H1028" t="str">
            <v>757-875-5588</v>
          </cell>
          <cell r="I1028" t="str">
            <v>757-875-1486</v>
          </cell>
          <cell r="J1028">
            <v>156</v>
          </cell>
          <cell r="K1028" t="str">
            <v>51700</v>
          </cell>
          <cell r="L1028" t="str">
            <v>Newport News City</v>
          </cell>
          <cell r="M1028" t="str">
            <v>5720</v>
          </cell>
          <cell r="N1028" t="str">
            <v>Norfolk-Virginia Beach-Newport News</v>
          </cell>
          <cell r="O1028">
            <v>0</v>
          </cell>
          <cell r="P1028">
            <v>0</v>
          </cell>
          <cell r="Q1028" t="str">
            <v>Small City</v>
          </cell>
          <cell r="R1028" t="str">
            <v>garden</v>
          </cell>
          <cell r="S1028" t="str">
            <v>AIMCO</v>
          </cell>
          <cell r="T1028" t="str">
            <v>GRATL</v>
          </cell>
          <cell r="U1028" t="str">
            <v>Conventional</v>
          </cell>
          <cell r="V1028" t="str">
            <v>Conventional</v>
          </cell>
          <cell r="W1028">
            <v>0</v>
          </cell>
          <cell r="X1028" t="str">
            <v>Equity</v>
          </cell>
          <cell r="Y1028" t="str">
            <v>12</v>
          </cell>
          <cell r="Z1028" t="str">
            <v>8</v>
          </cell>
          <cell r="AA1028" t="str">
            <v>7</v>
          </cell>
          <cell r="AB1028">
            <v>0</v>
          </cell>
          <cell r="AC1028">
            <v>1</v>
          </cell>
          <cell r="AD1028" t="str">
            <v>Yes</v>
          </cell>
          <cell r="AE1028" t="str">
            <v>Yes</v>
          </cell>
          <cell r="AF1028" t="str">
            <v>G-Atlantic</v>
          </cell>
          <cell r="AG1028" t="str">
            <v>NHP Windsor Crossing L.P.</v>
          </cell>
          <cell r="AH1028" t="str">
            <v>1985</v>
          </cell>
          <cell r="AI1028" t="str">
            <v>East</v>
          </cell>
          <cell r="AJ1028" t="str">
            <v>Columbia</v>
          </cell>
          <cell r="AK1028" t="str">
            <v>Kim Barkwell</v>
          </cell>
          <cell r="AL1028" t="str">
            <v>Randy Bryant</v>
          </cell>
          <cell r="AM1028" t="b">
            <v>0</v>
          </cell>
          <cell r="AN1028" t="str">
            <v>RW:008682@3494</v>
          </cell>
          <cell r="AO1028" t="str">
            <v>11231</v>
          </cell>
          <cell r="AP1028">
            <v>0</v>
          </cell>
          <cell r="AQ1028">
            <v>0</v>
          </cell>
          <cell r="AR1028">
            <v>0</v>
          </cell>
          <cell r="AS1028">
            <v>0</v>
          </cell>
          <cell r="AT1028">
            <v>0</v>
          </cell>
          <cell r="AU1028">
            <v>0</v>
          </cell>
          <cell r="AV1028">
            <v>0</v>
          </cell>
          <cell r="AW1028">
            <v>0</v>
          </cell>
          <cell r="AX1028">
            <v>0</v>
          </cell>
          <cell r="AY1028">
            <v>0</v>
          </cell>
        </row>
        <row r="1029">
          <cell r="A1029" t="str">
            <v>038420</v>
          </cell>
          <cell r="B1029" t="str">
            <v>ASPEN STRATFORD B</v>
          </cell>
          <cell r="C1029" t="str">
            <v>29 STRATFORD PLACE</v>
          </cell>
          <cell r="D1029" t="str">
            <v>ATTN: MANAGEMENT OFFICE</v>
          </cell>
          <cell r="E1029" t="str">
            <v>Newark</v>
          </cell>
          <cell r="F1029" t="str">
            <v>NJ</v>
          </cell>
          <cell r="G1029" t="str">
            <v>07108</v>
          </cell>
          <cell r="H1029" t="str">
            <v>201-824-5018</v>
          </cell>
          <cell r="I1029" t="str">
            <v>201-824-6511</v>
          </cell>
          <cell r="J1029">
            <v>60</v>
          </cell>
          <cell r="K1029" t="str">
            <v>34013</v>
          </cell>
          <cell r="L1029" t="str">
            <v>Essex</v>
          </cell>
          <cell r="M1029" t="str">
            <v>5640</v>
          </cell>
          <cell r="N1029" t="str">
            <v>Newark</v>
          </cell>
          <cell r="O1029" t="str">
            <v>70</v>
          </cell>
          <cell r="P1029" t="str">
            <v>New York - Northern New Jersey - Long Island</v>
          </cell>
          <cell r="Q1029" t="str">
            <v>Inner city</v>
          </cell>
          <cell r="R1029" t="str">
            <v>highrise</v>
          </cell>
          <cell r="S1029" t="str">
            <v>AIMCO</v>
          </cell>
          <cell r="T1029" t="str">
            <v>NHP</v>
          </cell>
          <cell r="U1029" t="str">
            <v>Affordable</v>
          </cell>
          <cell r="V1029" t="str">
            <v>Affordable</v>
          </cell>
          <cell r="W1029">
            <v>0</v>
          </cell>
          <cell r="X1029" t="str">
            <v>Equity</v>
          </cell>
          <cell r="Y1029" t="str">
            <v>12</v>
          </cell>
          <cell r="Z1029" t="str">
            <v>1</v>
          </cell>
          <cell r="AA1029" t="str">
            <v>4</v>
          </cell>
          <cell r="AB1029">
            <v>0</v>
          </cell>
          <cell r="AC1029">
            <v>0.253</v>
          </cell>
          <cell r="AD1029" t="str">
            <v>Yes</v>
          </cell>
          <cell r="AE1029" t="str">
            <v>Yes</v>
          </cell>
          <cell r="AF1029" t="str">
            <v>NHP Management Company</v>
          </cell>
          <cell r="AG1029" t="str">
            <v>Aspen Stratford Apts Company B</v>
          </cell>
          <cell r="AH1029" t="str">
            <v>1920</v>
          </cell>
          <cell r="AI1029" t="str">
            <v>East</v>
          </cell>
          <cell r="AJ1029" t="str">
            <v>Tarrytown</v>
          </cell>
          <cell r="AK1029" t="str">
            <v>David Zweig</v>
          </cell>
          <cell r="AL1029" t="str">
            <v>Evelyn Pacheco</v>
          </cell>
          <cell r="AM1029" t="b">
            <v>0</v>
          </cell>
          <cell r="AN1029">
            <v>0</v>
          </cell>
          <cell r="AO1029" t="str">
            <v>09013</v>
          </cell>
          <cell r="AP1029">
            <v>0</v>
          </cell>
          <cell r="AQ1029">
            <v>0</v>
          </cell>
          <cell r="AR1029">
            <v>0</v>
          </cell>
          <cell r="AS1029">
            <v>0</v>
          </cell>
          <cell r="AT1029">
            <v>0</v>
          </cell>
          <cell r="AU1029">
            <v>0</v>
          </cell>
          <cell r="AV1029">
            <v>0</v>
          </cell>
          <cell r="AW1029">
            <v>0</v>
          </cell>
          <cell r="AX1029">
            <v>0</v>
          </cell>
          <cell r="AY1029">
            <v>0</v>
          </cell>
        </row>
        <row r="1030">
          <cell r="A1030" t="str">
            <v>038422</v>
          </cell>
          <cell r="B1030" t="str">
            <v>WOODSHIRE</v>
          </cell>
          <cell r="C1030" t="str">
            <v>149-104 SOUTH BUDDING</v>
          </cell>
          <cell r="D1030">
            <v>0</v>
          </cell>
          <cell r="E1030" t="str">
            <v>Virginia Beach</v>
          </cell>
          <cell r="F1030" t="str">
            <v>VA</v>
          </cell>
          <cell r="G1030" t="str">
            <v>23452</v>
          </cell>
          <cell r="H1030" t="str">
            <v>757-486-8888</v>
          </cell>
          <cell r="I1030" t="str">
            <v>757-498-0941</v>
          </cell>
          <cell r="J1030">
            <v>288</v>
          </cell>
          <cell r="K1030" t="str">
            <v>51810</v>
          </cell>
          <cell r="L1030" t="str">
            <v>Virginia Beach City</v>
          </cell>
          <cell r="M1030" t="str">
            <v>5720</v>
          </cell>
          <cell r="N1030" t="str">
            <v>Norfolk-Virginia Beach-Newport News</v>
          </cell>
          <cell r="O1030">
            <v>0</v>
          </cell>
          <cell r="P1030">
            <v>0</v>
          </cell>
          <cell r="Q1030" t="str">
            <v>Small City</v>
          </cell>
          <cell r="R1030" t="str">
            <v>garden</v>
          </cell>
          <cell r="S1030" t="str">
            <v>AIMCO</v>
          </cell>
          <cell r="T1030" t="str">
            <v>GRATL</v>
          </cell>
          <cell r="U1030" t="str">
            <v>Conventional</v>
          </cell>
          <cell r="V1030" t="str">
            <v>Conventional</v>
          </cell>
          <cell r="W1030">
            <v>0</v>
          </cell>
          <cell r="X1030" t="str">
            <v>Equity</v>
          </cell>
          <cell r="Y1030" t="str">
            <v>12</v>
          </cell>
          <cell r="Z1030" t="str">
            <v>8</v>
          </cell>
          <cell r="AA1030" t="str">
            <v>6</v>
          </cell>
          <cell r="AB1030">
            <v>0</v>
          </cell>
          <cell r="AC1030">
            <v>1</v>
          </cell>
          <cell r="AD1030" t="str">
            <v>Yes</v>
          </cell>
          <cell r="AE1030" t="str">
            <v>Yes</v>
          </cell>
          <cell r="AF1030" t="str">
            <v>G-Atlantic</v>
          </cell>
          <cell r="AG1030" t="str">
            <v>NHP Woodshire L.P.</v>
          </cell>
          <cell r="AH1030" t="str">
            <v>1972</v>
          </cell>
          <cell r="AI1030" t="str">
            <v>East</v>
          </cell>
          <cell r="AJ1030" t="str">
            <v>Columbia</v>
          </cell>
          <cell r="AK1030" t="str">
            <v>Kim Barkwell</v>
          </cell>
          <cell r="AL1030" t="str">
            <v>Regina Harris</v>
          </cell>
          <cell r="AM1030" t="b">
            <v>1</v>
          </cell>
          <cell r="AN1030">
            <v>0</v>
          </cell>
          <cell r="AO1030">
            <v>0</v>
          </cell>
          <cell r="AP1030">
            <v>0</v>
          </cell>
          <cell r="AQ1030">
            <v>0</v>
          </cell>
          <cell r="AR1030">
            <v>0</v>
          </cell>
          <cell r="AS1030">
            <v>0</v>
          </cell>
          <cell r="AT1030">
            <v>0</v>
          </cell>
          <cell r="AU1030">
            <v>0</v>
          </cell>
          <cell r="AV1030">
            <v>0</v>
          </cell>
          <cell r="AW1030">
            <v>0</v>
          </cell>
          <cell r="AX1030">
            <v>0</v>
          </cell>
          <cell r="AY1030">
            <v>0</v>
          </cell>
        </row>
        <row r="1031">
          <cell r="A1031" t="str">
            <v>038423</v>
          </cell>
          <cell r="B1031" t="str">
            <v>AUDUBON</v>
          </cell>
          <cell r="C1031" t="str">
            <v>APT. # 1-C</v>
          </cell>
          <cell r="D1031" t="str">
            <v>177 BERGEN AVENUE</v>
          </cell>
          <cell r="E1031" t="str">
            <v>Jersey City</v>
          </cell>
          <cell r="F1031" t="str">
            <v>NJ</v>
          </cell>
          <cell r="G1031" t="str">
            <v>07305</v>
          </cell>
          <cell r="H1031" t="str">
            <v>201-434-4212</v>
          </cell>
          <cell r="I1031" t="str">
            <v>201-200-1746</v>
          </cell>
          <cell r="J1031">
            <v>169</v>
          </cell>
          <cell r="K1031" t="str">
            <v>34017</v>
          </cell>
          <cell r="L1031" t="str">
            <v>Hudson</v>
          </cell>
          <cell r="M1031" t="str">
            <v>3640</v>
          </cell>
          <cell r="N1031" t="str">
            <v>Jersey City</v>
          </cell>
          <cell r="O1031" t="str">
            <v>70</v>
          </cell>
          <cell r="P1031" t="str">
            <v>New York - Northern New Jersey - Long Island</v>
          </cell>
          <cell r="Q1031" t="str">
            <v>Inner city</v>
          </cell>
          <cell r="R1031" t="str">
            <v>midrise</v>
          </cell>
          <cell r="S1031" t="str">
            <v>AIMCO</v>
          </cell>
          <cell r="T1031" t="str">
            <v>NHP</v>
          </cell>
          <cell r="U1031" t="str">
            <v>Affordable</v>
          </cell>
          <cell r="V1031" t="str">
            <v>Affordable</v>
          </cell>
          <cell r="W1031">
            <v>0</v>
          </cell>
          <cell r="X1031" t="str">
            <v>Equity</v>
          </cell>
          <cell r="Y1031" t="str">
            <v>12</v>
          </cell>
          <cell r="Z1031" t="str">
            <v>5</v>
          </cell>
          <cell r="AA1031" t="str">
            <v>6</v>
          </cell>
          <cell r="AB1031">
            <v>0</v>
          </cell>
          <cell r="AC1031">
            <v>0.2636</v>
          </cell>
          <cell r="AD1031" t="str">
            <v>Yes</v>
          </cell>
          <cell r="AE1031" t="str">
            <v>Yes</v>
          </cell>
          <cell r="AF1031" t="str">
            <v>NHP Management Company</v>
          </cell>
          <cell r="AG1031" t="str">
            <v>Audobon Park Assoc</v>
          </cell>
          <cell r="AH1031" t="str">
            <v>1983</v>
          </cell>
          <cell r="AI1031" t="str">
            <v>East</v>
          </cell>
          <cell r="AJ1031" t="str">
            <v>Tarrytown</v>
          </cell>
          <cell r="AK1031" t="str">
            <v>David Zweig</v>
          </cell>
          <cell r="AL1031" t="str">
            <v>Evelyn Pacheco</v>
          </cell>
          <cell r="AM1031" t="b">
            <v>1</v>
          </cell>
          <cell r="AN1031">
            <v>0</v>
          </cell>
          <cell r="AO1031">
            <v>0</v>
          </cell>
          <cell r="AP1031">
            <v>0</v>
          </cell>
          <cell r="AQ1031">
            <v>0</v>
          </cell>
          <cell r="AR1031">
            <v>0</v>
          </cell>
          <cell r="AS1031">
            <v>0</v>
          </cell>
          <cell r="AT1031">
            <v>0</v>
          </cell>
          <cell r="AU1031">
            <v>0</v>
          </cell>
          <cell r="AV1031">
            <v>0</v>
          </cell>
          <cell r="AW1031">
            <v>0</v>
          </cell>
          <cell r="AX1031">
            <v>0</v>
          </cell>
          <cell r="AY1031">
            <v>0</v>
          </cell>
        </row>
        <row r="1032">
          <cell r="A1032" t="str">
            <v>038424</v>
          </cell>
          <cell r="B1032" t="str">
            <v>ASPEN STRATFORD C</v>
          </cell>
          <cell r="C1032" t="str">
            <v>29 STRATFORD PLACE</v>
          </cell>
          <cell r="D1032" t="str">
            <v>ATTN: MANAGEMENT OFFICE</v>
          </cell>
          <cell r="E1032" t="str">
            <v>Newark</v>
          </cell>
          <cell r="F1032" t="str">
            <v>NJ</v>
          </cell>
          <cell r="G1032" t="str">
            <v>07108</v>
          </cell>
          <cell r="H1032" t="str">
            <v>201-824-5018</v>
          </cell>
          <cell r="I1032" t="str">
            <v>201-824-1933</v>
          </cell>
          <cell r="J1032">
            <v>55</v>
          </cell>
          <cell r="K1032" t="str">
            <v>34013</v>
          </cell>
          <cell r="L1032" t="str">
            <v>Essex</v>
          </cell>
          <cell r="M1032" t="str">
            <v>5640</v>
          </cell>
          <cell r="N1032" t="str">
            <v>Newark</v>
          </cell>
          <cell r="O1032" t="str">
            <v>70</v>
          </cell>
          <cell r="P1032" t="str">
            <v>New York - Northern New Jersey - Long Island</v>
          </cell>
          <cell r="Q1032" t="str">
            <v>Inner city</v>
          </cell>
          <cell r="R1032" t="str">
            <v>midrise</v>
          </cell>
          <cell r="S1032" t="str">
            <v>AIMCO</v>
          </cell>
          <cell r="T1032" t="str">
            <v>NHP</v>
          </cell>
          <cell r="U1032" t="str">
            <v>Affordable</v>
          </cell>
          <cell r="V1032" t="str">
            <v>Affordable</v>
          </cell>
          <cell r="W1032">
            <v>0</v>
          </cell>
          <cell r="X1032" t="str">
            <v>Equity</v>
          </cell>
          <cell r="Y1032" t="str">
            <v>12</v>
          </cell>
          <cell r="Z1032" t="str">
            <v>1</v>
          </cell>
          <cell r="AA1032" t="str">
            <v>4</v>
          </cell>
          <cell r="AB1032">
            <v>0</v>
          </cell>
          <cell r="AC1032">
            <v>0.253</v>
          </cell>
          <cell r="AD1032" t="str">
            <v>Yes</v>
          </cell>
          <cell r="AE1032" t="str">
            <v>Yes</v>
          </cell>
          <cell r="AF1032" t="str">
            <v>NHP Management Company</v>
          </cell>
          <cell r="AG1032" t="str">
            <v>Aspen Stratford Apts Company C</v>
          </cell>
          <cell r="AH1032" t="str">
            <v>1920</v>
          </cell>
          <cell r="AI1032" t="str">
            <v>East</v>
          </cell>
          <cell r="AJ1032" t="str">
            <v>Tarrytown</v>
          </cell>
          <cell r="AK1032" t="str">
            <v>David Zweig</v>
          </cell>
          <cell r="AL1032" t="str">
            <v>Evelyn Pacheco</v>
          </cell>
          <cell r="AM1032" t="b">
            <v>0</v>
          </cell>
          <cell r="AN1032" t="str">
            <v>RW:000691@3494</v>
          </cell>
          <cell r="AO1032" t="str">
            <v>11340</v>
          </cell>
          <cell r="AP1032">
            <v>0</v>
          </cell>
          <cell r="AQ1032">
            <v>0</v>
          </cell>
          <cell r="AR1032">
            <v>0</v>
          </cell>
          <cell r="AS1032">
            <v>0</v>
          </cell>
          <cell r="AT1032">
            <v>0</v>
          </cell>
          <cell r="AU1032">
            <v>0</v>
          </cell>
          <cell r="AV1032">
            <v>0</v>
          </cell>
          <cell r="AW1032">
            <v>0</v>
          </cell>
          <cell r="AX1032">
            <v>0</v>
          </cell>
          <cell r="AY1032">
            <v>0</v>
          </cell>
        </row>
        <row r="1033">
          <cell r="A1033" t="str">
            <v>038427</v>
          </cell>
          <cell r="B1033" t="str">
            <v>HAMILTON HEIGHTS</v>
          </cell>
          <cell r="C1033" t="str">
            <v>C/O GLADYS HAMPTON HOUSE</v>
          </cell>
          <cell r="D1033" t="str">
            <v>2411 Eighth Avenue</v>
          </cell>
          <cell r="E1033" t="str">
            <v>New York</v>
          </cell>
          <cell r="F1033" t="str">
            <v>NY</v>
          </cell>
          <cell r="G1033" t="str">
            <v>10030</v>
          </cell>
          <cell r="H1033" t="str">
            <v>212-749-5400</v>
          </cell>
          <cell r="I1033" t="str">
            <v>212-749-1326</v>
          </cell>
          <cell r="J1033">
            <v>89</v>
          </cell>
          <cell r="K1033" t="str">
            <v>36061</v>
          </cell>
          <cell r="L1033" t="str">
            <v>New York</v>
          </cell>
          <cell r="M1033" t="str">
            <v>5600</v>
          </cell>
          <cell r="N1033" t="str">
            <v>New York</v>
          </cell>
          <cell r="O1033" t="str">
            <v>70</v>
          </cell>
          <cell r="P1033" t="str">
            <v>New York - Northern New Jersey - Long Island</v>
          </cell>
          <cell r="Q1033" t="str">
            <v>Inner city</v>
          </cell>
          <cell r="R1033" t="str">
            <v>highrise</v>
          </cell>
          <cell r="S1033" t="str">
            <v>AIMCO</v>
          </cell>
          <cell r="T1033" t="str">
            <v>NHP</v>
          </cell>
          <cell r="U1033" t="str">
            <v>Affordable</v>
          </cell>
          <cell r="V1033" t="str">
            <v>Affordable</v>
          </cell>
          <cell r="W1033">
            <v>0</v>
          </cell>
          <cell r="X1033" t="str">
            <v>Equity</v>
          </cell>
          <cell r="Y1033" t="str">
            <v>12</v>
          </cell>
          <cell r="Z1033" t="str">
            <v>3</v>
          </cell>
          <cell r="AA1033" t="str">
            <v>5</v>
          </cell>
          <cell r="AB1033">
            <v>0</v>
          </cell>
          <cell r="AC1033">
            <v>5.0299999999999997E-2</v>
          </cell>
          <cell r="AD1033" t="str">
            <v>Yes</v>
          </cell>
          <cell r="AE1033" t="str">
            <v>Yes</v>
          </cell>
          <cell r="AF1033" t="str">
            <v>NHP Management Company</v>
          </cell>
          <cell r="AG1033" t="str">
            <v>Heights Assoc Ltd Ptsp</v>
          </cell>
          <cell r="AH1033" t="str">
            <v>1985</v>
          </cell>
          <cell r="AI1033" t="str">
            <v>East</v>
          </cell>
          <cell r="AJ1033" t="str">
            <v>Tarrytown</v>
          </cell>
          <cell r="AK1033" t="str">
            <v>David Zweig</v>
          </cell>
          <cell r="AL1033" t="str">
            <v>Fonda Porter</v>
          </cell>
          <cell r="AM1033" t="b">
            <v>0</v>
          </cell>
          <cell r="AN1033" t="str">
            <v>RW:038708@3494</v>
          </cell>
          <cell r="AO1033" t="str">
            <v>11033</v>
          </cell>
          <cell r="AP1033">
            <v>0</v>
          </cell>
          <cell r="AQ1033">
            <v>0</v>
          </cell>
          <cell r="AR1033">
            <v>0</v>
          </cell>
          <cell r="AS1033">
            <v>0</v>
          </cell>
          <cell r="AT1033">
            <v>0</v>
          </cell>
          <cell r="AU1033">
            <v>0</v>
          </cell>
          <cell r="AV1033">
            <v>0</v>
          </cell>
          <cell r="AW1033">
            <v>0</v>
          </cell>
          <cell r="AX1033">
            <v>0</v>
          </cell>
          <cell r="AY1033">
            <v>0</v>
          </cell>
        </row>
        <row r="1034">
          <cell r="A1034" t="str">
            <v>038428</v>
          </cell>
          <cell r="B1034" t="str">
            <v>WEST LAKE ARMS APTS.</v>
          </cell>
          <cell r="C1034" t="str">
            <v>6000 WESTLAKE DRIVE</v>
          </cell>
          <cell r="D1034">
            <v>0</v>
          </cell>
          <cell r="E1034" t="str">
            <v>Indianapolis</v>
          </cell>
          <cell r="F1034" t="str">
            <v>IN</v>
          </cell>
          <cell r="G1034" t="str">
            <v>46224</v>
          </cell>
          <cell r="H1034" t="str">
            <v>317-248-0666</v>
          </cell>
          <cell r="I1034" t="str">
            <v>317-481-4336</v>
          </cell>
          <cell r="J1034">
            <v>1381</v>
          </cell>
          <cell r="K1034" t="str">
            <v>18097</v>
          </cell>
          <cell r="L1034" t="str">
            <v>Marion</v>
          </cell>
          <cell r="M1034" t="str">
            <v>3480</v>
          </cell>
          <cell r="N1034" t="str">
            <v>Indianapolis</v>
          </cell>
          <cell r="O1034">
            <v>0</v>
          </cell>
          <cell r="P1034">
            <v>0</v>
          </cell>
          <cell r="Q1034" t="str">
            <v>Suburban</v>
          </cell>
          <cell r="R1034" t="str">
            <v>garden</v>
          </cell>
          <cell r="S1034" t="str">
            <v>AIMCO</v>
          </cell>
          <cell r="T1034" t="str">
            <v>CONGRESS</v>
          </cell>
          <cell r="U1034" t="str">
            <v>Conventional</v>
          </cell>
          <cell r="V1034" t="str">
            <v>Conventional</v>
          </cell>
          <cell r="W1034">
            <v>0</v>
          </cell>
          <cell r="X1034" t="str">
            <v>Consolidated</v>
          </cell>
          <cell r="Y1034" t="str">
            <v>12</v>
          </cell>
          <cell r="Z1034" t="str">
            <v>8</v>
          </cell>
          <cell r="AA1034" t="str">
            <v>6</v>
          </cell>
          <cell r="AB1034">
            <v>0</v>
          </cell>
          <cell r="AC1034">
            <v>0.68940000000000001</v>
          </cell>
          <cell r="AD1034" t="str">
            <v>Yes</v>
          </cell>
          <cell r="AE1034" t="str">
            <v>Yes</v>
          </cell>
          <cell r="AF1034" t="str">
            <v>Congress</v>
          </cell>
          <cell r="AG1034" t="str">
            <v>West Lake Arms Ltd Ptsp</v>
          </cell>
          <cell r="AH1034" t="str">
            <v>1977</v>
          </cell>
          <cell r="AI1034" t="str">
            <v>West</v>
          </cell>
          <cell r="AJ1034" t="str">
            <v>Indianapolis</v>
          </cell>
          <cell r="AK1034" t="str">
            <v>Rick Arbore</v>
          </cell>
          <cell r="AL1034" t="str">
            <v>Rick Raffanti</v>
          </cell>
          <cell r="AM1034" t="b">
            <v>0</v>
          </cell>
          <cell r="AN1034" t="str">
            <v>RW:037559@3494</v>
          </cell>
          <cell r="AO1034">
            <v>0</v>
          </cell>
          <cell r="AP1034">
            <v>0</v>
          </cell>
          <cell r="AQ1034">
            <v>13644.28</v>
          </cell>
          <cell r="AR1034">
            <v>0</v>
          </cell>
          <cell r="AS1034">
            <v>0</v>
          </cell>
          <cell r="AT1034">
            <v>8336.23</v>
          </cell>
          <cell r="AU1034">
            <v>0</v>
          </cell>
          <cell r="AV1034">
            <v>0</v>
          </cell>
          <cell r="AW1034">
            <v>0</v>
          </cell>
          <cell r="AX1034">
            <v>21980.51</v>
          </cell>
          <cell r="AY1034">
            <v>15153.36</v>
          </cell>
        </row>
        <row r="1035">
          <cell r="A1035" t="str">
            <v>038429</v>
          </cell>
          <cell r="B1035" t="str">
            <v>PARK VILLAGE</v>
          </cell>
          <cell r="C1035" t="str">
            <v>6095 W. 18TH AVENUE</v>
          </cell>
          <cell r="D1035">
            <v>0</v>
          </cell>
          <cell r="E1035" t="str">
            <v>Hialeah</v>
          </cell>
          <cell r="F1035" t="str">
            <v>FL</v>
          </cell>
          <cell r="G1035" t="str">
            <v>33012</v>
          </cell>
          <cell r="H1035" t="str">
            <v>305-822-7251</v>
          </cell>
          <cell r="I1035" t="str">
            <v>305-822-1148</v>
          </cell>
          <cell r="J1035">
            <v>396</v>
          </cell>
          <cell r="K1035" t="str">
            <v>12025</v>
          </cell>
          <cell r="L1035" t="str">
            <v>Dade</v>
          </cell>
          <cell r="M1035" t="str">
            <v>5000</v>
          </cell>
          <cell r="N1035" t="str">
            <v>Miami</v>
          </cell>
          <cell r="O1035" t="str">
            <v>56</v>
          </cell>
          <cell r="P1035" t="str">
            <v>Miami - Fort Lauderdale</v>
          </cell>
          <cell r="Q1035" t="str">
            <v>Small City</v>
          </cell>
          <cell r="R1035" t="str">
            <v>garden</v>
          </cell>
          <cell r="S1035" t="str">
            <v>AIMCO</v>
          </cell>
          <cell r="T1035" t="str">
            <v>GRATL</v>
          </cell>
          <cell r="U1035" t="str">
            <v>Conventional</v>
          </cell>
          <cell r="V1035" t="str">
            <v>Conventional</v>
          </cell>
          <cell r="W1035">
            <v>0</v>
          </cell>
          <cell r="X1035" t="str">
            <v>Equity</v>
          </cell>
          <cell r="Y1035" t="str">
            <v>12</v>
          </cell>
          <cell r="Z1035" t="str">
            <v>7</v>
          </cell>
          <cell r="AA1035" t="str">
            <v>8</v>
          </cell>
          <cell r="AB1035">
            <v>0</v>
          </cell>
          <cell r="AC1035">
            <v>1</v>
          </cell>
          <cell r="AD1035" t="str">
            <v>Yes</v>
          </cell>
          <cell r="AE1035" t="str">
            <v>Yes</v>
          </cell>
          <cell r="AF1035" t="str">
            <v>G-Atlantic</v>
          </cell>
          <cell r="AG1035" t="str">
            <v>NHP Park Village L.P.</v>
          </cell>
          <cell r="AH1035" t="str">
            <v>1972</v>
          </cell>
          <cell r="AI1035" t="str">
            <v>South East</v>
          </cell>
          <cell r="AJ1035" t="str">
            <v>Boca</v>
          </cell>
          <cell r="AK1035" t="str">
            <v>Charlie Vanover</v>
          </cell>
          <cell r="AL1035" t="str">
            <v>Maria Goicoechea</v>
          </cell>
          <cell r="AM1035" t="b">
            <v>0</v>
          </cell>
          <cell r="AN1035" t="str">
            <v>RW:038627@3494</v>
          </cell>
          <cell r="AO1035" t="str">
            <v>07801</v>
          </cell>
          <cell r="AP1035">
            <v>0</v>
          </cell>
          <cell r="AQ1035">
            <v>0</v>
          </cell>
          <cell r="AR1035">
            <v>0</v>
          </cell>
          <cell r="AS1035">
            <v>1425.6</v>
          </cell>
          <cell r="AT1035">
            <v>0</v>
          </cell>
          <cell r="AU1035">
            <v>0</v>
          </cell>
          <cell r="AV1035">
            <v>0</v>
          </cell>
          <cell r="AW1035">
            <v>0</v>
          </cell>
          <cell r="AX1035">
            <v>1425.6</v>
          </cell>
          <cell r="AY1035">
            <v>1425.6</v>
          </cell>
        </row>
        <row r="1036">
          <cell r="A1036" t="str">
            <v>038430</v>
          </cell>
          <cell r="B1036" t="str">
            <v>NEW WEST 111TH ST II</v>
          </cell>
          <cell r="C1036" t="str">
            <v>24-30 W 111TH STREET</v>
          </cell>
          <cell r="D1036">
            <v>0</v>
          </cell>
          <cell r="E1036" t="str">
            <v>New York</v>
          </cell>
          <cell r="F1036" t="str">
            <v>NY</v>
          </cell>
          <cell r="G1036" t="str">
            <v>10026</v>
          </cell>
          <cell r="H1036" t="str">
            <v>212-369-8727</v>
          </cell>
          <cell r="I1036" t="str">
            <v>212-410-1079</v>
          </cell>
          <cell r="J1036">
            <v>74</v>
          </cell>
          <cell r="K1036" t="str">
            <v>36061</v>
          </cell>
          <cell r="L1036" t="str">
            <v>New York</v>
          </cell>
          <cell r="M1036" t="str">
            <v>5600</v>
          </cell>
          <cell r="N1036" t="str">
            <v>New York</v>
          </cell>
          <cell r="O1036" t="str">
            <v>70</v>
          </cell>
          <cell r="P1036" t="str">
            <v>New York - Northern New Jersey - Long Island</v>
          </cell>
          <cell r="Q1036" t="str">
            <v>Inner city</v>
          </cell>
          <cell r="R1036" t="str">
            <v>midrise</v>
          </cell>
          <cell r="S1036" t="str">
            <v>AIMCO</v>
          </cell>
          <cell r="T1036" t="str">
            <v>NHP</v>
          </cell>
          <cell r="U1036" t="str">
            <v>Affordable</v>
          </cell>
          <cell r="V1036" t="str">
            <v>Affordable</v>
          </cell>
          <cell r="W1036">
            <v>0</v>
          </cell>
          <cell r="X1036" t="str">
            <v>Equity</v>
          </cell>
          <cell r="Y1036" t="str">
            <v>12</v>
          </cell>
          <cell r="Z1036" t="str">
            <v>4</v>
          </cell>
          <cell r="AA1036" t="str">
            <v>5</v>
          </cell>
          <cell r="AB1036">
            <v>0</v>
          </cell>
          <cell r="AC1036">
            <v>8.2000000000000003E-2</v>
          </cell>
          <cell r="AD1036" t="str">
            <v>Yes</v>
          </cell>
          <cell r="AE1036" t="str">
            <v>Yes</v>
          </cell>
          <cell r="AF1036" t="str">
            <v>NHP Management Company</v>
          </cell>
          <cell r="AG1036" t="str">
            <v>New West 111th St Two Assoc Ltd Ptsp</v>
          </cell>
          <cell r="AH1036" t="str">
            <v>1934</v>
          </cell>
          <cell r="AI1036" t="str">
            <v>East</v>
          </cell>
          <cell r="AJ1036" t="str">
            <v>Tarrytown</v>
          </cell>
          <cell r="AK1036" t="str">
            <v>David Zweig</v>
          </cell>
          <cell r="AL1036" t="str">
            <v>Marcella Holmes</v>
          </cell>
          <cell r="AM1036" t="b">
            <v>0</v>
          </cell>
          <cell r="AN1036" t="str">
            <v>RW:000616@3494</v>
          </cell>
          <cell r="AO1036" t="str">
            <v>11793</v>
          </cell>
          <cell r="AP1036">
            <v>0</v>
          </cell>
          <cell r="AQ1036">
            <v>0</v>
          </cell>
          <cell r="AR1036">
            <v>0</v>
          </cell>
          <cell r="AS1036">
            <v>0</v>
          </cell>
          <cell r="AT1036">
            <v>0</v>
          </cell>
          <cell r="AU1036">
            <v>0</v>
          </cell>
          <cell r="AV1036">
            <v>0</v>
          </cell>
          <cell r="AW1036">
            <v>0</v>
          </cell>
          <cell r="AX1036">
            <v>0</v>
          </cell>
          <cell r="AY1036">
            <v>0</v>
          </cell>
        </row>
        <row r="1037">
          <cell r="A1037" t="str">
            <v>038432</v>
          </cell>
          <cell r="B1037" t="str">
            <v>TROPICAL GARDENS</v>
          </cell>
          <cell r="C1037" t="str">
            <v>3540 N.W. 50TH AVENUE</v>
          </cell>
          <cell r="D1037">
            <v>0</v>
          </cell>
          <cell r="E1037" t="str">
            <v>Lauderdale Lakes</v>
          </cell>
          <cell r="F1037" t="str">
            <v>FL</v>
          </cell>
          <cell r="G1037" t="str">
            <v>33319</v>
          </cell>
          <cell r="H1037" t="str">
            <v>954-484-6900</v>
          </cell>
          <cell r="I1037" t="str">
            <v>954-484-3634</v>
          </cell>
          <cell r="J1037">
            <v>245</v>
          </cell>
          <cell r="K1037" t="str">
            <v>12011</v>
          </cell>
          <cell r="L1037" t="str">
            <v>Broward</v>
          </cell>
          <cell r="M1037" t="str">
            <v>2680</v>
          </cell>
          <cell r="N1037" t="str">
            <v>FortLauderdale</v>
          </cell>
          <cell r="O1037" t="str">
            <v>56</v>
          </cell>
          <cell r="P1037" t="str">
            <v>Miami - Fort Lauderdale</v>
          </cell>
          <cell r="Q1037" t="str">
            <v>Small City</v>
          </cell>
          <cell r="R1037" t="str">
            <v>garden</v>
          </cell>
          <cell r="S1037" t="str">
            <v>AIMCO</v>
          </cell>
          <cell r="T1037" t="str">
            <v>GRATL</v>
          </cell>
          <cell r="U1037" t="str">
            <v>Conventional</v>
          </cell>
          <cell r="V1037" t="str">
            <v>Conventional</v>
          </cell>
          <cell r="W1037">
            <v>0</v>
          </cell>
          <cell r="X1037" t="str">
            <v>Equity</v>
          </cell>
          <cell r="Y1037" t="str">
            <v>12</v>
          </cell>
          <cell r="Z1037" t="str">
            <v>6</v>
          </cell>
          <cell r="AA1037" t="str">
            <v>7</v>
          </cell>
          <cell r="AB1037">
            <v>0</v>
          </cell>
          <cell r="AC1037">
            <v>1</v>
          </cell>
          <cell r="AD1037" t="str">
            <v>Yes</v>
          </cell>
          <cell r="AE1037" t="str">
            <v>Yes</v>
          </cell>
          <cell r="AF1037" t="str">
            <v>G-Atlantic</v>
          </cell>
          <cell r="AG1037" t="str">
            <v>NHP Tropical Gardens L.P.</v>
          </cell>
          <cell r="AH1037" t="str">
            <v>1984</v>
          </cell>
          <cell r="AI1037" t="str">
            <v>South East</v>
          </cell>
          <cell r="AJ1037" t="str">
            <v>Boca</v>
          </cell>
          <cell r="AK1037" t="str">
            <v>Charlie Vanover</v>
          </cell>
          <cell r="AL1037" t="str">
            <v>Maria Goicoechea</v>
          </cell>
          <cell r="AM1037" t="b">
            <v>0</v>
          </cell>
          <cell r="AN1037" t="str">
            <v>RW:039593@3494</v>
          </cell>
          <cell r="AO1037" t="str">
            <v>07385</v>
          </cell>
          <cell r="AP1037">
            <v>0</v>
          </cell>
          <cell r="AQ1037">
            <v>0</v>
          </cell>
          <cell r="AR1037">
            <v>0</v>
          </cell>
          <cell r="AS1037">
            <v>882</v>
          </cell>
          <cell r="AT1037">
            <v>0</v>
          </cell>
          <cell r="AU1037">
            <v>0</v>
          </cell>
          <cell r="AV1037">
            <v>0</v>
          </cell>
          <cell r="AW1037">
            <v>0</v>
          </cell>
          <cell r="AX1037">
            <v>882</v>
          </cell>
          <cell r="AY1037">
            <v>882</v>
          </cell>
        </row>
        <row r="1038">
          <cell r="A1038" t="str">
            <v>038433</v>
          </cell>
          <cell r="B1038" t="str">
            <v>POST STREET</v>
          </cell>
          <cell r="C1038" t="str">
            <v>C/O OAKWOOD GARDENS</v>
          </cell>
          <cell r="D1038" t="str">
            <v>630 EAST LINCOLN AVENUE</v>
          </cell>
          <cell r="E1038" t="str">
            <v>Mount Vernon</v>
          </cell>
          <cell r="F1038" t="str">
            <v>NY</v>
          </cell>
          <cell r="G1038" t="str">
            <v>10552</v>
          </cell>
          <cell r="H1038" t="str">
            <v>914-667-1475</v>
          </cell>
          <cell r="I1038" t="str">
            <v>914-667-2133</v>
          </cell>
          <cell r="J1038">
            <v>55</v>
          </cell>
          <cell r="K1038" t="str">
            <v>36119</v>
          </cell>
          <cell r="L1038" t="str">
            <v>Westchester</v>
          </cell>
          <cell r="M1038" t="str">
            <v>5600</v>
          </cell>
          <cell r="N1038" t="str">
            <v>New York</v>
          </cell>
          <cell r="O1038" t="str">
            <v>70</v>
          </cell>
          <cell r="P1038" t="str">
            <v>New York - Northern New Jersey - Long Island</v>
          </cell>
          <cell r="Q1038" t="str">
            <v>Small city</v>
          </cell>
          <cell r="R1038" t="str">
            <v>midrise</v>
          </cell>
          <cell r="S1038" t="str">
            <v>AIMCO</v>
          </cell>
          <cell r="T1038" t="str">
            <v>NHP</v>
          </cell>
          <cell r="U1038" t="str">
            <v>Affordable</v>
          </cell>
          <cell r="V1038" t="str">
            <v>Affordable</v>
          </cell>
          <cell r="W1038">
            <v>0</v>
          </cell>
          <cell r="X1038" t="str">
            <v>Equity</v>
          </cell>
          <cell r="Y1038" t="str">
            <v>12</v>
          </cell>
          <cell r="Z1038" t="str">
            <v>7</v>
          </cell>
          <cell r="AA1038" t="str">
            <v>7</v>
          </cell>
          <cell r="AB1038">
            <v>0</v>
          </cell>
          <cell r="AC1038">
            <v>8.9700000000000002E-2</v>
          </cell>
          <cell r="AD1038" t="str">
            <v>Yes</v>
          </cell>
          <cell r="AE1038" t="str">
            <v>Yes</v>
          </cell>
          <cell r="AF1038" t="str">
            <v>NHP Management Company</v>
          </cell>
          <cell r="AG1038" t="str">
            <v>Post St Assoc Ltd Ptsp</v>
          </cell>
          <cell r="AH1038" t="str">
            <v>1920</v>
          </cell>
          <cell r="AI1038" t="str">
            <v>East</v>
          </cell>
          <cell r="AJ1038" t="str">
            <v>Tarrytown</v>
          </cell>
          <cell r="AK1038" t="str">
            <v>David Zweig</v>
          </cell>
          <cell r="AL1038" t="str">
            <v>Evelyn Pacheco</v>
          </cell>
          <cell r="AM1038" t="b">
            <v>0</v>
          </cell>
          <cell r="AN1038">
            <v>0</v>
          </cell>
          <cell r="AO1038">
            <v>0</v>
          </cell>
          <cell r="AP1038">
            <v>0</v>
          </cell>
          <cell r="AQ1038">
            <v>0</v>
          </cell>
          <cell r="AR1038">
            <v>0</v>
          </cell>
          <cell r="AS1038">
            <v>0</v>
          </cell>
          <cell r="AT1038">
            <v>0</v>
          </cell>
          <cell r="AU1038">
            <v>0</v>
          </cell>
          <cell r="AV1038">
            <v>0</v>
          </cell>
          <cell r="AW1038">
            <v>0</v>
          </cell>
          <cell r="AX1038">
            <v>0</v>
          </cell>
          <cell r="AY1038">
            <v>0</v>
          </cell>
        </row>
        <row r="1039">
          <cell r="A1039" t="str">
            <v>038435</v>
          </cell>
          <cell r="B1039" t="str">
            <v>TOWER II</v>
          </cell>
          <cell r="C1039" t="str">
            <v>1491 CENTRAL AVENUE</v>
          </cell>
          <cell r="D1039">
            <v>0</v>
          </cell>
          <cell r="E1039" t="str">
            <v>Bridgeport</v>
          </cell>
          <cell r="F1039" t="str">
            <v>CT</v>
          </cell>
          <cell r="G1039" t="str">
            <v>06610</v>
          </cell>
          <cell r="H1039" t="str">
            <v>203-579-1659</v>
          </cell>
          <cell r="I1039" t="str">
            <v>203-333-5686</v>
          </cell>
          <cell r="J1039">
            <v>137</v>
          </cell>
          <cell r="K1039" t="str">
            <v>09001</v>
          </cell>
          <cell r="L1039" t="str">
            <v>Fairfield</v>
          </cell>
          <cell r="M1039" t="str">
            <v>1930</v>
          </cell>
          <cell r="N1039" t="str">
            <v>Danbury</v>
          </cell>
          <cell r="O1039" t="str">
            <v>70</v>
          </cell>
          <cell r="P1039" t="str">
            <v>New York - Northern New Jersey - Long Island</v>
          </cell>
          <cell r="Q1039" t="str">
            <v>Inner city</v>
          </cell>
          <cell r="R1039" t="str">
            <v>highrise</v>
          </cell>
          <cell r="S1039" t="str">
            <v>AIMCO</v>
          </cell>
          <cell r="T1039" t="str">
            <v>NHP</v>
          </cell>
          <cell r="U1039" t="str">
            <v>Affordable</v>
          </cell>
          <cell r="V1039" t="str">
            <v>Affordable</v>
          </cell>
          <cell r="W1039">
            <v>0</v>
          </cell>
          <cell r="X1039" t="str">
            <v>Equity</v>
          </cell>
          <cell r="Y1039" t="str">
            <v>12</v>
          </cell>
          <cell r="Z1039" t="str">
            <v>5</v>
          </cell>
          <cell r="AA1039" t="str">
            <v>6</v>
          </cell>
          <cell r="AB1039">
            <v>0</v>
          </cell>
          <cell r="AC1039">
            <v>0.20169999999999999</v>
          </cell>
          <cell r="AD1039" t="str">
            <v>Yes</v>
          </cell>
          <cell r="AE1039" t="str">
            <v>Yes</v>
          </cell>
          <cell r="AF1039" t="str">
            <v>NHP Management Company</v>
          </cell>
          <cell r="AG1039" t="str">
            <v>Algonquin Tower Ltd Ptsp</v>
          </cell>
          <cell r="AH1039" t="str">
            <v>1945</v>
          </cell>
          <cell r="AI1039" t="str">
            <v>East</v>
          </cell>
          <cell r="AJ1039" t="str">
            <v>Tarrytown</v>
          </cell>
          <cell r="AK1039" t="str">
            <v>David Zweig</v>
          </cell>
          <cell r="AL1039" t="str">
            <v>Fonda Porter</v>
          </cell>
          <cell r="AM1039" t="b">
            <v>0</v>
          </cell>
          <cell r="AN1039">
            <v>0</v>
          </cell>
          <cell r="AO1039">
            <v>0</v>
          </cell>
          <cell r="AP1039">
            <v>0</v>
          </cell>
          <cell r="AQ1039">
            <v>0</v>
          </cell>
          <cell r="AR1039">
            <v>0</v>
          </cell>
          <cell r="AS1039">
            <v>0</v>
          </cell>
          <cell r="AT1039">
            <v>0</v>
          </cell>
          <cell r="AU1039">
            <v>0</v>
          </cell>
          <cell r="AV1039">
            <v>0</v>
          </cell>
          <cell r="AW1039">
            <v>0</v>
          </cell>
          <cell r="AX1039">
            <v>0</v>
          </cell>
          <cell r="AY1039">
            <v>0</v>
          </cell>
        </row>
        <row r="1040">
          <cell r="A1040" t="str">
            <v>038436</v>
          </cell>
          <cell r="B1040" t="str">
            <v>HOLLYBUSH I</v>
          </cell>
          <cell r="C1040" t="str">
            <v>GIFFORD &amp; RUTH AVENUES</v>
          </cell>
          <cell r="D1040">
            <v>0</v>
          </cell>
          <cell r="E1040" t="str">
            <v>Glassboro</v>
          </cell>
          <cell r="F1040" t="str">
            <v>NJ</v>
          </cell>
          <cell r="G1040" t="str">
            <v>08028</v>
          </cell>
          <cell r="H1040" t="str">
            <v>609-881-0224</v>
          </cell>
          <cell r="I1040" t="str">
            <v>609-881-2688</v>
          </cell>
          <cell r="J1040">
            <v>80</v>
          </cell>
          <cell r="K1040" t="str">
            <v>34015</v>
          </cell>
          <cell r="L1040" t="str">
            <v>Gloucester</v>
          </cell>
          <cell r="M1040" t="str">
            <v>6160</v>
          </cell>
          <cell r="N1040" t="str">
            <v>Philadelphia</v>
          </cell>
          <cell r="O1040" t="str">
            <v>77</v>
          </cell>
          <cell r="P1040" t="str">
            <v>Philadelphia - Wilmington - Atlantic City</v>
          </cell>
          <cell r="Q1040" t="str">
            <v>Small city</v>
          </cell>
          <cell r="R1040" t="str">
            <v>garden</v>
          </cell>
          <cell r="S1040" t="str">
            <v>AIMCO</v>
          </cell>
          <cell r="T1040" t="str">
            <v>NHPF</v>
          </cell>
          <cell r="U1040" t="str">
            <v>Affordable</v>
          </cell>
          <cell r="V1040" t="str">
            <v>Affordable</v>
          </cell>
          <cell r="W1040">
            <v>0</v>
          </cell>
          <cell r="X1040" t="str">
            <v>Fee</v>
          </cell>
          <cell r="Y1040" t="str">
            <v>12</v>
          </cell>
          <cell r="Z1040">
            <v>0</v>
          </cell>
          <cell r="AA1040">
            <v>0</v>
          </cell>
          <cell r="AB1040">
            <v>0</v>
          </cell>
          <cell r="AC1040">
            <v>0</v>
          </cell>
          <cell r="AD1040" t="str">
            <v>No</v>
          </cell>
          <cell r="AE1040" t="str">
            <v>Yes</v>
          </cell>
          <cell r="AF1040" t="str">
            <v>NHP Foundation</v>
          </cell>
          <cell r="AG1040" t="str">
            <v>Hollybush Affordable Housing, Inc</v>
          </cell>
          <cell r="AH1040" t="str">
            <v>1968</v>
          </cell>
          <cell r="AI1040" t="str">
            <v>East</v>
          </cell>
          <cell r="AJ1040" t="str">
            <v>Philadelphia I</v>
          </cell>
          <cell r="AK1040" t="str">
            <v>Carl Ruff</v>
          </cell>
          <cell r="AL1040" t="str">
            <v>Anne-Marie Niklaus</v>
          </cell>
          <cell r="AM1040" t="b">
            <v>0</v>
          </cell>
          <cell r="AN1040" t="str">
            <v>RW:000475@3494</v>
          </cell>
          <cell r="AO1040" t="str">
            <v>11749</v>
          </cell>
          <cell r="AP1040">
            <v>0</v>
          </cell>
          <cell r="AQ1040">
            <v>0</v>
          </cell>
          <cell r="AR1040">
            <v>0</v>
          </cell>
          <cell r="AS1040">
            <v>0</v>
          </cell>
          <cell r="AT1040">
            <v>0</v>
          </cell>
          <cell r="AU1040">
            <v>0</v>
          </cell>
          <cell r="AV1040">
            <v>0</v>
          </cell>
          <cell r="AW1040">
            <v>0</v>
          </cell>
          <cell r="AX1040">
            <v>0</v>
          </cell>
          <cell r="AY1040">
            <v>0</v>
          </cell>
        </row>
        <row r="1041">
          <cell r="A1041" t="str">
            <v>038439</v>
          </cell>
          <cell r="B1041" t="str">
            <v>WYNTRE BROOK APTS.</v>
          </cell>
          <cell r="C1041" t="str">
            <v>160 ESSEX COURT</v>
          </cell>
          <cell r="D1041">
            <v>0</v>
          </cell>
          <cell r="E1041" t="str">
            <v>West Chester</v>
          </cell>
          <cell r="F1041" t="str">
            <v>PA</v>
          </cell>
          <cell r="G1041" t="str">
            <v>19380</v>
          </cell>
          <cell r="H1041" t="str">
            <v>610-692-2814</v>
          </cell>
          <cell r="I1041" t="str">
            <v>610-692-3476</v>
          </cell>
          <cell r="J1041">
            <v>212</v>
          </cell>
          <cell r="K1041" t="str">
            <v>42029</v>
          </cell>
          <cell r="L1041" t="str">
            <v>Chester</v>
          </cell>
          <cell r="M1041" t="str">
            <v>6160</v>
          </cell>
          <cell r="N1041" t="str">
            <v>Philadelphia</v>
          </cell>
          <cell r="O1041" t="str">
            <v>77</v>
          </cell>
          <cell r="P1041" t="str">
            <v>Philadelphia - Wilmington - Atlantic City</v>
          </cell>
          <cell r="Q1041" t="str">
            <v>Suburban</v>
          </cell>
          <cell r="R1041" t="str">
            <v>garden</v>
          </cell>
          <cell r="S1041" t="str">
            <v>AIMCO</v>
          </cell>
          <cell r="T1041" t="str">
            <v>CONGRESS</v>
          </cell>
          <cell r="U1041" t="str">
            <v>Conventional</v>
          </cell>
          <cell r="V1041" t="str">
            <v>Conventional</v>
          </cell>
          <cell r="W1041">
            <v>0</v>
          </cell>
          <cell r="X1041" t="str">
            <v>Consolidated</v>
          </cell>
          <cell r="Y1041" t="str">
            <v>12</v>
          </cell>
          <cell r="Z1041" t="str">
            <v>9</v>
          </cell>
          <cell r="AA1041" t="str">
            <v>5</v>
          </cell>
          <cell r="AB1041">
            <v>0</v>
          </cell>
          <cell r="AC1041">
            <v>0.79059999999999997</v>
          </cell>
          <cell r="AD1041" t="str">
            <v>Yes</v>
          </cell>
          <cell r="AE1041" t="str">
            <v>Yes</v>
          </cell>
          <cell r="AF1041" t="str">
            <v>Congress</v>
          </cell>
          <cell r="AG1041" t="str">
            <v>Wyntre Brook Assoc</v>
          </cell>
          <cell r="AH1041" t="str">
            <v>1976</v>
          </cell>
          <cell r="AI1041" t="str">
            <v>East</v>
          </cell>
          <cell r="AJ1041" t="str">
            <v>Philadelphia I</v>
          </cell>
          <cell r="AK1041" t="str">
            <v>Carl Ruff</v>
          </cell>
          <cell r="AL1041" t="str">
            <v>Larry Jones</v>
          </cell>
          <cell r="AM1041" t="b">
            <v>0</v>
          </cell>
          <cell r="AN1041" t="str">
            <v>RW:000637@3494</v>
          </cell>
          <cell r="AO1041">
            <v>0</v>
          </cell>
          <cell r="AP1041">
            <v>0</v>
          </cell>
          <cell r="AQ1041">
            <v>0</v>
          </cell>
          <cell r="AR1041">
            <v>0</v>
          </cell>
          <cell r="AS1041">
            <v>0</v>
          </cell>
          <cell r="AT1041">
            <v>0</v>
          </cell>
          <cell r="AU1041">
            <v>0</v>
          </cell>
          <cell r="AV1041">
            <v>0</v>
          </cell>
          <cell r="AW1041">
            <v>0</v>
          </cell>
          <cell r="AX1041">
            <v>0</v>
          </cell>
          <cell r="AY1041">
            <v>0</v>
          </cell>
        </row>
        <row r="1042">
          <cell r="A1042" t="str">
            <v>038440</v>
          </cell>
          <cell r="B1042" t="str">
            <v>FOXWOOD MANOR</v>
          </cell>
          <cell r="C1042" t="str">
            <v>RENTAL OFFICE</v>
          </cell>
          <cell r="D1042" t="str">
            <v>2180 NEW RODGERS ROAD</v>
          </cell>
          <cell r="E1042" t="str">
            <v>Levittown</v>
          </cell>
          <cell r="F1042" t="str">
            <v>PA</v>
          </cell>
          <cell r="G1042" t="str">
            <v>19056</v>
          </cell>
          <cell r="H1042" t="str">
            <v>215-547-2170</v>
          </cell>
          <cell r="I1042" t="str">
            <v>215-943-7642</v>
          </cell>
          <cell r="J1042">
            <v>304</v>
          </cell>
          <cell r="K1042" t="str">
            <v>42017</v>
          </cell>
          <cell r="L1042" t="str">
            <v>Bucks</v>
          </cell>
          <cell r="M1042" t="str">
            <v>6160</v>
          </cell>
          <cell r="N1042" t="str">
            <v>Philadelphia</v>
          </cell>
          <cell r="O1042" t="str">
            <v>77</v>
          </cell>
          <cell r="P1042" t="str">
            <v>Philadelphia - Wilmington - Atlantic City</v>
          </cell>
          <cell r="Q1042" t="str">
            <v>Suburban</v>
          </cell>
          <cell r="R1042" t="str">
            <v>garden</v>
          </cell>
          <cell r="S1042" t="str">
            <v>AIMCO</v>
          </cell>
          <cell r="T1042" t="str">
            <v>NHPF</v>
          </cell>
          <cell r="U1042" t="str">
            <v>Affordable</v>
          </cell>
          <cell r="V1042" t="str">
            <v>Affordable</v>
          </cell>
          <cell r="W1042">
            <v>0</v>
          </cell>
          <cell r="X1042" t="str">
            <v>Fee</v>
          </cell>
          <cell r="Y1042" t="str">
            <v>12</v>
          </cell>
          <cell r="Z1042">
            <v>0</v>
          </cell>
          <cell r="AA1042">
            <v>0</v>
          </cell>
          <cell r="AB1042">
            <v>0</v>
          </cell>
          <cell r="AC1042">
            <v>0</v>
          </cell>
          <cell r="AD1042" t="str">
            <v>No</v>
          </cell>
          <cell r="AE1042" t="str">
            <v>Yes</v>
          </cell>
          <cell r="AF1042" t="str">
            <v>NHP Foundation</v>
          </cell>
          <cell r="AG1042" t="str">
            <v>Foxwood Affordable Housing, Inc.</v>
          </cell>
          <cell r="AH1042" t="str">
            <v>1973</v>
          </cell>
          <cell r="AI1042" t="str">
            <v>East</v>
          </cell>
          <cell r="AJ1042" t="str">
            <v>Philadelphia I</v>
          </cell>
          <cell r="AK1042" t="str">
            <v>Carl Ruff</v>
          </cell>
          <cell r="AL1042" t="str">
            <v>Anne-Marie Niklaus</v>
          </cell>
          <cell r="AM1042" t="b">
            <v>0</v>
          </cell>
          <cell r="AN1042">
            <v>0</v>
          </cell>
          <cell r="AO1042" t="str">
            <v>09028</v>
          </cell>
          <cell r="AP1042">
            <v>0</v>
          </cell>
          <cell r="AQ1042">
            <v>0</v>
          </cell>
          <cell r="AR1042">
            <v>0</v>
          </cell>
          <cell r="AS1042">
            <v>0</v>
          </cell>
          <cell r="AT1042">
            <v>0</v>
          </cell>
          <cell r="AU1042">
            <v>0</v>
          </cell>
          <cell r="AV1042">
            <v>0</v>
          </cell>
          <cell r="AW1042">
            <v>0</v>
          </cell>
          <cell r="AX1042">
            <v>0</v>
          </cell>
          <cell r="AY1042">
            <v>0</v>
          </cell>
        </row>
        <row r="1043">
          <cell r="A1043" t="str">
            <v>038443</v>
          </cell>
          <cell r="B1043" t="str">
            <v>CHERRY ESTATES</v>
          </cell>
          <cell r="C1043" t="str">
            <v>416 CHERRY STREET, #103</v>
          </cell>
          <cell r="D1043">
            <v>0</v>
          </cell>
          <cell r="E1043" t="str">
            <v>Kent</v>
          </cell>
          <cell r="F1043" t="str">
            <v>OH</v>
          </cell>
          <cell r="G1043" t="str">
            <v>44240</v>
          </cell>
          <cell r="H1043" t="str">
            <v>330-678-9929</v>
          </cell>
          <cell r="I1043" t="str">
            <v>330-678-3937</v>
          </cell>
          <cell r="J1043">
            <v>48</v>
          </cell>
          <cell r="K1043" t="str">
            <v>39133</v>
          </cell>
          <cell r="L1043" t="str">
            <v>Portage</v>
          </cell>
          <cell r="M1043" t="str">
            <v>0080</v>
          </cell>
          <cell r="N1043" t="str">
            <v>Akron</v>
          </cell>
          <cell r="O1043" t="str">
            <v>28</v>
          </cell>
          <cell r="P1043" t="str">
            <v>Cleveland - Akron</v>
          </cell>
          <cell r="Q1043" t="str">
            <v>Suburban</v>
          </cell>
          <cell r="R1043" t="str">
            <v>garden</v>
          </cell>
          <cell r="S1043" t="str">
            <v>AIMCO</v>
          </cell>
          <cell r="T1043" t="str">
            <v>NHPF</v>
          </cell>
          <cell r="U1043" t="str">
            <v>Affordable</v>
          </cell>
          <cell r="V1043" t="str">
            <v>Affordable</v>
          </cell>
          <cell r="W1043">
            <v>0</v>
          </cell>
          <cell r="X1043" t="str">
            <v>Fee</v>
          </cell>
          <cell r="Y1043" t="str">
            <v>12</v>
          </cell>
          <cell r="Z1043">
            <v>0</v>
          </cell>
          <cell r="AA1043">
            <v>0</v>
          </cell>
          <cell r="AB1043">
            <v>0</v>
          </cell>
          <cell r="AC1043">
            <v>0</v>
          </cell>
          <cell r="AD1043" t="str">
            <v>No</v>
          </cell>
          <cell r="AE1043" t="str">
            <v>Yes</v>
          </cell>
          <cell r="AF1043" t="str">
            <v>NHP Foundation</v>
          </cell>
          <cell r="AG1043" t="str">
            <v>Cherry Estates Affordable Housing, Inc.</v>
          </cell>
          <cell r="AH1043" t="str">
            <v>1973</v>
          </cell>
          <cell r="AI1043" t="str">
            <v>West</v>
          </cell>
          <cell r="AJ1043" t="str">
            <v>Columbus</v>
          </cell>
          <cell r="AK1043" t="str">
            <v>Rowe Shockley</v>
          </cell>
          <cell r="AL1043" t="str">
            <v>Bonnie Hersh</v>
          </cell>
          <cell r="AM1043" t="b">
            <v>0</v>
          </cell>
          <cell r="AN1043" t="str">
            <v>RW:005712@3494</v>
          </cell>
          <cell r="AO1043" t="str">
            <v>11317</v>
          </cell>
          <cell r="AP1043">
            <v>0</v>
          </cell>
          <cell r="AQ1043">
            <v>0</v>
          </cell>
          <cell r="AR1043">
            <v>0</v>
          </cell>
          <cell r="AS1043">
            <v>0</v>
          </cell>
          <cell r="AT1043">
            <v>117.81</v>
          </cell>
          <cell r="AU1043">
            <v>0</v>
          </cell>
          <cell r="AV1043">
            <v>0</v>
          </cell>
          <cell r="AW1043">
            <v>0</v>
          </cell>
          <cell r="AX1043">
            <v>117.81</v>
          </cell>
          <cell r="AY1043">
            <v>0</v>
          </cell>
        </row>
        <row r="1044">
          <cell r="A1044" t="str">
            <v>038445</v>
          </cell>
          <cell r="B1044" t="str">
            <v>POINT WEST</v>
          </cell>
          <cell r="C1044" t="str">
            <v>8640 SCHWEIGER COURT</v>
          </cell>
          <cell r="D1044">
            <v>0</v>
          </cell>
          <cell r="E1044" t="str">
            <v>Lenexa</v>
          </cell>
          <cell r="F1044" t="str">
            <v>KS</v>
          </cell>
          <cell r="G1044" t="str">
            <v>66219</v>
          </cell>
          <cell r="H1044" t="str">
            <v>913-492-5442</v>
          </cell>
          <cell r="I1044" t="str">
            <v>913-492-7325</v>
          </cell>
          <cell r="J1044">
            <v>172</v>
          </cell>
          <cell r="K1044" t="str">
            <v>20091</v>
          </cell>
          <cell r="L1044" t="str">
            <v>Johnson</v>
          </cell>
          <cell r="M1044" t="str">
            <v>3760</v>
          </cell>
          <cell r="N1044" t="str">
            <v>Kansas City</v>
          </cell>
          <cell r="O1044">
            <v>0</v>
          </cell>
          <cell r="P1044">
            <v>0</v>
          </cell>
          <cell r="Q1044" t="str">
            <v>Suburban</v>
          </cell>
          <cell r="R1044" t="str">
            <v>garden</v>
          </cell>
          <cell r="S1044" t="str">
            <v>AIMCO</v>
          </cell>
          <cell r="T1044" t="str">
            <v>NHP</v>
          </cell>
          <cell r="U1044" t="str">
            <v>Conventional</v>
          </cell>
          <cell r="V1044" t="str">
            <v>Conventional</v>
          </cell>
          <cell r="W1044">
            <v>0</v>
          </cell>
          <cell r="X1044" t="str">
            <v>Consolidated</v>
          </cell>
          <cell r="Y1044" t="str">
            <v>12</v>
          </cell>
          <cell r="Z1044" t="str">
            <v>9</v>
          </cell>
          <cell r="AA1044" t="str">
            <v>5</v>
          </cell>
          <cell r="AB1044">
            <v>0</v>
          </cell>
          <cell r="AC1044">
            <v>0.77729999999999999</v>
          </cell>
          <cell r="AD1044" t="str">
            <v>Yes</v>
          </cell>
          <cell r="AE1044" t="str">
            <v>Yes</v>
          </cell>
          <cell r="AF1044" t="str">
            <v>NHP Management Company</v>
          </cell>
          <cell r="AG1044" t="str">
            <v>Point West Ltd Ptsp</v>
          </cell>
          <cell r="AH1044" t="str">
            <v>1985</v>
          </cell>
          <cell r="AI1044" t="str">
            <v>Far West</v>
          </cell>
          <cell r="AJ1044" t="str">
            <v>Kansas City</v>
          </cell>
          <cell r="AK1044" t="str">
            <v>Rusty Fleming</v>
          </cell>
          <cell r="AL1044" t="str">
            <v>Dan Fletcher</v>
          </cell>
          <cell r="AM1044" t="b">
            <v>0</v>
          </cell>
          <cell r="AN1044">
            <v>0</v>
          </cell>
          <cell r="AO1044">
            <v>0</v>
          </cell>
          <cell r="AP1044">
            <v>0</v>
          </cell>
          <cell r="AQ1044">
            <v>0</v>
          </cell>
          <cell r="AR1044">
            <v>0</v>
          </cell>
          <cell r="AS1044">
            <v>0</v>
          </cell>
          <cell r="AT1044">
            <v>0</v>
          </cell>
          <cell r="AU1044">
            <v>0</v>
          </cell>
          <cell r="AV1044">
            <v>0</v>
          </cell>
          <cell r="AW1044">
            <v>0</v>
          </cell>
          <cell r="AX1044">
            <v>0</v>
          </cell>
          <cell r="AY1044">
            <v>0</v>
          </cell>
        </row>
        <row r="1045">
          <cell r="A1045" t="str">
            <v>038446</v>
          </cell>
          <cell r="B1045" t="str">
            <v>FESTIVAL FIELD</v>
          </cell>
          <cell r="C1045" t="str">
            <v>90 GIRARD AVENUE, #53</v>
          </cell>
          <cell r="D1045">
            <v>0</v>
          </cell>
          <cell r="E1045" t="str">
            <v>Newport</v>
          </cell>
          <cell r="F1045" t="str">
            <v>RI</v>
          </cell>
          <cell r="G1045" t="str">
            <v>02840</v>
          </cell>
          <cell r="H1045" t="str">
            <v>401-847-0800</v>
          </cell>
          <cell r="I1045" t="str">
            <v>401-847-1436</v>
          </cell>
          <cell r="J1045">
            <v>204</v>
          </cell>
          <cell r="K1045" t="str">
            <v>44005</v>
          </cell>
          <cell r="L1045" t="str">
            <v>Newport</v>
          </cell>
          <cell r="M1045" t="str">
            <v>6480</v>
          </cell>
          <cell r="N1045" t="str">
            <v>Providence-Fall River-Warwick</v>
          </cell>
          <cell r="O1045">
            <v>0</v>
          </cell>
          <cell r="P1045">
            <v>0</v>
          </cell>
          <cell r="Q1045" t="str">
            <v>Suburban</v>
          </cell>
          <cell r="R1045" t="str">
            <v>garden</v>
          </cell>
          <cell r="S1045" t="str">
            <v>AIMCO</v>
          </cell>
          <cell r="T1045" t="str">
            <v>NHP</v>
          </cell>
          <cell r="U1045" t="str">
            <v>Affordable</v>
          </cell>
          <cell r="V1045" t="str">
            <v>Affordable</v>
          </cell>
          <cell r="W1045">
            <v>0</v>
          </cell>
          <cell r="X1045" t="str">
            <v>Consolidated</v>
          </cell>
          <cell r="Y1045" t="str">
            <v>12</v>
          </cell>
          <cell r="Z1045" t="str">
            <v>7</v>
          </cell>
          <cell r="AA1045" t="str">
            <v>5</v>
          </cell>
          <cell r="AB1045">
            <v>0</v>
          </cell>
          <cell r="AC1045">
            <v>0.99</v>
          </cell>
          <cell r="AD1045" t="str">
            <v>Yes</v>
          </cell>
          <cell r="AE1045" t="str">
            <v>Yes</v>
          </cell>
          <cell r="AF1045" t="str">
            <v>NHP Management Company</v>
          </cell>
          <cell r="AG1045" t="str">
            <v>Field Assoc</v>
          </cell>
          <cell r="AH1045" t="str">
            <v>1992</v>
          </cell>
          <cell r="AI1045" t="str">
            <v>East</v>
          </cell>
          <cell r="AJ1045" t="str">
            <v>Tarrytown</v>
          </cell>
          <cell r="AK1045" t="str">
            <v>David Zweig</v>
          </cell>
          <cell r="AL1045" t="str">
            <v>Mary Ellen Madeiros</v>
          </cell>
          <cell r="AM1045" t="b">
            <v>0</v>
          </cell>
          <cell r="AN1045" t="str">
            <v>RW:040510@3494</v>
          </cell>
          <cell r="AO1045">
            <v>0</v>
          </cell>
          <cell r="AP1045">
            <v>0</v>
          </cell>
          <cell r="AQ1045">
            <v>0</v>
          </cell>
          <cell r="AR1045">
            <v>0</v>
          </cell>
          <cell r="AS1045">
            <v>0</v>
          </cell>
          <cell r="AT1045">
            <v>0</v>
          </cell>
          <cell r="AU1045">
            <v>0</v>
          </cell>
          <cell r="AV1045">
            <v>0</v>
          </cell>
          <cell r="AW1045">
            <v>0</v>
          </cell>
          <cell r="AX1045">
            <v>0</v>
          </cell>
          <cell r="AY1045">
            <v>0</v>
          </cell>
        </row>
        <row r="1046">
          <cell r="A1046" t="str">
            <v>038447</v>
          </cell>
          <cell r="B1046" t="str">
            <v>Raspberry Ridge</v>
          </cell>
          <cell r="C1046" t="str">
            <v>27 14TH AVENUE N</v>
          </cell>
          <cell r="D1046">
            <v>0</v>
          </cell>
          <cell r="E1046" t="str">
            <v>Hopkins</v>
          </cell>
          <cell r="F1046" t="str">
            <v>MN</v>
          </cell>
          <cell r="G1046" t="str">
            <v>55343</v>
          </cell>
          <cell r="H1046" t="str">
            <v>612-933-3260</v>
          </cell>
          <cell r="I1046" t="str">
            <v>612-933-6654</v>
          </cell>
          <cell r="J1046">
            <v>101</v>
          </cell>
          <cell r="K1046" t="str">
            <v>27053</v>
          </cell>
          <cell r="L1046" t="str">
            <v>Hennepin</v>
          </cell>
          <cell r="M1046" t="str">
            <v>5120</v>
          </cell>
          <cell r="N1046" t="str">
            <v>Minneapolis-St. Paul</v>
          </cell>
          <cell r="O1046">
            <v>0</v>
          </cell>
          <cell r="P1046">
            <v>0</v>
          </cell>
          <cell r="Q1046" t="str">
            <v>Suburban</v>
          </cell>
          <cell r="R1046" t="str">
            <v>garden</v>
          </cell>
          <cell r="S1046" t="str">
            <v>AIMCO</v>
          </cell>
          <cell r="T1046" t="str">
            <v>FEE</v>
          </cell>
          <cell r="U1046" t="str">
            <v>Affordable</v>
          </cell>
          <cell r="V1046" t="str">
            <v>Affordable</v>
          </cell>
          <cell r="W1046" t="str">
            <v>Tax Credit</v>
          </cell>
          <cell r="X1046" t="str">
            <v>Fee</v>
          </cell>
          <cell r="Y1046" t="str">
            <v>12</v>
          </cell>
          <cell r="Z1046">
            <v>0</v>
          </cell>
          <cell r="AA1046">
            <v>0</v>
          </cell>
          <cell r="AB1046">
            <v>0</v>
          </cell>
          <cell r="AC1046">
            <v>0</v>
          </cell>
          <cell r="AD1046" t="str">
            <v>No</v>
          </cell>
          <cell r="AE1046" t="str">
            <v>Yes</v>
          </cell>
          <cell r="AF1046" t="str">
            <v>NHP Management Company</v>
          </cell>
          <cell r="AG1046" t="str">
            <v>Hopkins Renaissance Assoc</v>
          </cell>
          <cell r="AH1046" t="str">
            <v>1924</v>
          </cell>
          <cell r="AI1046" t="str">
            <v>Far West</v>
          </cell>
          <cell r="AJ1046" t="str">
            <v>Kansas City</v>
          </cell>
          <cell r="AK1046" t="str">
            <v>Rusty Fleming</v>
          </cell>
          <cell r="AL1046" t="str">
            <v>Don Cappaert</v>
          </cell>
          <cell r="AM1046" t="b">
            <v>0</v>
          </cell>
          <cell r="AN1046" t="str">
            <v>RW:039548@3494</v>
          </cell>
          <cell r="AO1046" t="str">
            <v>07269</v>
          </cell>
          <cell r="AP1046">
            <v>0</v>
          </cell>
          <cell r="AQ1046">
            <v>0</v>
          </cell>
          <cell r="AR1046">
            <v>0</v>
          </cell>
          <cell r="AS1046">
            <v>0</v>
          </cell>
          <cell r="AT1046">
            <v>0</v>
          </cell>
          <cell r="AU1046">
            <v>0</v>
          </cell>
          <cell r="AV1046">
            <v>0</v>
          </cell>
          <cell r="AW1046">
            <v>0</v>
          </cell>
          <cell r="AX1046">
            <v>0</v>
          </cell>
          <cell r="AY1046">
            <v>0</v>
          </cell>
        </row>
        <row r="1047">
          <cell r="A1047" t="str">
            <v>038449</v>
          </cell>
          <cell r="B1047" t="str">
            <v>ALDUS III</v>
          </cell>
          <cell r="C1047" t="str">
            <v>955 EAST 163RD STREET</v>
          </cell>
          <cell r="D1047">
            <v>0</v>
          </cell>
          <cell r="E1047" t="str">
            <v>Bronx</v>
          </cell>
          <cell r="F1047" t="str">
            <v>NY</v>
          </cell>
          <cell r="G1047" t="str">
            <v>10459</v>
          </cell>
          <cell r="H1047" t="str">
            <v>718-328-6099</v>
          </cell>
          <cell r="I1047" t="str">
            <v>718-617-5367</v>
          </cell>
          <cell r="J1047">
            <v>173</v>
          </cell>
          <cell r="K1047" t="str">
            <v>36005</v>
          </cell>
          <cell r="L1047" t="str">
            <v>Bronx</v>
          </cell>
          <cell r="M1047" t="str">
            <v>5600</v>
          </cell>
          <cell r="N1047" t="str">
            <v>New York</v>
          </cell>
          <cell r="O1047" t="str">
            <v>70</v>
          </cell>
          <cell r="P1047" t="str">
            <v>New York - Northern New Jersey - Long Island</v>
          </cell>
          <cell r="Q1047" t="str">
            <v>Inner city</v>
          </cell>
          <cell r="R1047" t="str">
            <v>highrise</v>
          </cell>
          <cell r="S1047" t="str">
            <v>AIMCO</v>
          </cell>
          <cell r="T1047" t="str">
            <v>PRC</v>
          </cell>
          <cell r="U1047" t="str">
            <v>Affordable</v>
          </cell>
          <cell r="V1047" t="str">
            <v>Affordable</v>
          </cell>
          <cell r="W1047">
            <v>0</v>
          </cell>
          <cell r="X1047" t="str">
            <v>Fee</v>
          </cell>
          <cell r="Y1047" t="str">
            <v>12</v>
          </cell>
          <cell r="Z1047">
            <v>0</v>
          </cell>
          <cell r="AA1047">
            <v>0</v>
          </cell>
          <cell r="AB1047">
            <v>0</v>
          </cell>
          <cell r="AC1047">
            <v>0</v>
          </cell>
          <cell r="AD1047" t="str">
            <v>No</v>
          </cell>
          <cell r="AE1047" t="str">
            <v>Yes</v>
          </cell>
          <cell r="AF1047" t="str">
            <v>PRC</v>
          </cell>
          <cell r="AG1047" t="str">
            <v>Aldus III Associates</v>
          </cell>
          <cell r="AH1047" t="str">
            <v>1980</v>
          </cell>
          <cell r="AI1047" t="str">
            <v>East</v>
          </cell>
          <cell r="AJ1047" t="str">
            <v>Tarrytown</v>
          </cell>
          <cell r="AK1047" t="str">
            <v>David Zweig</v>
          </cell>
          <cell r="AL1047" t="str">
            <v>John Byron</v>
          </cell>
          <cell r="AM1047" t="b">
            <v>0</v>
          </cell>
          <cell r="AN1047" t="str">
            <v>RW:039552@3494</v>
          </cell>
          <cell r="AO1047" t="str">
            <v>07389</v>
          </cell>
          <cell r="AP1047">
            <v>0</v>
          </cell>
          <cell r="AQ1047">
            <v>0</v>
          </cell>
          <cell r="AR1047">
            <v>0</v>
          </cell>
          <cell r="AS1047">
            <v>0</v>
          </cell>
          <cell r="AT1047">
            <v>0</v>
          </cell>
          <cell r="AU1047">
            <v>0</v>
          </cell>
          <cell r="AV1047">
            <v>0</v>
          </cell>
          <cell r="AW1047">
            <v>0</v>
          </cell>
          <cell r="AX1047">
            <v>0</v>
          </cell>
          <cell r="AY1047">
            <v>0</v>
          </cell>
        </row>
        <row r="1048">
          <cell r="A1048" t="str">
            <v>038450</v>
          </cell>
          <cell r="B1048" t="str">
            <v>CONCORD HOUSE</v>
          </cell>
          <cell r="C1048" t="str">
            <v>725 TREMONT AVENUE, #101</v>
          </cell>
          <cell r="D1048">
            <v>0</v>
          </cell>
          <cell r="E1048" t="str">
            <v>Boston</v>
          </cell>
          <cell r="F1048" t="str">
            <v>MA</v>
          </cell>
          <cell r="G1048" t="str">
            <v>02118</v>
          </cell>
          <cell r="H1048" t="str">
            <v>617-267-3131</v>
          </cell>
          <cell r="I1048" t="str">
            <v>617-267-6468</v>
          </cell>
          <cell r="J1048">
            <v>181</v>
          </cell>
          <cell r="K1048" t="str">
            <v>25025</v>
          </cell>
          <cell r="L1048" t="str">
            <v>Suffolk</v>
          </cell>
          <cell r="M1048" t="str">
            <v>1120</v>
          </cell>
          <cell r="N1048" t="str">
            <v>Boston</v>
          </cell>
          <cell r="O1048" t="str">
            <v>07</v>
          </cell>
          <cell r="P1048" t="str">
            <v>Boston - Worcester - Lawrence</v>
          </cell>
          <cell r="Q1048" t="str">
            <v>Inner city</v>
          </cell>
          <cell r="R1048" t="str">
            <v>highrise</v>
          </cell>
          <cell r="S1048" t="str">
            <v>AIMCO</v>
          </cell>
          <cell r="T1048" t="str">
            <v>NHP</v>
          </cell>
          <cell r="U1048" t="str">
            <v>Affordable</v>
          </cell>
          <cell r="V1048" t="str">
            <v>Affordable</v>
          </cell>
          <cell r="W1048">
            <v>0</v>
          </cell>
          <cell r="X1048" t="str">
            <v>Equity</v>
          </cell>
          <cell r="Y1048" t="str">
            <v>12</v>
          </cell>
          <cell r="Z1048" t="str">
            <v>7</v>
          </cell>
          <cell r="AA1048" t="str">
            <v>8</v>
          </cell>
          <cell r="AB1048">
            <v>0</v>
          </cell>
          <cell r="AC1048">
            <v>0.05</v>
          </cell>
          <cell r="AD1048" t="str">
            <v>Yes</v>
          </cell>
          <cell r="AE1048" t="str">
            <v>Yes</v>
          </cell>
          <cell r="AF1048" t="str">
            <v>NHP Management Company</v>
          </cell>
          <cell r="AG1048" t="str">
            <v>Concord Houses Associates</v>
          </cell>
          <cell r="AH1048" t="str">
            <v>1974</v>
          </cell>
          <cell r="AI1048" t="str">
            <v>East</v>
          </cell>
          <cell r="AJ1048" t="str">
            <v>Tarrytown</v>
          </cell>
          <cell r="AK1048" t="str">
            <v>David Zweig</v>
          </cell>
          <cell r="AL1048" t="str">
            <v>Mary Ellen Madeiros</v>
          </cell>
          <cell r="AM1048" t="b">
            <v>1</v>
          </cell>
          <cell r="AN1048">
            <v>0</v>
          </cell>
          <cell r="AO1048">
            <v>0</v>
          </cell>
          <cell r="AP1048">
            <v>0</v>
          </cell>
          <cell r="AQ1048">
            <v>0</v>
          </cell>
          <cell r="AR1048">
            <v>0</v>
          </cell>
          <cell r="AS1048">
            <v>0</v>
          </cell>
          <cell r="AT1048">
            <v>0</v>
          </cell>
          <cell r="AU1048">
            <v>0</v>
          </cell>
          <cell r="AV1048">
            <v>0</v>
          </cell>
          <cell r="AW1048">
            <v>0</v>
          </cell>
          <cell r="AX1048">
            <v>0</v>
          </cell>
          <cell r="AY1048">
            <v>0</v>
          </cell>
        </row>
        <row r="1049">
          <cell r="A1049" t="str">
            <v>038451</v>
          </cell>
          <cell r="B1049" t="str">
            <v>HOLLOWS APARTMENTS</v>
          </cell>
          <cell r="C1049" t="str">
            <v>1 KUBASEK TRINITY MANR.DR</v>
          </cell>
          <cell r="D1049">
            <v>0</v>
          </cell>
          <cell r="E1049" t="str">
            <v>Yonkers</v>
          </cell>
          <cell r="F1049" t="str">
            <v>NY</v>
          </cell>
          <cell r="G1049" t="str">
            <v>10701</v>
          </cell>
          <cell r="H1049" t="str">
            <v>914-423-0091</v>
          </cell>
          <cell r="I1049" t="str">
            <v>914-423-0096</v>
          </cell>
          <cell r="J1049">
            <v>130</v>
          </cell>
          <cell r="K1049" t="str">
            <v>36119</v>
          </cell>
          <cell r="L1049" t="str">
            <v>Westchester</v>
          </cell>
          <cell r="M1049" t="str">
            <v>5600</v>
          </cell>
          <cell r="N1049" t="str">
            <v>New York</v>
          </cell>
          <cell r="O1049" t="str">
            <v>70</v>
          </cell>
          <cell r="P1049" t="str">
            <v>New York - Northern New Jersey - Long Island</v>
          </cell>
          <cell r="Q1049" t="str">
            <v>Inner city</v>
          </cell>
          <cell r="R1049" t="str">
            <v>midrise</v>
          </cell>
          <cell r="S1049" t="str">
            <v>AIMCO</v>
          </cell>
          <cell r="T1049" t="str">
            <v>NHP</v>
          </cell>
          <cell r="U1049" t="str">
            <v>Affordable</v>
          </cell>
          <cell r="V1049" t="str">
            <v>Affordable</v>
          </cell>
          <cell r="W1049">
            <v>0</v>
          </cell>
          <cell r="X1049" t="str">
            <v>Equity</v>
          </cell>
          <cell r="Y1049" t="str">
            <v>12</v>
          </cell>
          <cell r="Z1049" t="str">
            <v>9</v>
          </cell>
          <cell r="AA1049" t="str">
            <v>9</v>
          </cell>
          <cell r="AB1049">
            <v>0</v>
          </cell>
          <cell r="AC1049">
            <v>0.05</v>
          </cell>
          <cell r="AD1049" t="str">
            <v>Yes</v>
          </cell>
          <cell r="AE1049" t="str">
            <v>Yes</v>
          </cell>
          <cell r="AF1049" t="str">
            <v>NHP Management Company</v>
          </cell>
          <cell r="AG1049" t="str">
            <v>Hollows Assoc Ltd Ptsp</v>
          </cell>
          <cell r="AH1049" t="str">
            <v>1981</v>
          </cell>
          <cell r="AI1049" t="str">
            <v>East</v>
          </cell>
          <cell r="AJ1049" t="str">
            <v>Tarrytown</v>
          </cell>
          <cell r="AK1049" t="str">
            <v>David Zweig</v>
          </cell>
          <cell r="AL1049" t="str">
            <v>Evelyn Pacheco</v>
          </cell>
          <cell r="AM1049" t="b">
            <v>0</v>
          </cell>
          <cell r="AN1049" t="str">
            <v>RW:038580@3494</v>
          </cell>
          <cell r="AO1049" t="str">
            <v>01191</v>
          </cell>
          <cell r="AP1049">
            <v>0</v>
          </cell>
          <cell r="AQ1049">
            <v>0</v>
          </cell>
          <cell r="AR1049">
            <v>0</v>
          </cell>
          <cell r="AS1049">
            <v>0</v>
          </cell>
          <cell r="AT1049">
            <v>0</v>
          </cell>
          <cell r="AU1049">
            <v>0</v>
          </cell>
          <cell r="AV1049">
            <v>0</v>
          </cell>
          <cell r="AW1049">
            <v>0</v>
          </cell>
          <cell r="AX1049">
            <v>0</v>
          </cell>
          <cell r="AY1049">
            <v>0</v>
          </cell>
        </row>
        <row r="1050">
          <cell r="A1050" t="str">
            <v>038452</v>
          </cell>
          <cell r="B1050" t="str">
            <v>WOLLASTON MANOR</v>
          </cell>
          <cell r="C1050" t="str">
            <v>91 CLAY STREET</v>
          </cell>
          <cell r="D1050">
            <v>0</v>
          </cell>
          <cell r="E1050" t="str">
            <v>Quincy</v>
          </cell>
          <cell r="F1050" t="str">
            <v>MA</v>
          </cell>
          <cell r="G1050" t="str">
            <v>02170</v>
          </cell>
          <cell r="H1050" t="str">
            <v>617-773-2293</v>
          </cell>
          <cell r="I1050" t="str">
            <v>617-984-0429</v>
          </cell>
          <cell r="J1050">
            <v>164</v>
          </cell>
          <cell r="K1050" t="str">
            <v>25021</v>
          </cell>
          <cell r="L1050" t="str">
            <v>Norfolk</v>
          </cell>
          <cell r="M1050" t="str">
            <v>1200</v>
          </cell>
          <cell r="N1050" t="str">
            <v>Brockton</v>
          </cell>
          <cell r="O1050" t="str">
            <v>07</v>
          </cell>
          <cell r="P1050" t="str">
            <v>Boston - Worcester - Lawrence</v>
          </cell>
          <cell r="Q1050" t="str">
            <v>Suburban</v>
          </cell>
          <cell r="R1050" t="str">
            <v>highrise</v>
          </cell>
          <cell r="S1050" t="str">
            <v>AIMCO</v>
          </cell>
          <cell r="T1050" t="str">
            <v>NHP</v>
          </cell>
          <cell r="U1050" t="str">
            <v>Affordable</v>
          </cell>
          <cell r="V1050" t="str">
            <v>Affordable</v>
          </cell>
          <cell r="W1050">
            <v>0</v>
          </cell>
          <cell r="X1050" t="str">
            <v>Equity</v>
          </cell>
          <cell r="Y1050" t="str">
            <v>12</v>
          </cell>
          <cell r="Z1050" t="str">
            <v>8</v>
          </cell>
          <cell r="AA1050" t="str">
            <v>9</v>
          </cell>
          <cell r="AB1050">
            <v>0</v>
          </cell>
          <cell r="AC1050">
            <v>0.01</v>
          </cell>
          <cell r="AD1050" t="str">
            <v>Yes</v>
          </cell>
          <cell r="AE1050" t="str">
            <v>Yes</v>
          </cell>
          <cell r="AF1050" t="str">
            <v>NHP Management Company</v>
          </cell>
          <cell r="AG1050" t="str">
            <v>Wollaston Manor Assoc</v>
          </cell>
          <cell r="AH1050" t="str">
            <v>1973</v>
          </cell>
          <cell r="AI1050" t="str">
            <v>East</v>
          </cell>
          <cell r="AJ1050" t="str">
            <v>Tarrytown</v>
          </cell>
          <cell r="AK1050" t="str">
            <v>David Zweig</v>
          </cell>
          <cell r="AL1050" t="str">
            <v>Mary Ellen Madeiros</v>
          </cell>
          <cell r="AM1050" t="b">
            <v>0</v>
          </cell>
          <cell r="AN1050">
            <v>0</v>
          </cell>
          <cell r="AO1050" t="str">
            <v>09044</v>
          </cell>
          <cell r="AP1050">
            <v>0</v>
          </cell>
          <cell r="AQ1050">
            <v>0</v>
          </cell>
          <cell r="AR1050">
            <v>0</v>
          </cell>
          <cell r="AS1050">
            <v>0</v>
          </cell>
          <cell r="AT1050">
            <v>0</v>
          </cell>
          <cell r="AU1050">
            <v>0</v>
          </cell>
          <cell r="AV1050">
            <v>0</v>
          </cell>
          <cell r="AW1050">
            <v>0</v>
          </cell>
          <cell r="AX1050">
            <v>0</v>
          </cell>
          <cell r="AY1050">
            <v>0</v>
          </cell>
        </row>
        <row r="1051">
          <cell r="A1051" t="str">
            <v>038453</v>
          </cell>
          <cell r="B1051" t="str">
            <v>BELMONT 189</v>
          </cell>
          <cell r="C1051" t="str">
            <v>955 EAST 163RD STREET</v>
          </cell>
          <cell r="D1051">
            <v>0</v>
          </cell>
          <cell r="E1051" t="str">
            <v>Bronx</v>
          </cell>
          <cell r="F1051" t="str">
            <v>NY</v>
          </cell>
          <cell r="G1051" t="str">
            <v>10459</v>
          </cell>
          <cell r="H1051" t="str">
            <v>718-328-6099</v>
          </cell>
          <cell r="I1051" t="str">
            <v>718-617-5367</v>
          </cell>
          <cell r="J1051">
            <v>63</v>
          </cell>
          <cell r="K1051" t="str">
            <v>36005</v>
          </cell>
          <cell r="L1051" t="str">
            <v>Bronx</v>
          </cell>
          <cell r="M1051" t="str">
            <v>5600</v>
          </cell>
          <cell r="N1051" t="str">
            <v>New York</v>
          </cell>
          <cell r="O1051" t="str">
            <v>70</v>
          </cell>
          <cell r="P1051" t="str">
            <v>New York - Northern New Jersey - Long Island</v>
          </cell>
          <cell r="Q1051" t="str">
            <v>Inner city</v>
          </cell>
          <cell r="R1051" t="str">
            <v>midrise</v>
          </cell>
          <cell r="S1051" t="str">
            <v>AIMCO</v>
          </cell>
          <cell r="T1051" t="str">
            <v>PRC</v>
          </cell>
          <cell r="U1051" t="str">
            <v>Affordable</v>
          </cell>
          <cell r="V1051" t="str">
            <v>Affordable</v>
          </cell>
          <cell r="W1051">
            <v>0</v>
          </cell>
          <cell r="X1051" t="str">
            <v>Fee</v>
          </cell>
          <cell r="Y1051" t="str">
            <v>12</v>
          </cell>
          <cell r="Z1051">
            <v>0</v>
          </cell>
          <cell r="AA1051">
            <v>0</v>
          </cell>
          <cell r="AB1051">
            <v>0</v>
          </cell>
          <cell r="AC1051">
            <v>0</v>
          </cell>
          <cell r="AD1051" t="str">
            <v>No</v>
          </cell>
          <cell r="AE1051" t="str">
            <v>Yes</v>
          </cell>
          <cell r="AF1051" t="str">
            <v>PRC</v>
          </cell>
          <cell r="AG1051" t="str">
            <v>Belmont 189 Associates</v>
          </cell>
          <cell r="AH1051" t="str">
            <v>1977</v>
          </cell>
          <cell r="AI1051" t="str">
            <v>East</v>
          </cell>
          <cell r="AJ1051" t="str">
            <v>Tarrytown</v>
          </cell>
          <cell r="AK1051" t="str">
            <v>David Zweig</v>
          </cell>
          <cell r="AL1051" t="str">
            <v>John Byron</v>
          </cell>
          <cell r="AM1051" t="b">
            <v>1</v>
          </cell>
          <cell r="AN1051">
            <v>0</v>
          </cell>
          <cell r="AO1051">
            <v>0</v>
          </cell>
          <cell r="AP1051">
            <v>0</v>
          </cell>
          <cell r="AQ1051">
            <v>0</v>
          </cell>
          <cell r="AR1051">
            <v>0</v>
          </cell>
          <cell r="AS1051">
            <v>0</v>
          </cell>
          <cell r="AT1051">
            <v>0</v>
          </cell>
          <cell r="AU1051">
            <v>0</v>
          </cell>
          <cell r="AV1051">
            <v>0</v>
          </cell>
          <cell r="AW1051">
            <v>0</v>
          </cell>
          <cell r="AX1051">
            <v>0</v>
          </cell>
          <cell r="AY1051">
            <v>0</v>
          </cell>
        </row>
        <row r="1052">
          <cell r="A1052" t="str">
            <v>038455</v>
          </cell>
          <cell r="B1052" t="str">
            <v>GROSVENOR HOUSE</v>
          </cell>
          <cell r="C1052" t="str">
            <v>10101 GROSVENOR PLACE</v>
          </cell>
          <cell r="D1052">
            <v>0</v>
          </cell>
          <cell r="E1052" t="str">
            <v>Rockville</v>
          </cell>
          <cell r="F1052" t="str">
            <v>MD</v>
          </cell>
          <cell r="G1052" t="str">
            <v>20852</v>
          </cell>
          <cell r="H1052" t="str">
            <v>301-493-9683</v>
          </cell>
          <cell r="I1052" t="str">
            <v>301-530-9455</v>
          </cell>
          <cell r="J1052">
            <v>405</v>
          </cell>
          <cell r="K1052" t="str">
            <v>24031</v>
          </cell>
          <cell r="L1052" t="str">
            <v>Montgomery</v>
          </cell>
          <cell r="M1052" t="str">
            <v>8840</v>
          </cell>
          <cell r="N1052" t="str">
            <v>Washington</v>
          </cell>
          <cell r="O1052" t="str">
            <v>97</v>
          </cell>
          <cell r="P1052" t="str">
            <v>Washington - Baltimore</v>
          </cell>
          <cell r="Q1052" t="str">
            <v>Suburban</v>
          </cell>
          <cell r="R1052" t="str">
            <v>highrise</v>
          </cell>
          <cell r="S1052" t="str">
            <v>AIMCO</v>
          </cell>
          <cell r="T1052" t="str">
            <v>NHP</v>
          </cell>
          <cell r="U1052" t="str">
            <v>Conventional</v>
          </cell>
          <cell r="V1052" t="str">
            <v>Conventional</v>
          </cell>
          <cell r="W1052">
            <v>0</v>
          </cell>
          <cell r="X1052" t="str">
            <v>Equity</v>
          </cell>
          <cell r="Y1052" t="str">
            <v>12</v>
          </cell>
          <cell r="Z1052" t="str">
            <v>8</v>
          </cell>
          <cell r="AA1052" t="str">
            <v>9</v>
          </cell>
          <cell r="AB1052">
            <v>0</v>
          </cell>
          <cell r="AC1052">
            <v>0.31990000000000002</v>
          </cell>
          <cell r="AD1052" t="str">
            <v>Yes</v>
          </cell>
          <cell r="AE1052" t="str">
            <v>Yes</v>
          </cell>
          <cell r="AF1052" t="str">
            <v>NHP Management Company</v>
          </cell>
          <cell r="AG1052" t="str">
            <v>Grosvenor House Assoc Ltd Ptsp</v>
          </cell>
          <cell r="AH1052" t="str">
            <v>1985</v>
          </cell>
          <cell r="AI1052" t="str">
            <v>East</v>
          </cell>
          <cell r="AJ1052" t="str">
            <v>Rockville</v>
          </cell>
          <cell r="AK1052" t="str">
            <v>Bruce Terwilliger</v>
          </cell>
          <cell r="AL1052" t="str">
            <v>Bob Lawson</v>
          </cell>
          <cell r="AM1052" t="b">
            <v>0</v>
          </cell>
          <cell r="AN1052" t="str">
            <v>RW:038217@3494</v>
          </cell>
          <cell r="AO1052" t="str">
            <v>08078</v>
          </cell>
          <cell r="AP1052">
            <v>0</v>
          </cell>
          <cell r="AQ1052">
            <v>0</v>
          </cell>
          <cell r="AR1052">
            <v>0</v>
          </cell>
          <cell r="AS1052">
            <v>0</v>
          </cell>
          <cell r="AT1052">
            <v>0</v>
          </cell>
          <cell r="AU1052">
            <v>2517.37</v>
          </cell>
          <cell r="AV1052">
            <v>0</v>
          </cell>
          <cell r="AW1052">
            <v>0</v>
          </cell>
          <cell r="AX1052">
            <v>2517.37</v>
          </cell>
          <cell r="AY1052">
            <v>805.3</v>
          </cell>
        </row>
        <row r="1053">
          <cell r="A1053" t="str">
            <v>038456</v>
          </cell>
          <cell r="B1053" t="str">
            <v>BELMONT II</v>
          </cell>
          <cell r="C1053" t="str">
            <v>955 EAST 163RD STREET</v>
          </cell>
          <cell r="D1053">
            <v>0</v>
          </cell>
          <cell r="E1053" t="str">
            <v>Bronx</v>
          </cell>
          <cell r="F1053" t="str">
            <v>NY</v>
          </cell>
          <cell r="G1053" t="str">
            <v>10458</v>
          </cell>
          <cell r="H1053" t="str">
            <v>718-328-6099</v>
          </cell>
          <cell r="I1053" t="str">
            <v>718-617-5367</v>
          </cell>
          <cell r="J1053">
            <v>43</v>
          </cell>
          <cell r="K1053" t="str">
            <v>36005</v>
          </cell>
          <cell r="L1053" t="str">
            <v>Bronx</v>
          </cell>
          <cell r="M1053" t="str">
            <v>5600</v>
          </cell>
          <cell r="N1053" t="str">
            <v>New York</v>
          </cell>
          <cell r="O1053" t="str">
            <v>70</v>
          </cell>
          <cell r="P1053" t="str">
            <v>New York - Northern New Jersey - Long Island</v>
          </cell>
          <cell r="Q1053" t="str">
            <v>Inner city</v>
          </cell>
          <cell r="R1053" t="str">
            <v>midrise</v>
          </cell>
          <cell r="S1053" t="str">
            <v>AIMCO</v>
          </cell>
          <cell r="T1053" t="str">
            <v>PRC</v>
          </cell>
          <cell r="U1053" t="str">
            <v>Affordable</v>
          </cell>
          <cell r="V1053" t="str">
            <v>Affordable</v>
          </cell>
          <cell r="W1053">
            <v>0</v>
          </cell>
          <cell r="X1053" t="str">
            <v>Fee</v>
          </cell>
          <cell r="Y1053" t="str">
            <v>12</v>
          </cell>
          <cell r="Z1053">
            <v>0</v>
          </cell>
          <cell r="AA1053">
            <v>0</v>
          </cell>
          <cell r="AB1053">
            <v>0</v>
          </cell>
          <cell r="AC1053">
            <v>0</v>
          </cell>
          <cell r="AD1053" t="str">
            <v>No</v>
          </cell>
          <cell r="AE1053" t="str">
            <v>Yes</v>
          </cell>
          <cell r="AF1053" t="str">
            <v>PRC</v>
          </cell>
          <cell r="AG1053" t="str">
            <v>Belmont II Associates</v>
          </cell>
          <cell r="AH1053" t="str">
            <v>1982</v>
          </cell>
          <cell r="AI1053" t="str">
            <v>East</v>
          </cell>
          <cell r="AJ1053" t="str">
            <v>Tarrytown</v>
          </cell>
          <cell r="AK1053" t="str">
            <v>David Zweig</v>
          </cell>
          <cell r="AL1053" t="str">
            <v>John Byron</v>
          </cell>
          <cell r="AM1053" t="b">
            <v>0</v>
          </cell>
          <cell r="AN1053" t="str">
            <v>RW:005714@3494</v>
          </cell>
          <cell r="AO1053" t="str">
            <v>11329</v>
          </cell>
          <cell r="AP1053">
            <v>0</v>
          </cell>
          <cell r="AQ1053">
            <v>0</v>
          </cell>
          <cell r="AR1053">
            <v>0</v>
          </cell>
          <cell r="AS1053">
            <v>0</v>
          </cell>
          <cell r="AT1053">
            <v>0</v>
          </cell>
          <cell r="AU1053">
            <v>0</v>
          </cell>
          <cell r="AV1053">
            <v>0</v>
          </cell>
          <cell r="AW1053">
            <v>0</v>
          </cell>
          <cell r="AX1053">
            <v>0</v>
          </cell>
          <cell r="AY1053">
            <v>0</v>
          </cell>
        </row>
        <row r="1054">
          <cell r="A1054" t="str">
            <v>038459</v>
          </cell>
          <cell r="B1054" t="str">
            <v>HILLTOP (NC)</v>
          </cell>
          <cell r="C1054" t="str">
            <v>18 STREET PLACE N.W.</v>
          </cell>
          <cell r="D1054" t="str">
            <v>APT. #183K</v>
          </cell>
          <cell r="E1054" t="str">
            <v>Hickory</v>
          </cell>
          <cell r="F1054" t="str">
            <v>NC</v>
          </cell>
          <cell r="G1054" t="str">
            <v>28601</v>
          </cell>
          <cell r="H1054" t="str">
            <v>704-328-4046</v>
          </cell>
          <cell r="I1054" t="str">
            <v>704-328-1756</v>
          </cell>
          <cell r="J1054">
            <v>105</v>
          </cell>
          <cell r="K1054" t="str">
            <v>37035</v>
          </cell>
          <cell r="L1054" t="str">
            <v>Catawba</v>
          </cell>
          <cell r="M1054" t="str">
            <v>3290</v>
          </cell>
          <cell r="N1054" t="str">
            <v>Hickory-Morganton-Lenoir</v>
          </cell>
          <cell r="O1054">
            <v>0</v>
          </cell>
          <cell r="P1054">
            <v>0</v>
          </cell>
          <cell r="Q1054" t="str">
            <v>Small city</v>
          </cell>
          <cell r="R1054" t="str">
            <v>garden</v>
          </cell>
          <cell r="S1054" t="str">
            <v>AIMCO</v>
          </cell>
          <cell r="T1054" t="str">
            <v>NHP</v>
          </cell>
          <cell r="U1054" t="str">
            <v>Affordable</v>
          </cell>
          <cell r="V1054" t="str">
            <v>Affordable</v>
          </cell>
          <cell r="W1054">
            <v>0</v>
          </cell>
          <cell r="X1054" t="str">
            <v>Equity</v>
          </cell>
          <cell r="Y1054" t="str">
            <v>12</v>
          </cell>
          <cell r="Z1054" t="str">
            <v>6</v>
          </cell>
          <cell r="AA1054" t="str">
            <v>5</v>
          </cell>
          <cell r="AB1054">
            <v>0</v>
          </cell>
          <cell r="AC1054">
            <v>0.1157</v>
          </cell>
          <cell r="AD1054" t="str">
            <v>Yes</v>
          </cell>
          <cell r="AE1054" t="str">
            <v>Yes</v>
          </cell>
          <cell r="AF1054" t="str">
            <v>NHP Management Company</v>
          </cell>
          <cell r="AG1054" t="str">
            <v>Hilltop Ltd Ptsp</v>
          </cell>
          <cell r="AH1054" t="str">
            <v>1976</v>
          </cell>
          <cell r="AI1054" t="str">
            <v>East</v>
          </cell>
          <cell r="AJ1054" t="str">
            <v>Greenville</v>
          </cell>
          <cell r="AK1054" t="str">
            <v>Frank Dupree</v>
          </cell>
          <cell r="AL1054" t="str">
            <v>Rick Herron</v>
          </cell>
          <cell r="AM1054" t="b">
            <v>0</v>
          </cell>
          <cell r="AN1054" t="str">
            <v>RW:038768@3494</v>
          </cell>
          <cell r="AO1054">
            <v>0</v>
          </cell>
          <cell r="AP1054">
            <v>0</v>
          </cell>
          <cell r="AQ1054">
            <v>0</v>
          </cell>
          <cell r="AR1054">
            <v>0</v>
          </cell>
          <cell r="AS1054">
            <v>0</v>
          </cell>
          <cell r="AT1054">
            <v>0</v>
          </cell>
          <cell r="AU1054">
            <v>0</v>
          </cell>
          <cell r="AV1054">
            <v>0</v>
          </cell>
          <cell r="AW1054">
            <v>0</v>
          </cell>
          <cell r="AX1054">
            <v>0</v>
          </cell>
          <cell r="AY1054">
            <v>0</v>
          </cell>
        </row>
        <row r="1055">
          <cell r="A1055" t="str">
            <v>038461</v>
          </cell>
          <cell r="B1055" t="str">
            <v>CROTONA</v>
          </cell>
          <cell r="C1055" t="str">
            <v>955 EAST 163RD STREET</v>
          </cell>
          <cell r="D1055">
            <v>0</v>
          </cell>
          <cell r="E1055" t="str">
            <v>Bronx</v>
          </cell>
          <cell r="F1055" t="str">
            <v>NY</v>
          </cell>
          <cell r="G1055" t="str">
            <v>10455</v>
          </cell>
          <cell r="H1055" t="str">
            <v>718-328-6099</v>
          </cell>
          <cell r="I1055" t="str">
            <v>718-617-5367</v>
          </cell>
          <cell r="J1055">
            <v>56</v>
          </cell>
          <cell r="K1055" t="str">
            <v>36005</v>
          </cell>
          <cell r="L1055" t="str">
            <v>Bronx</v>
          </cell>
          <cell r="M1055" t="str">
            <v>5600</v>
          </cell>
          <cell r="N1055" t="str">
            <v>New York</v>
          </cell>
          <cell r="O1055" t="str">
            <v>70</v>
          </cell>
          <cell r="P1055" t="str">
            <v>New York - Northern New Jersey - Long Island</v>
          </cell>
          <cell r="Q1055" t="str">
            <v>Inner city</v>
          </cell>
          <cell r="R1055" t="str">
            <v>highrise</v>
          </cell>
          <cell r="S1055" t="str">
            <v>AIMCO</v>
          </cell>
          <cell r="T1055" t="str">
            <v>PRC</v>
          </cell>
          <cell r="U1055" t="str">
            <v>Affordable</v>
          </cell>
          <cell r="V1055" t="str">
            <v>Affordable</v>
          </cell>
          <cell r="W1055">
            <v>0</v>
          </cell>
          <cell r="X1055" t="str">
            <v>Fee</v>
          </cell>
          <cell r="Y1055" t="str">
            <v>12</v>
          </cell>
          <cell r="Z1055">
            <v>0</v>
          </cell>
          <cell r="AA1055">
            <v>0</v>
          </cell>
          <cell r="AB1055">
            <v>0</v>
          </cell>
          <cell r="AC1055">
            <v>0</v>
          </cell>
          <cell r="AD1055" t="str">
            <v>No</v>
          </cell>
          <cell r="AE1055" t="str">
            <v>Yes</v>
          </cell>
          <cell r="AF1055" t="str">
            <v>PRC</v>
          </cell>
          <cell r="AG1055" t="str">
            <v>Crotona Estate Associates</v>
          </cell>
          <cell r="AH1055" t="str">
            <v>1973</v>
          </cell>
          <cell r="AI1055" t="str">
            <v>East</v>
          </cell>
          <cell r="AJ1055" t="str">
            <v>Tarrytown</v>
          </cell>
          <cell r="AK1055" t="str">
            <v>David Zweig</v>
          </cell>
          <cell r="AL1055" t="str">
            <v>John Byron</v>
          </cell>
          <cell r="AM1055" t="b">
            <v>0</v>
          </cell>
          <cell r="AN1055" t="str">
            <v>RW:038915@3494</v>
          </cell>
          <cell r="AO1055" t="str">
            <v>10358</v>
          </cell>
          <cell r="AP1055">
            <v>0</v>
          </cell>
          <cell r="AQ1055">
            <v>0</v>
          </cell>
          <cell r="AR1055">
            <v>0</v>
          </cell>
          <cell r="AS1055">
            <v>0</v>
          </cell>
          <cell r="AT1055">
            <v>0</v>
          </cell>
          <cell r="AU1055">
            <v>0</v>
          </cell>
          <cell r="AV1055">
            <v>0</v>
          </cell>
          <cell r="AW1055">
            <v>0</v>
          </cell>
          <cell r="AX1055">
            <v>0</v>
          </cell>
          <cell r="AY1055">
            <v>0</v>
          </cell>
        </row>
        <row r="1056">
          <cell r="A1056" t="str">
            <v>038462</v>
          </cell>
          <cell r="B1056" t="str">
            <v>ROYAL OAK GARDENS</v>
          </cell>
          <cell r="C1056" t="str">
            <v>1760 CITADEL COURT</v>
          </cell>
          <cell r="D1056">
            <v>0</v>
          </cell>
          <cell r="E1056" t="str">
            <v>Kannapolis</v>
          </cell>
          <cell r="F1056" t="str">
            <v>NC</v>
          </cell>
          <cell r="G1056" t="str">
            <v>28081</v>
          </cell>
          <cell r="H1056" t="str">
            <v>704-933-2177</v>
          </cell>
          <cell r="I1056" t="str">
            <v>704-933-9000</v>
          </cell>
          <cell r="J1056">
            <v>100</v>
          </cell>
          <cell r="K1056" t="str">
            <v>37025</v>
          </cell>
          <cell r="L1056" t="str">
            <v>Cabarrus</v>
          </cell>
          <cell r="M1056" t="str">
            <v>1520</v>
          </cell>
          <cell r="N1056" t="str">
            <v>Charlotte-Gastonia-Rock Hill</v>
          </cell>
          <cell r="O1056">
            <v>0</v>
          </cell>
          <cell r="P1056">
            <v>0</v>
          </cell>
          <cell r="Q1056" t="str">
            <v>Rural</v>
          </cell>
          <cell r="R1056" t="str">
            <v>garden</v>
          </cell>
          <cell r="S1056" t="str">
            <v>AIMCO</v>
          </cell>
          <cell r="T1056" t="str">
            <v>NHP</v>
          </cell>
          <cell r="U1056" t="str">
            <v>Affordable</v>
          </cell>
          <cell r="V1056" t="str">
            <v>Affordable</v>
          </cell>
          <cell r="W1056">
            <v>0</v>
          </cell>
          <cell r="X1056" t="str">
            <v>Equity</v>
          </cell>
          <cell r="Y1056" t="str">
            <v>12</v>
          </cell>
          <cell r="Z1056" t="str">
            <v>5</v>
          </cell>
          <cell r="AA1056" t="str">
            <v>4</v>
          </cell>
          <cell r="AB1056">
            <v>0</v>
          </cell>
          <cell r="AC1056">
            <v>0.1157</v>
          </cell>
          <cell r="AD1056" t="str">
            <v>Yes</v>
          </cell>
          <cell r="AE1056" t="str">
            <v>Yes</v>
          </cell>
          <cell r="AF1056" t="str">
            <v>NHP Management Company</v>
          </cell>
          <cell r="AG1056" t="str">
            <v>Hurbell III Ltd Ptsp</v>
          </cell>
          <cell r="AH1056" t="str">
            <v>1973</v>
          </cell>
          <cell r="AI1056" t="str">
            <v>East</v>
          </cell>
          <cell r="AJ1056" t="str">
            <v>Greenville</v>
          </cell>
          <cell r="AK1056" t="str">
            <v>Frank Dupree</v>
          </cell>
          <cell r="AL1056" t="str">
            <v>Rick Herron</v>
          </cell>
          <cell r="AM1056" t="b">
            <v>0</v>
          </cell>
          <cell r="AN1056" t="str">
            <v>RW:000623@3494</v>
          </cell>
          <cell r="AO1056" t="str">
            <v>11791</v>
          </cell>
          <cell r="AP1056">
            <v>0</v>
          </cell>
          <cell r="AQ1056">
            <v>0</v>
          </cell>
          <cell r="AR1056">
            <v>0</v>
          </cell>
          <cell r="AS1056">
            <v>0</v>
          </cell>
          <cell r="AT1056">
            <v>0</v>
          </cell>
          <cell r="AU1056">
            <v>0</v>
          </cell>
          <cell r="AV1056">
            <v>0</v>
          </cell>
          <cell r="AW1056">
            <v>0</v>
          </cell>
          <cell r="AX1056">
            <v>0</v>
          </cell>
          <cell r="AY1056">
            <v>0</v>
          </cell>
        </row>
        <row r="1057">
          <cell r="A1057" t="str">
            <v>038463</v>
          </cell>
          <cell r="B1057" t="str">
            <v>ESPERANZA VILLAGE</v>
          </cell>
          <cell r="C1057" t="str">
            <v>955 EAST 163RD STREET</v>
          </cell>
          <cell r="D1057">
            <v>0</v>
          </cell>
          <cell r="E1057" t="str">
            <v>Bronx</v>
          </cell>
          <cell r="F1057" t="str">
            <v>NY</v>
          </cell>
          <cell r="G1057" t="str">
            <v>10453</v>
          </cell>
          <cell r="H1057" t="str">
            <v>718-328-6099</v>
          </cell>
          <cell r="I1057" t="str">
            <v>718-617-5367</v>
          </cell>
          <cell r="J1057">
            <v>146</v>
          </cell>
          <cell r="K1057" t="str">
            <v>36005</v>
          </cell>
          <cell r="L1057" t="str">
            <v>Bronx</v>
          </cell>
          <cell r="M1057" t="str">
            <v>5600</v>
          </cell>
          <cell r="N1057" t="str">
            <v>New York</v>
          </cell>
          <cell r="O1057" t="str">
            <v>70</v>
          </cell>
          <cell r="P1057" t="str">
            <v>New York - Northern New Jersey - Long Island</v>
          </cell>
          <cell r="Q1057" t="str">
            <v>Inner city</v>
          </cell>
          <cell r="R1057" t="str">
            <v>highrise</v>
          </cell>
          <cell r="S1057" t="str">
            <v>AIMCO</v>
          </cell>
          <cell r="T1057" t="str">
            <v>PRC</v>
          </cell>
          <cell r="U1057" t="str">
            <v>Affordable</v>
          </cell>
          <cell r="V1057" t="str">
            <v>Affordable</v>
          </cell>
          <cell r="W1057">
            <v>0</v>
          </cell>
          <cell r="X1057" t="str">
            <v>Fee</v>
          </cell>
          <cell r="Y1057" t="str">
            <v>12</v>
          </cell>
          <cell r="Z1057">
            <v>0</v>
          </cell>
          <cell r="AA1057">
            <v>0</v>
          </cell>
          <cell r="AB1057">
            <v>0</v>
          </cell>
          <cell r="AC1057">
            <v>0</v>
          </cell>
          <cell r="AD1057" t="str">
            <v>No</v>
          </cell>
          <cell r="AE1057" t="str">
            <v>Yes</v>
          </cell>
          <cell r="AF1057" t="str">
            <v>PRC</v>
          </cell>
          <cell r="AG1057" t="str">
            <v>Esperanza Village Associates</v>
          </cell>
          <cell r="AH1057" t="str">
            <v>1981</v>
          </cell>
          <cell r="AI1057" t="str">
            <v>East</v>
          </cell>
          <cell r="AJ1057" t="str">
            <v>Tarrytown</v>
          </cell>
          <cell r="AK1057" t="str">
            <v>David Zweig</v>
          </cell>
          <cell r="AL1057" t="str">
            <v>John Byron</v>
          </cell>
          <cell r="AM1057" t="b">
            <v>0</v>
          </cell>
          <cell r="AN1057" t="str">
            <v>RW:038758@3494</v>
          </cell>
          <cell r="AO1057" t="str">
            <v>06075</v>
          </cell>
          <cell r="AP1057">
            <v>0</v>
          </cell>
          <cell r="AQ1057">
            <v>0</v>
          </cell>
          <cell r="AR1057">
            <v>0</v>
          </cell>
          <cell r="AS1057">
            <v>0</v>
          </cell>
          <cell r="AT1057">
            <v>0</v>
          </cell>
          <cell r="AU1057">
            <v>0</v>
          </cell>
          <cell r="AV1057">
            <v>0</v>
          </cell>
          <cell r="AW1057">
            <v>0</v>
          </cell>
          <cell r="AX1057">
            <v>0</v>
          </cell>
          <cell r="AY1057">
            <v>0</v>
          </cell>
        </row>
        <row r="1058">
          <cell r="A1058" t="str">
            <v>038465</v>
          </cell>
          <cell r="B1058" t="str">
            <v>FEATHERBED LANE</v>
          </cell>
          <cell r="C1058" t="str">
            <v>955 EAST 163RD STREET</v>
          </cell>
          <cell r="D1058">
            <v>0</v>
          </cell>
          <cell r="E1058" t="str">
            <v>Bronx</v>
          </cell>
          <cell r="F1058" t="str">
            <v>NY</v>
          </cell>
          <cell r="G1058" t="str">
            <v>10452</v>
          </cell>
          <cell r="H1058" t="str">
            <v>718-328-6099</v>
          </cell>
          <cell r="I1058" t="str">
            <v>718-617-5367</v>
          </cell>
          <cell r="J1058">
            <v>154</v>
          </cell>
          <cell r="K1058" t="str">
            <v>36005</v>
          </cell>
          <cell r="L1058" t="str">
            <v>Bronx</v>
          </cell>
          <cell r="M1058" t="str">
            <v>5600</v>
          </cell>
          <cell r="N1058" t="str">
            <v>New York</v>
          </cell>
          <cell r="O1058" t="str">
            <v>70</v>
          </cell>
          <cell r="P1058" t="str">
            <v>New York - Northern New Jersey - Long Island</v>
          </cell>
          <cell r="Q1058" t="str">
            <v>Inner city</v>
          </cell>
          <cell r="R1058" t="str">
            <v>highrise</v>
          </cell>
          <cell r="S1058" t="str">
            <v>AIMCO</v>
          </cell>
          <cell r="T1058" t="str">
            <v>PRC</v>
          </cell>
          <cell r="U1058" t="str">
            <v>Affordable</v>
          </cell>
          <cell r="V1058" t="str">
            <v>Affordable</v>
          </cell>
          <cell r="W1058">
            <v>0</v>
          </cell>
          <cell r="X1058" t="str">
            <v>Fee</v>
          </cell>
          <cell r="Y1058" t="str">
            <v>12</v>
          </cell>
          <cell r="Z1058">
            <v>0</v>
          </cell>
          <cell r="AA1058">
            <v>0</v>
          </cell>
          <cell r="AB1058">
            <v>0</v>
          </cell>
          <cell r="AC1058">
            <v>0</v>
          </cell>
          <cell r="AD1058" t="str">
            <v>No</v>
          </cell>
          <cell r="AE1058" t="str">
            <v>Yes</v>
          </cell>
          <cell r="AF1058" t="str">
            <v>PRC</v>
          </cell>
          <cell r="AG1058" t="str">
            <v>Featherbed Lane Associates</v>
          </cell>
          <cell r="AH1058" t="str">
            <v>1982</v>
          </cell>
          <cell r="AI1058" t="str">
            <v>East</v>
          </cell>
          <cell r="AJ1058" t="str">
            <v>Tarrytown</v>
          </cell>
          <cell r="AK1058" t="str">
            <v>David Zweig</v>
          </cell>
          <cell r="AL1058" t="str">
            <v>John Byron</v>
          </cell>
          <cell r="AM1058" t="b">
            <v>0</v>
          </cell>
          <cell r="AN1058" t="str">
            <v>RW:038255@3494</v>
          </cell>
          <cell r="AO1058" t="str">
            <v>08050</v>
          </cell>
          <cell r="AP1058">
            <v>0</v>
          </cell>
          <cell r="AQ1058">
            <v>0</v>
          </cell>
          <cell r="AR1058">
            <v>0</v>
          </cell>
          <cell r="AS1058">
            <v>0</v>
          </cell>
          <cell r="AT1058">
            <v>0</v>
          </cell>
          <cell r="AU1058">
            <v>0</v>
          </cell>
          <cell r="AV1058">
            <v>0</v>
          </cell>
          <cell r="AW1058">
            <v>0</v>
          </cell>
          <cell r="AX1058">
            <v>0</v>
          </cell>
          <cell r="AY1058">
            <v>0</v>
          </cell>
        </row>
        <row r="1059">
          <cell r="A1059" t="str">
            <v>038466</v>
          </cell>
          <cell r="B1059" t="str">
            <v>7400 ROOSEVELT APTS.</v>
          </cell>
          <cell r="C1059" t="str">
            <v>7400 Roosevelt Blvd</v>
          </cell>
          <cell r="D1059">
            <v>0</v>
          </cell>
          <cell r="E1059" t="str">
            <v>Philadelphia</v>
          </cell>
          <cell r="F1059" t="str">
            <v>PA</v>
          </cell>
          <cell r="G1059" t="str">
            <v>19152</v>
          </cell>
          <cell r="H1059" t="str">
            <v>215-333-6400</v>
          </cell>
          <cell r="I1059" t="str">
            <v>215-333-0348</v>
          </cell>
          <cell r="J1059">
            <v>196</v>
          </cell>
          <cell r="K1059" t="str">
            <v>42101</v>
          </cell>
          <cell r="L1059" t="str">
            <v>Philadelphia</v>
          </cell>
          <cell r="M1059" t="str">
            <v>6160</v>
          </cell>
          <cell r="N1059" t="str">
            <v>Philadelphia</v>
          </cell>
          <cell r="O1059" t="str">
            <v>77</v>
          </cell>
          <cell r="P1059" t="str">
            <v>Philadelphia - Wilmington - Atlantic City</v>
          </cell>
          <cell r="Q1059" t="str">
            <v>Suburban</v>
          </cell>
          <cell r="R1059" t="str">
            <v>garden</v>
          </cell>
          <cell r="S1059" t="str">
            <v>AIMCO</v>
          </cell>
          <cell r="T1059" t="str">
            <v>CONGRESS</v>
          </cell>
          <cell r="U1059" t="str">
            <v>Conventional</v>
          </cell>
          <cell r="V1059" t="str">
            <v>Conventional</v>
          </cell>
          <cell r="W1059">
            <v>0</v>
          </cell>
          <cell r="X1059" t="str">
            <v>Equity</v>
          </cell>
          <cell r="Y1059" t="str">
            <v>12</v>
          </cell>
          <cell r="Z1059" t="str">
            <v>9</v>
          </cell>
          <cell r="AA1059" t="str">
            <v>6</v>
          </cell>
          <cell r="AB1059">
            <v>0</v>
          </cell>
          <cell r="AC1059">
            <v>0.49890000000000001</v>
          </cell>
          <cell r="AD1059" t="str">
            <v>Yes</v>
          </cell>
          <cell r="AE1059" t="str">
            <v>Yes</v>
          </cell>
          <cell r="AF1059" t="str">
            <v>Congress</v>
          </cell>
          <cell r="AG1059" t="str">
            <v>7400 Roosevelt Investors</v>
          </cell>
          <cell r="AH1059" t="str">
            <v>1978</v>
          </cell>
          <cell r="AI1059" t="str">
            <v>East</v>
          </cell>
          <cell r="AJ1059" t="str">
            <v>Philadelphia I</v>
          </cell>
          <cell r="AK1059" t="str">
            <v>Carl Ruff</v>
          </cell>
          <cell r="AL1059" t="str">
            <v>Larry Jones</v>
          </cell>
          <cell r="AM1059" t="b">
            <v>1</v>
          </cell>
          <cell r="AN1059">
            <v>0</v>
          </cell>
          <cell r="AO1059">
            <v>0</v>
          </cell>
          <cell r="AP1059">
            <v>0</v>
          </cell>
          <cell r="AQ1059">
            <v>0</v>
          </cell>
          <cell r="AR1059">
            <v>0</v>
          </cell>
          <cell r="AS1059">
            <v>0</v>
          </cell>
          <cell r="AT1059">
            <v>0</v>
          </cell>
          <cell r="AU1059">
            <v>0</v>
          </cell>
          <cell r="AV1059">
            <v>0</v>
          </cell>
          <cell r="AW1059">
            <v>0</v>
          </cell>
          <cell r="AX1059">
            <v>0</v>
          </cell>
          <cell r="AY1059">
            <v>0</v>
          </cell>
        </row>
        <row r="1060">
          <cell r="A1060" t="str">
            <v>038467</v>
          </cell>
          <cell r="B1060" t="str">
            <v>MARIA ESTELA I</v>
          </cell>
          <cell r="C1060" t="str">
            <v>955 EAST 163RD STREET</v>
          </cell>
          <cell r="D1060">
            <v>0</v>
          </cell>
          <cell r="E1060" t="str">
            <v>Bronx</v>
          </cell>
          <cell r="F1060" t="str">
            <v>NY</v>
          </cell>
          <cell r="G1060" t="str">
            <v>10459</v>
          </cell>
          <cell r="H1060" t="str">
            <v>718-328-6099</v>
          </cell>
          <cell r="I1060" t="str">
            <v>718-617-5367</v>
          </cell>
          <cell r="J1060">
            <v>236</v>
          </cell>
          <cell r="K1060" t="str">
            <v>36005</v>
          </cell>
          <cell r="L1060" t="str">
            <v>Bronx</v>
          </cell>
          <cell r="M1060" t="str">
            <v>5600</v>
          </cell>
          <cell r="N1060" t="str">
            <v>New York</v>
          </cell>
          <cell r="O1060" t="str">
            <v>70</v>
          </cell>
          <cell r="P1060" t="str">
            <v>New York - Northern New Jersey - Long Island</v>
          </cell>
          <cell r="Q1060" t="str">
            <v>Inner city</v>
          </cell>
          <cell r="R1060" t="str">
            <v>highrise</v>
          </cell>
          <cell r="S1060" t="str">
            <v>AIMCO</v>
          </cell>
          <cell r="T1060" t="str">
            <v>PRC</v>
          </cell>
          <cell r="U1060" t="str">
            <v>Affordable</v>
          </cell>
          <cell r="V1060" t="str">
            <v>Affordable</v>
          </cell>
          <cell r="W1060">
            <v>0</v>
          </cell>
          <cell r="X1060" t="str">
            <v>Fee</v>
          </cell>
          <cell r="Y1060" t="str">
            <v>12</v>
          </cell>
          <cell r="Z1060">
            <v>0</v>
          </cell>
          <cell r="AA1060">
            <v>0</v>
          </cell>
          <cell r="AB1060">
            <v>0</v>
          </cell>
          <cell r="AC1060">
            <v>0</v>
          </cell>
          <cell r="AD1060" t="str">
            <v>No</v>
          </cell>
          <cell r="AE1060" t="str">
            <v>Yes</v>
          </cell>
          <cell r="AF1060" t="str">
            <v>PRC</v>
          </cell>
          <cell r="AG1060" t="str">
            <v>Maria Estela Houses I Associates</v>
          </cell>
          <cell r="AH1060" t="str">
            <v>1979</v>
          </cell>
          <cell r="AI1060" t="str">
            <v>East</v>
          </cell>
          <cell r="AJ1060" t="str">
            <v>Tarrytown</v>
          </cell>
          <cell r="AK1060" t="str">
            <v>David Zweig</v>
          </cell>
          <cell r="AL1060" t="str">
            <v>Steve Cruz</v>
          </cell>
          <cell r="AM1060" t="b">
            <v>0</v>
          </cell>
          <cell r="AN1060" t="str">
            <v>RW:007081@3494</v>
          </cell>
          <cell r="AO1060" t="str">
            <v>11692</v>
          </cell>
          <cell r="AP1060">
            <v>0</v>
          </cell>
          <cell r="AQ1060">
            <v>0</v>
          </cell>
          <cell r="AR1060">
            <v>0</v>
          </cell>
          <cell r="AS1060">
            <v>0</v>
          </cell>
          <cell r="AT1060">
            <v>0</v>
          </cell>
          <cell r="AU1060">
            <v>0</v>
          </cell>
          <cell r="AV1060">
            <v>0</v>
          </cell>
          <cell r="AW1060">
            <v>0</v>
          </cell>
          <cell r="AX1060">
            <v>0</v>
          </cell>
          <cell r="AY1060">
            <v>0</v>
          </cell>
        </row>
        <row r="1061">
          <cell r="A1061" t="str">
            <v>038468</v>
          </cell>
          <cell r="B1061" t="str">
            <v>LAKEVIEW ARMS</v>
          </cell>
          <cell r="C1061" t="str">
            <v>2 CREEK ROAD</v>
          </cell>
          <cell r="D1061">
            <v>0</v>
          </cell>
          <cell r="E1061" t="str">
            <v>Poughkeepsie</v>
          </cell>
          <cell r="F1061" t="str">
            <v>NY</v>
          </cell>
          <cell r="G1061" t="str">
            <v>12601</v>
          </cell>
          <cell r="H1061" t="str">
            <v>914-452-2777</v>
          </cell>
          <cell r="I1061" t="str">
            <v>914-452-5718</v>
          </cell>
          <cell r="J1061">
            <v>72</v>
          </cell>
          <cell r="K1061" t="str">
            <v>36027</v>
          </cell>
          <cell r="L1061" t="str">
            <v>Dutchess</v>
          </cell>
          <cell r="M1061" t="str">
            <v>2281</v>
          </cell>
          <cell r="N1061" t="str">
            <v>Dutchess County</v>
          </cell>
          <cell r="O1061" t="str">
            <v>70</v>
          </cell>
          <cell r="P1061" t="str">
            <v>New York - Northern New Jersey - Long Island</v>
          </cell>
          <cell r="Q1061" t="str">
            <v>Small city</v>
          </cell>
          <cell r="R1061" t="str">
            <v>highrise</v>
          </cell>
          <cell r="S1061" t="str">
            <v>AIMCO</v>
          </cell>
          <cell r="T1061" t="str">
            <v>NHP</v>
          </cell>
          <cell r="U1061" t="str">
            <v>Affordable</v>
          </cell>
          <cell r="V1061" t="str">
            <v>Affordable</v>
          </cell>
          <cell r="W1061">
            <v>0</v>
          </cell>
          <cell r="X1061" t="str">
            <v>Equity</v>
          </cell>
          <cell r="Y1061" t="str">
            <v>12</v>
          </cell>
          <cell r="Z1061" t="str">
            <v>8</v>
          </cell>
          <cell r="AA1061" t="str">
            <v>9</v>
          </cell>
          <cell r="AB1061">
            <v>0</v>
          </cell>
          <cell r="AC1061">
            <v>8.9700000000000002E-2</v>
          </cell>
          <cell r="AD1061" t="str">
            <v>Yes</v>
          </cell>
          <cell r="AE1061" t="str">
            <v>Yes</v>
          </cell>
          <cell r="AF1061" t="str">
            <v>NHP Management Company</v>
          </cell>
          <cell r="AG1061" t="str">
            <v>Lakeview Arms Assoc Lts Ptsp</v>
          </cell>
          <cell r="AH1061" t="str">
            <v>1981</v>
          </cell>
          <cell r="AI1061" t="str">
            <v>East</v>
          </cell>
          <cell r="AJ1061" t="str">
            <v>Tarrytown</v>
          </cell>
          <cell r="AK1061" t="str">
            <v>David Zweig</v>
          </cell>
          <cell r="AL1061" t="str">
            <v>Mona Fishman</v>
          </cell>
          <cell r="AM1061" t="b">
            <v>0</v>
          </cell>
          <cell r="AN1061" t="str">
            <v>RW:038318@3494</v>
          </cell>
          <cell r="AO1061" t="str">
            <v>08197</v>
          </cell>
          <cell r="AP1061">
            <v>0</v>
          </cell>
          <cell r="AQ1061">
            <v>0</v>
          </cell>
          <cell r="AR1061">
            <v>0</v>
          </cell>
          <cell r="AS1061">
            <v>0</v>
          </cell>
          <cell r="AT1061">
            <v>0</v>
          </cell>
          <cell r="AU1061">
            <v>0</v>
          </cell>
          <cell r="AV1061">
            <v>0</v>
          </cell>
          <cell r="AW1061">
            <v>0</v>
          </cell>
          <cell r="AX1061">
            <v>0</v>
          </cell>
          <cell r="AY1061">
            <v>0</v>
          </cell>
        </row>
        <row r="1062">
          <cell r="A1062" t="str">
            <v>038469</v>
          </cell>
          <cell r="B1062" t="str">
            <v>MARIA ESTALA HOUSES II</v>
          </cell>
          <cell r="C1062" t="str">
            <v>955 EAST 163RD STREET</v>
          </cell>
          <cell r="D1062">
            <v>0</v>
          </cell>
          <cell r="E1062" t="str">
            <v>Bronx</v>
          </cell>
          <cell r="F1062" t="str">
            <v>NY</v>
          </cell>
          <cell r="G1062" t="str">
            <v>10459</v>
          </cell>
          <cell r="H1062" t="str">
            <v>718-328-6099</v>
          </cell>
          <cell r="I1062" t="str">
            <v>718-617-5367</v>
          </cell>
          <cell r="J1062">
            <v>102</v>
          </cell>
          <cell r="K1062" t="str">
            <v>36005</v>
          </cell>
          <cell r="L1062" t="str">
            <v>Bronx</v>
          </cell>
          <cell r="M1062" t="str">
            <v>5600</v>
          </cell>
          <cell r="N1062" t="str">
            <v>New York</v>
          </cell>
          <cell r="O1062" t="str">
            <v>70</v>
          </cell>
          <cell r="P1062" t="str">
            <v>New York - Northern New Jersey - Long Island</v>
          </cell>
          <cell r="Q1062" t="str">
            <v>Inner city</v>
          </cell>
          <cell r="R1062" t="str">
            <v>highrise</v>
          </cell>
          <cell r="S1062" t="str">
            <v>AIMCO</v>
          </cell>
          <cell r="T1062" t="str">
            <v>PRC</v>
          </cell>
          <cell r="U1062" t="str">
            <v>Affordable</v>
          </cell>
          <cell r="V1062" t="str">
            <v>Affordable</v>
          </cell>
          <cell r="W1062">
            <v>0</v>
          </cell>
          <cell r="X1062" t="str">
            <v>Fee</v>
          </cell>
          <cell r="Y1062" t="str">
            <v>12</v>
          </cell>
          <cell r="Z1062">
            <v>0</v>
          </cell>
          <cell r="AA1062">
            <v>0</v>
          </cell>
          <cell r="AB1062">
            <v>0</v>
          </cell>
          <cell r="AC1062">
            <v>0</v>
          </cell>
          <cell r="AD1062" t="str">
            <v>No</v>
          </cell>
          <cell r="AE1062" t="str">
            <v>Yes</v>
          </cell>
          <cell r="AF1062" t="str">
            <v>PRC</v>
          </cell>
          <cell r="AG1062" t="str">
            <v>Maria Estela Houses II Associates</v>
          </cell>
          <cell r="AH1062" t="str">
            <v>1978</v>
          </cell>
          <cell r="AI1062" t="str">
            <v>East</v>
          </cell>
          <cell r="AJ1062" t="str">
            <v>Tarrytown</v>
          </cell>
          <cell r="AK1062" t="str">
            <v>David Zweig</v>
          </cell>
          <cell r="AL1062" t="str">
            <v>Steve Cruz</v>
          </cell>
          <cell r="AM1062" t="b">
            <v>0</v>
          </cell>
          <cell r="AN1062" t="str">
            <v>RW:000315@3494</v>
          </cell>
          <cell r="AO1062" t="str">
            <v>11516</v>
          </cell>
          <cell r="AP1062">
            <v>0</v>
          </cell>
          <cell r="AQ1062">
            <v>0</v>
          </cell>
          <cell r="AR1062">
            <v>0</v>
          </cell>
          <cell r="AS1062">
            <v>0</v>
          </cell>
          <cell r="AT1062">
            <v>0</v>
          </cell>
          <cell r="AU1062">
            <v>0</v>
          </cell>
          <cell r="AV1062">
            <v>0</v>
          </cell>
          <cell r="AW1062">
            <v>0</v>
          </cell>
          <cell r="AX1062">
            <v>0</v>
          </cell>
          <cell r="AY1062">
            <v>0</v>
          </cell>
        </row>
        <row r="1063">
          <cell r="A1063" t="str">
            <v>038470</v>
          </cell>
          <cell r="B1063" t="str">
            <v>COMMUNITY CIRCLE II</v>
          </cell>
          <cell r="C1063" t="str">
            <v>8925 HOUGH AVENUE</v>
          </cell>
          <cell r="D1063">
            <v>0</v>
          </cell>
          <cell r="E1063" t="str">
            <v>Cleveland</v>
          </cell>
          <cell r="F1063" t="str">
            <v>OH</v>
          </cell>
          <cell r="G1063" t="str">
            <v>44106</v>
          </cell>
          <cell r="H1063" t="str">
            <v>216-795-3950</v>
          </cell>
          <cell r="I1063" t="str">
            <v>216-795-1225</v>
          </cell>
          <cell r="J1063">
            <v>129</v>
          </cell>
          <cell r="K1063" t="str">
            <v>39035</v>
          </cell>
          <cell r="L1063" t="str">
            <v>Cuyahoga</v>
          </cell>
          <cell r="M1063" t="str">
            <v>1680</v>
          </cell>
          <cell r="N1063" t="str">
            <v>Cleveland-Lorain-Elyria</v>
          </cell>
          <cell r="O1063" t="str">
            <v>28</v>
          </cell>
          <cell r="P1063" t="str">
            <v>Cleveland - Akron</v>
          </cell>
          <cell r="Q1063" t="str">
            <v>Inner city</v>
          </cell>
          <cell r="R1063" t="str">
            <v>garden</v>
          </cell>
          <cell r="S1063" t="str">
            <v>AIMCO</v>
          </cell>
          <cell r="T1063" t="str">
            <v>NHP</v>
          </cell>
          <cell r="U1063" t="str">
            <v>Affordable</v>
          </cell>
          <cell r="V1063" t="str">
            <v>Affordable</v>
          </cell>
          <cell r="W1063">
            <v>0</v>
          </cell>
          <cell r="X1063" t="str">
            <v>Equity</v>
          </cell>
          <cell r="Y1063" t="str">
            <v>12</v>
          </cell>
          <cell r="Z1063" t="str">
            <v>3</v>
          </cell>
          <cell r="AA1063" t="str">
            <v>4</v>
          </cell>
          <cell r="AB1063">
            <v>0</v>
          </cell>
          <cell r="AC1063">
            <v>0.4607</v>
          </cell>
          <cell r="AD1063" t="str">
            <v>Yes</v>
          </cell>
          <cell r="AE1063" t="str">
            <v>Yes</v>
          </cell>
          <cell r="AF1063" t="str">
            <v>NHP Management Company</v>
          </cell>
          <cell r="AG1063" t="str">
            <v>Community Circle II Ltd</v>
          </cell>
          <cell r="AH1063" t="str">
            <v>1976</v>
          </cell>
          <cell r="AI1063" t="str">
            <v>West</v>
          </cell>
          <cell r="AJ1063" t="str">
            <v>Columbus</v>
          </cell>
          <cell r="AK1063" t="str">
            <v>Rowe Shockley</v>
          </cell>
          <cell r="AL1063" t="str">
            <v>Bonnie Hersh</v>
          </cell>
          <cell r="AM1063" t="b">
            <v>0</v>
          </cell>
          <cell r="AN1063">
            <v>0</v>
          </cell>
          <cell r="AO1063" t="str">
            <v>09032</v>
          </cell>
          <cell r="AP1063">
            <v>0</v>
          </cell>
          <cell r="AQ1063">
            <v>0</v>
          </cell>
          <cell r="AR1063">
            <v>0</v>
          </cell>
          <cell r="AS1063">
            <v>0</v>
          </cell>
          <cell r="AT1063">
            <v>824.94</v>
          </cell>
          <cell r="AU1063">
            <v>0</v>
          </cell>
          <cell r="AV1063">
            <v>0</v>
          </cell>
          <cell r="AW1063">
            <v>0</v>
          </cell>
          <cell r="AX1063">
            <v>824.94</v>
          </cell>
          <cell r="AY1063">
            <v>380.04</v>
          </cell>
        </row>
        <row r="1064">
          <cell r="A1064" t="str">
            <v>038472</v>
          </cell>
          <cell r="B1064" t="str">
            <v>ECHELON TOWERS</v>
          </cell>
          <cell r="C1064" t="str">
            <v>219 LAUREL ROAD #320</v>
          </cell>
          <cell r="D1064">
            <v>0</v>
          </cell>
          <cell r="E1064" t="str">
            <v>Voorhees</v>
          </cell>
          <cell r="F1064" t="str">
            <v>NJ</v>
          </cell>
          <cell r="G1064" t="str">
            <v>08043</v>
          </cell>
          <cell r="H1064" t="str">
            <v>609-772-0904</v>
          </cell>
          <cell r="I1064" t="str">
            <v>609-772-5848</v>
          </cell>
          <cell r="J1064">
            <v>267</v>
          </cell>
          <cell r="K1064" t="str">
            <v>34007</v>
          </cell>
          <cell r="L1064" t="str">
            <v>Camden</v>
          </cell>
          <cell r="M1064" t="str">
            <v>6160</v>
          </cell>
          <cell r="N1064" t="str">
            <v>Philadelphia</v>
          </cell>
          <cell r="O1064" t="str">
            <v>77</v>
          </cell>
          <cell r="P1064" t="str">
            <v>Philadelphia - Wilmington - Atlantic City</v>
          </cell>
          <cell r="Q1064" t="str">
            <v>Suburban</v>
          </cell>
          <cell r="R1064" t="str">
            <v>highrise</v>
          </cell>
          <cell r="S1064" t="str">
            <v>AIMCO</v>
          </cell>
          <cell r="T1064" t="str">
            <v>FEE</v>
          </cell>
          <cell r="U1064" t="str">
            <v>Affordable</v>
          </cell>
          <cell r="V1064" t="str">
            <v>Affordable</v>
          </cell>
          <cell r="W1064">
            <v>0</v>
          </cell>
          <cell r="X1064" t="str">
            <v>Fee</v>
          </cell>
          <cell r="Y1064" t="str">
            <v>12</v>
          </cell>
          <cell r="Z1064">
            <v>0</v>
          </cell>
          <cell r="AA1064">
            <v>0</v>
          </cell>
          <cell r="AB1064">
            <v>0</v>
          </cell>
          <cell r="AC1064">
            <v>0</v>
          </cell>
          <cell r="AD1064" t="str">
            <v>No</v>
          </cell>
          <cell r="AE1064" t="str">
            <v>Yes</v>
          </cell>
          <cell r="AF1064" t="str">
            <v>NHP Management Company</v>
          </cell>
          <cell r="AG1064" t="str">
            <v>Echelon Towers, Ltd Ptsp</v>
          </cell>
          <cell r="AH1064" t="str">
            <v>1978</v>
          </cell>
          <cell r="AI1064" t="str">
            <v>East</v>
          </cell>
          <cell r="AJ1064" t="str">
            <v>Philadelphia I</v>
          </cell>
          <cell r="AK1064" t="str">
            <v>Carl Ruff</v>
          </cell>
          <cell r="AL1064" t="str">
            <v>Sharon Reseter</v>
          </cell>
          <cell r="AM1064" t="b">
            <v>1</v>
          </cell>
          <cell r="AN1064">
            <v>0</v>
          </cell>
          <cell r="AO1064">
            <v>0</v>
          </cell>
          <cell r="AP1064">
            <v>0</v>
          </cell>
          <cell r="AQ1064">
            <v>0</v>
          </cell>
          <cell r="AR1064">
            <v>0</v>
          </cell>
          <cell r="AS1064">
            <v>0</v>
          </cell>
          <cell r="AT1064">
            <v>0</v>
          </cell>
          <cell r="AU1064">
            <v>0</v>
          </cell>
          <cell r="AV1064">
            <v>0</v>
          </cell>
          <cell r="AW1064">
            <v>0</v>
          </cell>
          <cell r="AX1064">
            <v>0</v>
          </cell>
          <cell r="AY1064">
            <v>0</v>
          </cell>
        </row>
        <row r="1065">
          <cell r="A1065" t="str">
            <v>038476</v>
          </cell>
          <cell r="B1065" t="str">
            <v>HOLLYBUSH II</v>
          </cell>
          <cell r="C1065" t="str">
            <v>GIFFORD &amp; RUTH AVENUES</v>
          </cell>
          <cell r="D1065">
            <v>0</v>
          </cell>
          <cell r="E1065" t="str">
            <v>Glassboro</v>
          </cell>
          <cell r="F1065" t="str">
            <v>NJ</v>
          </cell>
          <cell r="G1065" t="str">
            <v>08028</v>
          </cell>
          <cell r="H1065" t="str">
            <v>609-881-0224</v>
          </cell>
          <cell r="I1065" t="str">
            <v>609-881-2688</v>
          </cell>
          <cell r="J1065">
            <v>172</v>
          </cell>
          <cell r="K1065" t="str">
            <v>34015</v>
          </cell>
          <cell r="L1065" t="str">
            <v>Gloucester</v>
          </cell>
          <cell r="M1065" t="str">
            <v>6160</v>
          </cell>
          <cell r="N1065" t="str">
            <v>Philadelphia</v>
          </cell>
          <cell r="O1065" t="str">
            <v>77</v>
          </cell>
          <cell r="P1065" t="str">
            <v>Philadelphia - Wilmington - Atlantic City</v>
          </cell>
          <cell r="Q1065" t="str">
            <v>Small city</v>
          </cell>
          <cell r="R1065" t="str">
            <v>garden</v>
          </cell>
          <cell r="S1065" t="str">
            <v>AIMCO</v>
          </cell>
          <cell r="T1065" t="str">
            <v>NHPF</v>
          </cell>
          <cell r="U1065" t="str">
            <v>Affordable</v>
          </cell>
          <cell r="V1065" t="str">
            <v>Affordable</v>
          </cell>
          <cell r="W1065">
            <v>0</v>
          </cell>
          <cell r="X1065" t="str">
            <v>Fee</v>
          </cell>
          <cell r="Y1065" t="str">
            <v>12</v>
          </cell>
          <cell r="Z1065">
            <v>0</v>
          </cell>
          <cell r="AA1065">
            <v>0</v>
          </cell>
          <cell r="AB1065">
            <v>0</v>
          </cell>
          <cell r="AC1065">
            <v>0</v>
          </cell>
          <cell r="AD1065" t="str">
            <v>No</v>
          </cell>
          <cell r="AE1065" t="str">
            <v>Yes</v>
          </cell>
          <cell r="AF1065" t="str">
            <v>NHP Foundation</v>
          </cell>
          <cell r="AG1065" t="str">
            <v>Hollybush Affordable Housing, Inc.</v>
          </cell>
          <cell r="AH1065" t="str">
            <v>1972</v>
          </cell>
          <cell r="AI1065" t="str">
            <v>East</v>
          </cell>
          <cell r="AJ1065" t="str">
            <v>Philadelphia I</v>
          </cell>
          <cell r="AK1065" t="str">
            <v>Carl Ruff</v>
          </cell>
          <cell r="AL1065" t="str">
            <v>Anne-Marie Niklaus</v>
          </cell>
          <cell r="AM1065" t="b">
            <v>0</v>
          </cell>
          <cell r="AN1065" t="str">
            <v>RW:008298@3494</v>
          </cell>
          <cell r="AO1065" t="str">
            <v>11519</v>
          </cell>
          <cell r="AP1065">
            <v>0</v>
          </cell>
          <cell r="AQ1065">
            <v>0</v>
          </cell>
          <cell r="AR1065">
            <v>0</v>
          </cell>
          <cell r="AS1065">
            <v>0</v>
          </cell>
          <cell r="AT1065">
            <v>0</v>
          </cell>
          <cell r="AU1065">
            <v>0</v>
          </cell>
          <cell r="AV1065">
            <v>0</v>
          </cell>
          <cell r="AW1065">
            <v>0</v>
          </cell>
          <cell r="AX1065">
            <v>0</v>
          </cell>
          <cell r="AY1065">
            <v>0</v>
          </cell>
        </row>
        <row r="1066">
          <cell r="A1066" t="str">
            <v>038479</v>
          </cell>
          <cell r="B1066" t="str">
            <v>MARLENE</v>
          </cell>
          <cell r="C1066" t="str">
            <v>955 EAST 163RD STREET</v>
          </cell>
          <cell r="D1066">
            <v>0</v>
          </cell>
          <cell r="E1066" t="str">
            <v>Bronx</v>
          </cell>
          <cell r="F1066" t="str">
            <v>NY</v>
          </cell>
          <cell r="G1066" t="str">
            <v>10026</v>
          </cell>
          <cell r="H1066" t="str">
            <v>718-328-6099</v>
          </cell>
          <cell r="I1066" t="str">
            <v>718-617-5367</v>
          </cell>
          <cell r="J1066">
            <v>46</v>
          </cell>
          <cell r="K1066" t="str">
            <v>36061</v>
          </cell>
          <cell r="L1066" t="str">
            <v>New York</v>
          </cell>
          <cell r="M1066" t="str">
            <v>5600</v>
          </cell>
          <cell r="N1066" t="str">
            <v>New York</v>
          </cell>
          <cell r="O1066" t="str">
            <v>70</v>
          </cell>
          <cell r="P1066" t="str">
            <v>New York - Northern New Jersey - Long Island</v>
          </cell>
          <cell r="Q1066" t="str">
            <v>Inner city</v>
          </cell>
          <cell r="R1066" t="str">
            <v>midrise</v>
          </cell>
          <cell r="S1066" t="str">
            <v>AIMCO</v>
          </cell>
          <cell r="T1066" t="str">
            <v>PRC</v>
          </cell>
          <cell r="U1066" t="str">
            <v>Affordable</v>
          </cell>
          <cell r="V1066" t="str">
            <v>Affordable</v>
          </cell>
          <cell r="W1066">
            <v>0</v>
          </cell>
          <cell r="X1066" t="str">
            <v>Fee</v>
          </cell>
          <cell r="Y1066" t="str">
            <v>12</v>
          </cell>
          <cell r="Z1066">
            <v>0</v>
          </cell>
          <cell r="AA1066">
            <v>0</v>
          </cell>
          <cell r="AB1066">
            <v>0</v>
          </cell>
          <cell r="AC1066">
            <v>0</v>
          </cell>
          <cell r="AD1066" t="str">
            <v>No</v>
          </cell>
          <cell r="AE1066" t="str">
            <v>Yes</v>
          </cell>
          <cell r="AF1066" t="str">
            <v>PRC</v>
          </cell>
          <cell r="AG1066" t="str">
            <v>Marlene Associates</v>
          </cell>
          <cell r="AH1066" t="str">
            <v>1972</v>
          </cell>
          <cell r="AI1066" t="str">
            <v>East</v>
          </cell>
          <cell r="AJ1066" t="str">
            <v>Tarrytown</v>
          </cell>
          <cell r="AK1066" t="str">
            <v>David Zweig</v>
          </cell>
          <cell r="AL1066" t="str">
            <v>Steve Cruz</v>
          </cell>
          <cell r="AM1066" t="b">
            <v>1</v>
          </cell>
          <cell r="AN1066">
            <v>0</v>
          </cell>
          <cell r="AO1066">
            <v>0</v>
          </cell>
          <cell r="AP1066">
            <v>0</v>
          </cell>
          <cell r="AQ1066">
            <v>0</v>
          </cell>
          <cell r="AR1066">
            <v>0</v>
          </cell>
          <cell r="AS1066">
            <v>0</v>
          </cell>
          <cell r="AT1066">
            <v>0</v>
          </cell>
          <cell r="AU1066">
            <v>0</v>
          </cell>
          <cell r="AV1066">
            <v>0</v>
          </cell>
          <cell r="AW1066">
            <v>0</v>
          </cell>
          <cell r="AX1066">
            <v>0</v>
          </cell>
          <cell r="AY1066">
            <v>0</v>
          </cell>
        </row>
        <row r="1067">
          <cell r="A1067" t="str">
            <v>038482</v>
          </cell>
          <cell r="B1067" t="str">
            <v>PLEASANT HILL</v>
          </cell>
          <cell r="C1067" t="str">
            <v>23501 ANKEN DRIVE</v>
          </cell>
          <cell r="D1067">
            <v>0</v>
          </cell>
          <cell r="E1067" t="str">
            <v>Austin</v>
          </cell>
          <cell r="F1067" t="str">
            <v>TX</v>
          </cell>
          <cell r="G1067" t="str">
            <v>78741</v>
          </cell>
          <cell r="H1067" t="str">
            <v>512-447-7244</v>
          </cell>
          <cell r="I1067" t="str">
            <v>512-447-7257</v>
          </cell>
          <cell r="J1067">
            <v>100</v>
          </cell>
          <cell r="K1067" t="str">
            <v>48453</v>
          </cell>
          <cell r="L1067" t="str">
            <v>Travis</v>
          </cell>
          <cell r="M1067" t="str">
            <v>0640</v>
          </cell>
          <cell r="N1067" t="str">
            <v>Austin-San Marcos</v>
          </cell>
          <cell r="O1067">
            <v>0</v>
          </cell>
          <cell r="P1067">
            <v>0</v>
          </cell>
          <cell r="Q1067" t="str">
            <v>Suburban</v>
          </cell>
          <cell r="R1067" t="str">
            <v>garden</v>
          </cell>
          <cell r="S1067" t="str">
            <v>AIMCO</v>
          </cell>
          <cell r="T1067" t="str">
            <v>NHP</v>
          </cell>
          <cell r="U1067" t="str">
            <v>Affordable</v>
          </cell>
          <cell r="V1067" t="str">
            <v>Affordable</v>
          </cell>
          <cell r="W1067">
            <v>0</v>
          </cell>
          <cell r="X1067" t="str">
            <v>Equity</v>
          </cell>
          <cell r="Y1067" t="str">
            <v>12</v>
          </cell>
          <cell r="Z1067" t="str">
            <v>6</v>
          </cell>
          <cell r="AA1067" t="str">
            <v>5</v>
          </cell>
          <cell r="AB1067">
            <v>0</v>
          </cell>
          <cell r="AC1067">
            <v>4.4999999999999998E-2</v>
          </cell>
          <cell r="AD1067" t="str">
            <v>Yes</v>
          </cell>
          <cell r="AE1067" t="str">
            <v>Yes</v>
          </cell>
          <cell r="AF1067" t="str">
            <v>NHP Management Company</v>
          </cell>
          <cell r="AG1067" t="str">
            <v>Pleasant Valley Apts Ltd Ptsp</v>
          </cell>
          <cell r="AH1067" t="str">
            <v>1982</v>
          </cell>
          <cell r="AI1067" t="str">
            <v>West</v>
          </cell>
          <cell r="AJ1067" t="str">
            <v>Austin</v>
          </cell>
          <cell r="AK1067" t="str">
            <v>Frances Nolan</v>
          </cell>
          <cell r="AL1067" t="str">
            <v>Penny McCombs</v>
          </cell>
          <cell r="AM1067" t="b">
            <v>0</v>
          </cell>
          <cell r="AN1067" t="str">
            <v>RW:038231@3494</v>
          </cell>
          <cell r="AO1067" t="str">
            <v>08032</v>
          </cell>
          <cell r="AP1067">
            <v>0</v>
          </cell>
          <cell r="AQ1067">
            <v>0</v>
          </cell>
          <cell r="AR1067">
            <v>0</v>
          </cell>
          <cell r="AS1067">
            <v>0</v>
          </cell>
          <cell r="AT1067">
            <v>0</v>
          </cell>
          <cell r="AU1067">
            <v>0</v>
          </cell>
          <cell r="AV1067">
            <v>0</v>
          </cell>
          <cell r="AW1067">
            <v>0</v>
          </cell>
          <cell r="AX1067">
            <v>0</v>
          </cell>
          <cell r="AY1067">
            <v>0</v>
          </cell>
        </row>
        <row r="1068">
          <cell r="A1068" t="str">
            <v>038485</v>
          </cell>
          <cell r="B1068" t="str">
            <v>NORTH FLATBUSH</v>
          </cell>
          <cell r="C1068" t="str">
            <v>5 ST. PAUL PLACE, APT B5</v>
          </cell>
          <cell r="D1068" t="str">
            <v>P.O. BOX 662</v>
          </cell>
          <cell r="E1068" t="str">
            <v>Brooklyn</v>
          </cell>
          <cell r="F1068" t="str">
            <v>NY</v>
          </cell>
          <cell r="G1068" t="str">
            <v>11226</v>
          </cell>
          <cell r="H1068" t="str">
            <v>718-693-0087</v>
          </cell>
          <cell r="I1068" t="str">
            <v>718-693-0343</v>
          </cell>
          <cell r="J1068">
            <v>128</v>
          </cell>
          <cell r="K1068" t="str">
            <v>36047</v>
          </cell>
          <cell r="L1068" t="str">
            <v>Kings</v>
          </cell>
          <cell r="M1068" t="str">
            <v>5600</v>
          </cell>
          <cell r="N1068" t="str">
            <v>New York</v>
          </cell>
          <cell r="O1068" t="str">
            <v>70</v>
          </cell>
          <cell r="P1068" t="str">
            <v>New York - Northern New Jersey - Long Island</v>
          </cell>
          <cell r="Q1068" t="str">
            <v>Inner city</v>
          </cell>
          <cell r="R1068" t="str">
            <v>midrise</v>
          </cell>
          <cell r="S1068" t="str">
            <v>AIMCO</v>
          </cell>
          <cell r="T1068" t="str">
            <v>NHP</v>
          </cell>
          <cell r="U1068" t="str">
            <v>Affordable</v>
          </cell>
          <cell r="V1068" t="str">
            <v>Affordable</v>
          </cell>
          <cell r="W1068">
            <v>0</v>
          </cell>
          <cell r="X1068" t="str">
            <v>Equity</v>
          </cell>
          <cell r="Y1068" t="str">
            <v>12</v>
          </cell>
          <cell r="Z1068" t="str">
            <v>4</v>
          </cell>
          <cell r="AA1068" t="str">
            <v>4</v>
          </cell>
          <cell r="AB1068">
            <v>0</v>
          </cell>
          <cell r="AC1068">
            <v>7.6899999999999996E-2</v>
          </cell>
          <cell r="AD1068" t="str">
            <v>Yes</v>
          </cell>
          <cell r="AE1068" t="str">
            <v>Yes</v>
          </cell>
          <cell r="AF1068" t="str">
            <v>NHP Management Company</v>
          </cell>
          <cell r="AG1068" t="str">
            <v>Flatbush Nsa Assoc Ltd Ptsp</v>
          </cell>
          <cell r="AH1068" t="str">
            <v>1918</v>
          </cell>
          <cell r="AI1068" t="str">
            <v>East</v>
          </cell>
          <cell r="AJ1068" t="str">
            <v>Tarrytown</v>
          </cell>
          <cell r="AK1068" t="str">
            <v>David Zweig</v>
          </cell>
          <cell r="AL1068" t="str">
            <v>Fonda Porter</v>
          </cell>
          <cell r="AM1068" t="b">
            <v>0</v>
          </cell>
          <cell r="AN1068" t="str">
            <v>RW:000230@3494</v>
          </cell>
          <cell r="AO1068" t="str">
            <v>11514</v>
          </cell>
          <cell r="AP1068">
            <v>0</v>
          </cell>
          <cell r="AQ1068">
            <v>0</v>
          </cell>
          <cell r="AR1068">
            <v>0</v>
          </cell>
          <cell r="AS1068">
            <v>0</v>
          </cell>
          <cell r="AT1068">
            <v>0</v>
          </cell>
          <cell r="AU1068">
            <v>0</v>
          </cell>
          <cell r="AV1068">
            <v>0</v>
          </cell>
          <cell r="AW1068">
            <v>0</v>
          </cell>
          <cell r="AX1068">
            <v>0</v>
          </cell>
          <cell r="AY1068">
            <v>0</v>
          </cell>
        </row>
        <row r="1069">
          <cell r="A1069" t="str">
            <v>038487</v>
          </cell>
          <cell r="B1069" t="str">
            <v>DEBALIVIERE V</v>
          </cell>
          <cell r="C1069" t="str">
            <v>5585 PERSHING</v>
          </cell>
          <cell r="D1069" t="str">
            <v>SUITE 160</v>
          </cell>
          <cell r="E1069" t="str">
            <v>St. Louis</v>
          </cell>
          <cell r="F1069" t="str">
            <v>MO</v>
          </cell>
          <cell r="G1069" t="str">
            <v>63112</v>
          </cell>
          <cell r="H1069" t="str">
            <v>314-361-5290</v>
          </cell>
          <cell r="I1069" t="str">
            <v>314-361-6190</v>
          </cell>
          <cell r="J1069">
            <v>309</v>
          </cell>
          <cell r="K1069" t="str">
            <v>29510</v>
          </cell>
          <cell r="L1069" t="str">
            <v>St. Louis City</v>
          </cell>
          <cell r="M1069" t="str">
            <v>7040</v>
          </cell>
          <cell r="N1069" t="str">
            <v>St. Louis</v>
          </cell>
          <cell r="O1069">
            <v>0</v>
          </cell>
          <cell r="P1069">
            <v>0</v>
          </cell>
          <cell r="Q1069" t="str">
            <v>Inner city</v>
          </cell>
          <cell r="R1069" t="str">
            <v>highrise</v>
          </cell>
          <cell r="S1069" t="str">
            <v>AIMCO</v>
          </cell>
          <cell r="T1069" t="str">
            <v>NHP</v>
          </cell>
          <cell r="U1069" t="str">
            <v>Conventional</v>
          </cell>
          <cell r="V1069" t="str">
            <v>Conventional</v>
          </cell>
          <cell r="W1069">
            <v>0</v>
          </cell>
          <cell r="X1069" t="str">
            <v>Equity</v>
          </cell>
          <cell r="Y1069" t="str">
            <v>12</v>
          </cell>
          <cell r="Z1069">
            <v>0</v>
          </cell>
          <cell r="AA1069">
            <v>0</v>
          </cell>
          <cell r="AB1069">
            <v>0</v>
          </cell>
          <cell r="AC1069">
            <v>4.8300000000000003E-2</v>
          </cell>
          <cell r="AD1069" t="str">
            <v>Yes</v>
          </cell>
          <cell r="AE1069" t="str">
            <v>Yes</v>
          </cell>
          <cell r="AF1069" t="str">
            <v>NHP Management Company</v>
          </cell>
          <cell r="AG1069" t="str">
            <v>P W VI Assoc Ltd Ptsp</v>
          </cell>
          <cell r="AH1069" t="str">
            <v>1985</v>
          </cell>
          <cell r="AI1069" t="str">
            <v>Far West</v>
          </cell>
          <cell r="AJ1069" t="str">
            <v>Kansas City</v>
          </cell>
          <cell r="AK1069" t="str">
            <v>Rusty Fleming</v>
          </cell>
          <cell r="AL1069" t="str">
            <v>Lisa Beffa</v>
          </cell>
          <cell r="AM1069" t="b">
            <v>0</v>
          </cell>
          <cell r="AN1069" t="str">
            <v>RW:038690@3494</v>
          </cell>
          <cell r="AO1069" t="str">
            <v>11028</v>
          </cell>
          <cell r="AP1069">
            <v>2747.62</v>
          </cell>
          <cell r="AQ1069">
            <v>0</v>
          </cell>
          <cell r="AR1069">
            <v>0</v>
          </cell>
          <cell r="AS1069">
            <v>0</v>
          </cell>
          <cell r="AT1069">
            <v>0</v>
          </cell>
          <cell r="AU1069">
            <v>0</v>
          </cell>
          <cell r="AV1069">
            <v>0</v>
          </cell>
          <cell r="AW1069">
            <v>0</v>
          </cell>
          <cell r="AX1069">
            <v>2747.62</v>
          </cell>
          <cell r="AY1069">
            <v>132.71</v>
          </cell>
        </row>
        <row r="1070">
          <cell r="A1070" t="str">
            <v>038489</v>
          </cell>
          <cell r="B1070" t="str">
            <v>MBD I</v>
          </cell>
          <cell r="C1070" t="str">
            <v>955 EAST 163RD STREET</v>
          </cell>
          <cell r="D1070">
            <v>0</v>
          </cell>
          <cell r="E1070" t="str">
            <v>Bronx</v>
          </cell>
          <cell r="F1070" t="str">
            <v>NY</v>
          </cell>
          <cell r="G1070" t="str">
            <v>10460</v>
          </cell>
          <cell r="H1070" t="str">
            <v>718-328-6099</v>
          </cell>
          <cell r="I1070" t="str">
            <v>718-617-5367</v>
          </cell>
          <cell r="J1070">
            <v>185</v>
          </cell>
          <cell r="K1070" t="str">
            <v>36005</v>
          </cell>
          <cell r="L1070" t="str">
            <v>Bronx</v>
          </cell>
          <cell r="M1070" t="str">
            <v>5600</v>
          </cell>
          <cell r="N1070" t="str">
            <v>New York</v>
          </cell>
          <cell r="O1070" t="str">
            <v>70</v>
          </cell>
          <cell r="P1070" t="str">
            <v>New York - Northern New Jersey - Long Island</v>
          </cell>
          <cell r="Q1070" t="str">
            <v>Inner city</v>
          </cell>
          <cell r="R1070" t="str">
            <v>highrise</v>
          </cell>
          <cell r="S1070" t="str">
            <v>AIMCO</v>
          </cell>
          <cell r="T1070" t="str">
            <v>PRC</v>
          </cell>
          <cell r="U1070" t="str">
            <v>Affordable</v>
          </cell>
          <cell r="V1070" t="str">
            <v>Affordable</v>
          </cell>
          <cell r="W1070">
            <v>0</v>
          </cell>
          <cell r="X1070" t="str">
            <v>Fee</v>
          </cell>
          <cell r="Y1070" t="str">
            <v>12</v>
          </cell>
          <cell r="Z1070">
            <v>0</v>
          </cell>
          <cell r="AA1070">
            <v>0</v>
          </cell>
          <cell r="AB1070">
            <v>0</v>
          </cell>
          <cell r="AC1070">
            <v>0</v>
          </cell>
          <cell r="AD1070" t="str">
            <v>No</v>
          </cell>
          <cell r="AE1070" t="str">
            <v>Yes</v>
          </cell>
          <cell r="AF1070" t="str">
            <v>PRC</v>
          </cell>
          <cell r="AG1070" t="str">
            <v>MBD I Associates</v>
          </cell>
          <cell r="AH1070" t="str">
            <v>1979</v>
          </cell>
          <cell r="AI1070" t="str">
            <v>East</v>
          </cell>
          <cell r="AJ1070" t="str">
            <v>Tarrytown</v>
          </cell>
          <cell r="AK1070" t="str">
            <v>David Zweig</v>
          </cell>
          <cell r="AL1070" t="str">
            <v>John Byron</v>
          </cell>
          <cell r="AM1070" t="b">
            <v>1</v>
          </cell>
          <cell r="AN1070">
            <v>0</v>
          </cell>
          <cell r="AO1070">
            <v>0</v>
          </cell>
          <cell r="AP1070">
            <v>0</v>
          </cell>
          <cell r="AQ1070">
            <v>0</v>
          </cell>
          <cell r="AR1070">
            <v>0</v>
          </cell>
          <cell r="AS1070">
            <v>0</v>
          </cell>
          <cell r="AT1070">
            <v>0</v>
          </cell>
          <cell r="AU1070">
            <v>0</v>
          </cell>
          <cell r="AV1070">
            <v>0</v>
          </cell>
          <cell r="AW1070">
            <v>0</v>
          </cell>
          <cell r="AX1070">
            <v>0</v>
          </cell>
          <cell r="AY1070">
            <v>0</v>
          </cell>
        </row>
        <row r="1071">
          <cell r="A1071" t="str">
            <v>038490</v>
          </cell>
          <cell r="B1071" t="str">
            <v>CAPITAL PARK</v>
          </cell>
          <cell r="C1071" t="str">
            <v>2144 AGLER ROAD</v>
          </cell>
          <cell r="D1071">
            <v>0</v>
          </cell>
          <cell r="E1071" t="str">
            <v>Columbus</v>
          </cell>
          <cell r="F1071" t="str">
            <v>OH</v>
          </cell>
          <cell r="G1071" t="str">
            <v>43224</v>
          </cell>
          <cell r="H1071" t="str">
            <v>614-471-1204</v>
          </cell>
          <cell r="I1071" t="str">
            <v>614-471-3494</v>
          </cell>
          <cell r="J1071">
            <v>316</v>
          </cell>
          <cell r="K1071" t="str">
            <v>39049</v>
          </cell>
          <cell r="L1071" t="str">
            <v>Franklin</v>
          </cell>
          <cell r="M1071" t="str">
            <v>1840</v>
          </cell>
          <cell r="N1071" t="str">
            <v>Columbus</v>
          </cell>
          <cell r="O1071">
            <v>0</v>
          </cell>
          <cell r="P1071">
            <v>0</v>
          </cell>
          <cell r="Q1071" t="str">
            <v>Suburban</v>
          </cell>
          <cell r="R1071" t="str">
            <v>garden</v>
          </cell>
          <cell r="S1071" t="str">
            <v>AIMCO</v>
          </cell>
          <cell r="T1071" t="str">
            <v>NHP</v>
          </cell>
          <cell r="U1071" t="str">
            <v>Affordable</v>
          </cell>
          <cell r="V1071" t="str">
            <v>Affordable</v>
          </cell>
          <cell r="W1071">
            <v>0</v>
          </cell>
          <cell r="X1071" t="str">
            <v>Equity</v>
          </cell>
          <cell r="Y1071" t="str">
            <v>12</v>
          </cell>
          <cell r="Z1071" t="str">
            <v>3</v>
          </cell>
          <cell r="AA1071" t="str">
            <v>3</v>
          </cell>
          <cell r="AB1071">
            <v>0</v>
          </cell>
          <cell r="AC1071">
            <v>0.12540000000000001</v>
          </cell>
          <cell r="AD1071" t="str">
            <v>Yes</v>
          </cell>
          <cell r="AE1071" t="str">
            <v>Yes</v>
          </cell>
          <cell r="AF1071" t="str">
            <v>NHP Management Company</v>
          </cell>
          <cell r="AG1071" t="str">
            <v>Capital Park Ltd Ptsp</v>
          </cell>
          <cell r="AH1071" t="str">
            <v>1989</v>
          </cell>
          <cell r="AI1071" t="str">
            <v>West</v>
          </cell>
          <cell r="AJ1071" t="str">
            <v>Columbus</v>
          </cell>
          <cell r="AK1071" t="str">
            <v>Rowe Shockley</v>
          </cell>
          <cell r="AL1071" t="str">
            <v>Jim Soxman</v>
          </cell>
          <cell r="AM1071" t="b">
            <v>0</v>
          </cell>
          <cell r="AN1071" t="str">
            <v>RW:038228@3494</v>
          </cell>
          <cell r="AO1071" t="str">
            <v>08016</v>
          </cell>
          <cell r="AP1071">
            <v>0</v>
          </cell>
          <cell r="AQ1071">
            <v>0</v>
          </cell>
          <cell r="AR1071">
            <v>0</v>
          </cell>
          <cell r="AS1071">
            <v>0</v>
          </cell>
          <cell r="AT1071">
            <v>2006.89</v>
          </cell>
          <cell r="AU1071">
            <v>0</v>
          </cell>
          <cell r="AV1071">
            <v>0</v>
          </cell>
          <cell r="AW1071">
            <v>0</v>
          </cell>
          <cell r="AX1071">
            <v>2006.89</v>
          </cell>
          <cell r="AY1071">
            <v>251.66</v>
          </cell>
        </row>
        <row r="1072">
          <cell r="A1072" t="str">
            <v>038491</v>
          </cell>
          <cell r="B1072" t="str">
            <v>MBD II</v>
          </cell>
          <cell r="C1072" t="str">
            <v>955 EAST 163RD STREET</v>
          </cell>
          <cell r="D1072">
            <v>0</v>
          </cell>
          <cell r="E1072" t="str">
            <v>Bronx</v>
          </cell>
          <cell r="F1072" t="str">
            <v>NY</v>
          </cell>
          <cell r="G1072" t="str">
            <v>10460</v>
          </cell>
          <cell r="H1072" t="str">
            <v>718-328-6099</v>
          </cell>
          <cell r="I1072" t="str">
            <v>718-617-5367</v>
          </cell>
          <cell r="J1072">
            <v>159</v>
          </cell>
          <cell r="K1072" t="str">
            <v>36005</v>
          </cell>
          <cell r="L1072" t="str">
            <v>Bronx</v>
          </cell>
          <cell r="M1072" t="str">
            <v>5600</v>
          </cell>
          <cell r="N1072" t="str">
            <v>New York</v>
          </cell>
          <cell r="O1072" t="str">
            <v>70</v>
          </cell>
          <cell r="P1072" t="str">
            <v>New York - Northern New Jersey - Long Island</v>
          </cell>
          <cell r="Q1072" t="str">
            <v>Inner city</v>
          </cell>
          <cell r="R1072" t="str">
            <v>highrise</v>
          </cell>
          <cell r="S1072" t="str">
            <v>AIMCO</v>
          </cell>
          <cell r="T1072" t="str">
            <v>PRC</v>
          </cell>
          <cell r="U1072" t="str">
            <v>Affordable</v>
          </cell>
          <cell r="V1072" t="str">
            <v>Affordable</v>
          </cell>
          <cell r="W1072">
            <v>0</v>
          </cell>
          <cell r="X1072" t="str">
            <v>Fee</v>
          </cell>
          <cell r="Y1072" t="str">
            <v>12</v>
          </cell>
          <cell r="Z1072">
            <v>0</v>
          </cell>
          <cell r="AA1072">
            <v>0</v>
          </cell>
          <cell r="AB1072">
            <v>0</v>
          </cell>
          <cell r="AC1072">
            <v>0</v>
          </cell>
          <cell r="AD1072" t="str">
            <v>No</v>
          </cell>
          <cell r="AE1072" t="str">
            <v>Yes</v>
          </cell>
          <cell r="AF1072" t="str">
            <v>PRC</v>
          </cell>
          <cell r="AG1072" t="str">
            <v>MBD II Associates</v>
          </cell>
          <cell r="AH1072" t="str">
            <v>1982</v>
          </cell>
          <cell r="AI1072" t="str">
            <v>East</v>
          </cell>
          <cell r="AJ1072" t="str">
            <v>Tarrytown</v>
          </cell>
          <cell r="AK1072" t="str">
            <v>David Zweig</v>
          </cell>
          <cell r="AL1072" t="str">
            <v>John Byron</v>
          </cell>
          <cell r="AM1072" t="b">
            <v>0</v>
          </cell>
          <cell r="AN1072" t="str">
            <v>RW:038395@3494</v>
          </cell>
          <cell r="AO1072" t="str">
            <v>08339</v>
          </cell>
          <cell r="AP1072">
            <v>0</v>
          </cell>
          <cell r="AQ1072">
            <v>0</v>
          </cell>
          <cell r="AR1072">
            <v>0</v>
          </cell>
          <cell r="AS1072">
            <v>0</v>
          </cell>
          <cell r="AT1072">
            <v>0</v>
          </cell>
          <cell r="AU1072">
            <v>0</v>
          </cell>
          <cell r="AV1072">
            <v>0</v>
          </cell>
          <cell r="AW1072">
            <v>0</v>
          </cell>
          <cell r="AX1072">
            <v>0</v>
          </cell>
          <cell r="AY1072">
            <v>0</v>
          </cell>
        </row>
        <row r="1073">
          <cell r="A1073" t="str">
            <v>038492</v>
          </cell>
          <cell r="B1073" t="str">
            <v>METROPOLITAN PLAZA</v>
          </cell>
          <cell r="C1073" t="str">
            <v>145 S. RHODE ISLAND AVE.</v>
          </cell>
          <cell r="D1073">
            <v>0</v>
          </cell>
          <cell r="E1073" t="str">
            <v>Atlantic City</v>
          </cell>
          <cell r="F1073" t="str">
            <v>NJ</v>
          </cell>
          <cell r="G1073" t="str">
            <v>08401</v>
          </cell>
          <cell r="H1073" t="str">
            <v>609-348-3142</v>
          </cell>
          <cell r="I1073" t="str">
            <v>609-348-8621</v>
          </cell>
          <cell r="J1073">
            <v>201</v>
          </cell>
          <cell r="K1073" t="str">
            <v>34001</v>
          </cell>
          <cell r="L1073" t="str">
            <v>Atlantic</v>
          </cell>
          <cell r="M1073" t="str">
            <v>0560</v>
          </cell>
          <cell r="N1073" t="str">
            <v>Atlantic-Cape May</v>
          </cell>
          <cell r="O1073" t="str">
            <v>77</v>
          </cell>
          <cell r="P1073" t="str">
            <v>Philadelphia - Wilmington - Atlantic City</v>
          </cell>
          <cell r="Q1073" t="str">
            <v>Inner city</v>
          </cell>
          <cell r="R1073" t="str">
            <v>highrise</v>
          </cell>
          <cell r="S1073" t="str">
            <v>AIMCO</v>
          </cell>
          <cell r="T1073" t="str">
            <v>NHP</v>
          </cell>
          <cell r="U1073" t="str">
            <v>Conventional</v>
          </cell>
          <cell r="V1073" t="str">
            <v>Conventional</v>
          </cell>
          <cell r="W1073">
            <v>0</v>
          </cell>
          <cell r="X1073" t="str">
            <v>Equity</v>
          </cell>
          <cell r="Y1073" t="str">
            <v>12</v>
          </cell>
          <cell r="Z1073" t="str">
            <v>6</v>
          </cell>
          <cell r="AA1073" t="str">
            <v>4</v>
          </cell>
          <cell r="AB1073">
            <v>0</v>
          </cell>
          <cell r="AC1073">
            <v>0.1759</v>
          </cell>
          <cell r="AD1073" t="str">
            <v>Yes</v>
          </cell>
          <cell r="AE1073" t="str">
            <v>Yes</v>
          </cell>
          <cell r="AF1073" t="str">
            <v>NHP Management Company</v>
          </cell>
          <cell r="AG1073" t="str">
            <v>Sencit F/G Metropolitan Assoc</v>
          </cell>
          <cell r="AH1073" t="str">
            <v>1988</v>
          </cell>
          <cell r="AI1073" t="str">
            <v>East</v>
          </cell>
          <cell r="AJ1073" t="str">
            <v>Philadelphia I</v>
          </cell>
          <cell r="AK1073" t="str">
            <v>Carl Ruff</v>
          </cell>
          <cell r="AL1073" t="str">
            <v>Anne-Marie Niklaus</v>
          </cell>
          <cell r="AM1073" t="b">
            <v>0</v>
          </cell>
          <cell r="AN1073" t="str">
            <v>RW:038668@3494</v>
          </cell>
          <cell r="AO1073" t="str">
            <v>05726</v>
          </cell>
          <cell r="AP1073">
            <v>0</v>
          </cell>
          <cell r="AQ1073">
            <v>0</v>
          </cell>
          <cell r="AR1073">
            <v>0</v>
          </cell>
          <cell r="AS1073">
            <v>0</v>
          </cell>
          <cell r="AT1073">
            <v>0</v>
          </cell>
          <cell r="AU1073">
            <v>0</v>
          </cell>
          <cell r="AV1073">
            <v>0</v>
          </cell>
          <cell r="AW1073">
            <v>0</v>
          </cell>
          <cell r="AX1073">
            <v>0</v>
          </cell>
          <cell r="AY1073">
            <v>0</v>
          </cell>
        </row>
        <row r="1074">
          <cell r="A1074" t="str">
            <v>038493</v>
          </cell>
          <cell r="B1074" t="str">
            <v>EAGLE ROCK VILLAGE</v>
          </cell>
          <cell r="C1074" t="str">
            <v>7627 EAST 37TH N.</v>
          </cell>
          <cell r="D1074">
            <v>0</v>
          </cell>
          <cell r="E1074" t="str">
            <v>Wichita</v>
          </cell>
          <cell r="F1074" t="str">
            <v>KS</v>
          </cell>
          <cell r="G1074" t="str">
            <v>67226</v>
          </cell>
          <cell r="H1074" t="str">
            <v>316-636-5440</v>
          </cell>
          <cell r="I1074" t="str">
            <v>316-636-2164</v>
          </cell>
          <cell r="J1074">
            <v>352</v>
          </cell>
          <cell r="K1074" t="str">
            <v>20173</v>
          </cell>
          <cell r="L1074" t="str">
            <v>Sedgwick</v>
          </cell>
          <cell r="M1074" t="str">
            <v>9040</v>
          </cell>
          <cell r="N1074" t="str">
            <v>Wichita</v>
          </cell>
          <cell r="O1074">
            <v>0</v>
          </cell>
          <cell r="P1074">
            <v>0</v>
          </cell>
          <cell r="Q1074" t="str">
            <v>Rural</v>
          </cell>
          <cell r="R1074" t="str">
            <v>garden</v>
          </cell>
          <cell r="S1074" t="str">
            <v>AIMCO</v>
          </cell>
          <cell r="T1074" t="str">
            <v>FRG</v>
          </cell>
          <cell r="U1074" t="str">
            <v>Conventional</v>
          </cell>
          <cell r="V1074" t="str">
            <v>Conventional</v>
          </cell>
          <cell r="W1074">
            <v>0</v>
          </cell>
          <cell r="X1074" t="str">
            <v>Equity</v>
          </cell>
          <cell r="Y1074" t="str">
            <v>12</v>
          </cell>
          <cell r="Z1074" t="str">
            <v>6</v>
          </cell>
          <cell r="AA1074" t="str">
            <v>6</v>
          </cell>
          <cell r="AB1074">
            <v>0</v>
          </cell>
          <cell r="AC1074">
            <v>0.54269999999999996</v>
          </cell>
          <cell r="AD1074" t="str">
            <v>Yes</v>
          </cell>
          <cell r="AE1074" t="str">
            <v>Yes</v>
          </cell>
          <cell r="AF1074" t="str">
            <v>NHP Management Company</v>
          </cell>
          <cell r="AG1074" t="str">
            <v>Franklin Eagle Rock Associates</v>
          </cell>
          <cell r="AH1074" t="str">
            <v>1985</v>
          </cell>
          <cell r="AI1074" t="str">
            <v>Far West</v>
          </cell>
          <cell r="AJ1074" t="str">
            <v>Kansas City</v>
          </cell>
          <cell r="AK1074" t="str">
            <v>Rusty Fleming</v>
          </cell>
          <cell r="AL1074" t="str">
            <v>Dennis Watts</v>
          </cell>
          <cell r="AM1074" t="b">
            <v>0</v>
          </cell>
          <cell r="AN1074">
            <v>0</v>
          </cell>
          <cell r="AO1074">
            <v>0</v>
          </cell>
          <cell r="AP1074">
            <v>0</v>
          </cell>
          <cell r="AQ1074">
            <v>0</v>
          </cell>
          <cell r="AR1074">
            <v>0</v>
          </cell>
          <cell r="AS1074">
            <v>0</v>
          </cell>
          <cell r="AT1074">
            <v>0</v>
          </cell>
          <cell r="AU1074">
            <v>0</v>
          </cell>
          <cell r="AV1074">
            <v>0</v>
          </cell>
          <cell r="AW1074">
            <v>0</v>
          </cell>
          <cell r="AX1074">
            <v>0</v>
          </cell>
          <cell r="AY1074">
            <v>0</v>
          </cell>
        </row>
        <row r="1075">
          <cell r="A1075" t="str">
            <v>038496</v>
          </cell>
          <cell r="B1075" t="str">
            <v>GREENS OF NAPERVILLE</v>
          </cell>
          <cell r="C1075" t="str">
            <v>1478 FAIRWAY DRIVE</v>
          </cell>
          <cell r="D1075">
            <v>0</v>
          </cell>
          <cell r="E1075" t="str">
            <v>Naperville</v>
          </cell>
          <cell r="F1075" t="str">
            <v>IL</v>
          </cell>
          <cell r="G1075" t="str">
            <v>60563</v>
          </cell>
          <cell r="H1075" t="str">
            <v>630-983-7707</v>
          </cell>
          <cell r="I1075" t="str">
            <v>630-983-8478</v>
          </cell>
          <cell r="J1075">
            <v>400</v>
          </cell>
          <cell r="K1075" t="str">
            <v>17043</v>
          </cell>
          <cell r="L1075" t="str">
            <v>Du Page</v>
          </cell>
          <cell r="M1075" t="str">
            <v>1600</v>
          </cell>
          <cell r="N1075" t="str">
            <v>Chicago</v>
          </cell>
          <cell r="O1075" t="str">
            <v>14</v>
          </cell>
          <cell r="P1075" t="str">
            <v>Chicago - Gary - Kenosha</v>
          </cell>
          <cell r="Q1075" t="str">
            <v>Suburban</v>
          </cell>
          <cell r="R1075" t="str">
            <v>garden</v>
          </cell>
          <cell r="S1075" t="str">
            <v>AIMCO</v>
          </cell>
          <cell r="T1075" t="str">
            <v>NHP</v>
          </cell>
          <cell r="U1075" t="str">
            <v>Conventional</v>
          </cell>
          <cell r="V1075" t="str">
            <v>Conventional</v>
          </cell>
          <cell r="W1075">
            <v>0</v>
          </cell>
          <cell r="X1075" t="str">
            <v>Consolidated</v>
          </cell>
          <cell r="Y1075" t="str">
            <v>12</v>
          </cell>
          <cell r="Z1075" t="str">
            <v>8</v>
          </cell>
          <cell r="AA1075" t="str">
            <v>8</v>
          </cell>
          <cell r="AB1075">
            <v>0</v>
          </cell>
          <cell r="AC1075">
            <v>0.60460000000000003</v>
          </cell>
          <cell r="AD1075" t="str">
            <v>Yes</v>
          </cell>
          <cell r="AE1075" t="str">
            <v>Yes</v>
          </cell>
          <cell r="AF1075" t="str">
            <v>NHP Management Company</v>
          </cell>
          <cell r="AG1075" t="str">
            <v>Country Lakes Assoc Two LP</v>
          </cell>
          <cell r="AH1075" t="str">
            <v>1986</v>
          </cell>
          <cell r="AI1075" t="str">
            <v>Far West</v>
          </cell>
          <cell r="AJ1075" t="str">
            <v>Chicago</v>
          </cell>
          <cell r="AK1075" t="str">
            <v>Wade Roemke</v>
          </cell>
          <cell r="AL1075" t="str">
            <v>Karen Lewis</v>
          </cell>
          <cell r="AM1075" t="b">
            <v>0</v>
          </cell>
          <cell r="AN1075" t="str">
            <v>RW:039550@3494</v>
          </cell>
          <cell r="AO1075" t="str">
            <v>07250</v>
          </cell>
          <cell r="AP1075">
            <v>3556.8</v>
          </cell>
          <cell r="AQ1075">
            <v>0</v>
          </cell>
          <cell r="AR1075">
            <v>0</v>
          </cell>
          <cell r="AS1075">
            <v>0</v>
          </cell>
          <cell r="AT1075">
            <v>2576.73</v>
          </cell>
          <cell r="AU1075">
            <v>0</v>
          </cell>
          <cell r="AV1075">
            <v>0</v>
          </cell>
          <cell r="AW1075">
            <v>0</v>
          </cell>
          <cell r="AX1075">
            <v>6133.53</v>
          </cell>
          <cell r="AY1075">
            <v>3708.33</v>
          </cell>
        </row>
        <row r="1076">
          <cell r="A1076" t="str">
            <v>038497</v>
          </cell>
          <cell r="B1076" t="str">
            <v>CAROLINE</v>
          </cell>
          <cell r="C1076" t="str">
            <v>2729 PARK AVENUE</v>
          </cell>
          <cell r="D1076">
            <v>0</v>
          </cell>
          <cell r="E1076" t="str">
            <v>St. Louis</v>
          </cell>
          <cell r="F1076" t="str">
            <v>MO</v>
          </cell>
          <cell r="G1076" t="str">
            <v>63104</v>
          </cell>
          <cell r="H1076" t="str">
            <v>314-772-5203</v>
          </cell>
          <cell r="I1076" t="str">
            <v>314-772-0226</v>
          </cell>
          <cell r="J1076">
            <v>112</v>
          </cell>
          <cell r="K1076" t="str">
            <v>29510</v>
          </cell>
          <cell r="L1076" t="str">
            <v>St. Louis City</v>
          </cell>
          <cell r="M1076" t="str">
            <v>7040</v>
          </cell>
          <cell r="N1076" t="str">
            <v>St. Louis</v>
          </cell>
          <cell r="O1076">
            <v>0</v>
          </cell>
          <cell r="P1076">
            <v>0</v>
          </cell>
          <cell r="Q1076" t="str">
            <v>Inner city</v>
          </cell>
          <cell r="R1076" t="str">
            <v>garden</v>
          </cell>
          <cell r="S1076" t="str">
            <v>AIMCO</v>
          </cell>
          <cell r="T1076" t="str">
            <v>NHP</v>
          </cell>
          <cell r="U1076" t="str">
            <v>Affordable</v>
          </cell>
          <cell r="V1076" t="str">
            <v>Affordable</v>
          </cell>
          <cell r="W1076">
            <v>0</v>
          </cell>
          <cell r="X1076" t="str">
            <v>Equity</v>
          </cell>
          <cell r="Y1076" t="str">
            <v>12</v>
          </cell>
          <cell r="Z1076">
            <v>0</v>
          </cell>
          <cell r="AA1076">
            <v>0</v>
          </cell>
          <cell r="AB1076">
            <v>0</v>
          </cell>
          <cell r="AC1076">
            <v>7.0499999999999993E-2</v>
          </cell>
          <cell r="AD1076" t="str">
            <v>Yes</v>
          </cell>
          <cell r="AE1076" t="str">
            <v>Yes</v>
          </cell>
          <cell r="AF1076" t="str">
            <v>NHP Management Company</v>
          </cell>
          <cell r="AG1076" t="str">
            <v>Caroline Assoc I, Ltd Ptsp</v>
          </cell>
          <cell r="AH1076" t="str">
            <v>1981</v>
          </cell>
          <cell r="AI1076" t="str">
            <v>Far West</v>
          </cell>
          <cell r="AJ1076" t="str">
            <v>Kansas City</v>
          </cell>
          <cell r="AK1076" t="str">
            <v>Rusty Fleming</v>
          </cell>
          <cell r="AL1076" t="str">
            <v>Lisa Beffa</v>
          </cell>
          <cell r="AM1076" t="b">
            <v>0</v>
          </cell>
          <cell r="AN1076" t="str">
            <v>RW:039544@3494</v>
          </cell>
          <cell r="AO1076" t="str">
            <v>12138</v>
          </cell>
          <cell r="AP1076">
            <v>995.9</v>
          </cell>
          <cell r="AQ1076">
            <v>0</v>
          </cell>
          <cell r="AR1076">
            <v>0</v>
          </cell>
          <cell r="AS1076">
            <v>0</v>
          </cell>
          <cell r="AT1076">
            <v>0</v>
          </cell>
          <cell r="AU1076">
            <v>0</v>
          </cell>
          <cell r="AV1076">
            <v>0</v>
          </cell>
          <cell r="AW1076">
            <v>0</v>
          </cell>
          <cell r="AX1076">
            <v>995.9</v>
          </cell>
          <cell r="AY1076">
            <v>70.209999999999994</v>
          </cell>
        </row>
        <row r="1077">
          <cell r="A1077" t="str">
            <v>038503</v>
          </cell>
          <cell r="B1077" t="str">
            <v>MBD III</v>
          </cell>
          <cell r="C1077" t="str">
            <v>955 EAST 163RD STREET</v>
          </cell>
          <cell r="D1077">
            <v>0</v>
          </cell>
          <cell r="E1077" t="str">
            <v>Bronx</v>
          </cell>
          <cell r="F1077" t="str">
            <v>NY</v>
          </cell>
          <cell r="G1077" t="str">
            <v>10460</v>
          </cell>
          <cell r="H1077" t="str">
            <v>718-328-6099</v>
          </cell>
          <cell r="I1077" t="str">
            <v>718-617-5367</v>
          </cell>
          <cell r="J1077">
            <v>75</v>
          </cell>
          <cell r="K1077" t="str">
            <v>36005</v>
          </cell>
          <cell r="L1077" t="str">
            <v>Bronx</v>
          </cell>
          <cell r="M1077" t="str">
            <v>5600</v>
          </cell>
          <cell r="N1077" t="str">
            <v>New York</v>
          </cell>
          <cell r="O1077" t="str">
            <v>70</v>
          </cell>
          <cell r="P1077" t="str">
            <v>New York - Northern New Jersey - Long Island</v>
          </cell>
          <cell r="Q1077" t="str">
            <v>Inner city</v>
          </cell>
          <cell r="R1077" t="str">
            <v>highrise</v>
          </cell>
          <cell r="S1077" t="str">
            <v>AIMCO</v>
          </cell>
          <cell r="T1077" t="str">
            <v>PRC</v>
          </cell>
          <cell r="U1077" t="str">
            <v>Affordable</v>
          </cell>
          <cell r="V1077" t="str">
            <v>Affordable</v>
          </cell>
          <cell r="W1077">
            <v>0</v>
          </cell>
          <cell r="X1077" t="str">
            <v>Fee</v>
          </cell>
          <cell r="Y1077" t="str">
            <v>12</v>
          </cell>
          <cell r="Z1077">
            <v>0</v>
          </cell>
          <cell r="AA1077">
            <v>0</v>
          </cell>
          <cell r="AB1077">
            <v>0</v>
          </cell>
          <cell r="AC1077">
            <v>0</v>
          </cell>
          <cell r="AD1077" t="str">
            <v>No</v>
          </cell>
          <cell r="AE1077" t="str">
            <v>Yes</v>
          </cell>
          <cell r="AF1077" t="str">
            <v>PRC</v>
          </cell>
          <cell r="AG1077" t="str">
            <v>MBD III Associates</v>
          </cell>
          <cell r="AH1077" t="str">
            <v>1982</v>
          </cell>
          <cell r="AI1077" t="str">
            <v>East</v>
          </cell>
          <cell r="AJ1077" t="str">
            <v>Tarrytown</v>
          </cell>
          <cell r="AK1077" t="str">
            <v>David Zweig</v>
          </cell>
          <cell r="AL1077" t="str">
            <v>John Byron</v>
          </cell>
          <cell r="AM1077" t="b">
            <v>0</v>
          </cell>
          <cell r="AN1077" t="str">
            <v>RW:038258@3494</v>
          </cell>
          <cell r="AO1077" t="str">
            <v>08118</v>
          </cell>
          <cell r="AP1077">
            <v>0</v>
          </cell>
          <cell r="AQ1077">
            <v>0</v>
          </cell>
          <cell r="AR1077">
            <v>0</v>
          </cell>
          <cell r="AS1077">
            <v>0</v>
          </cell>
          <cell r="AT1077">
            <v>0</v>
          </cell>
          <cell r="AU1077">
            <v>0</v>
          </cell>
          <cell r="AV1077">
            <v>0</v>
          </cell>
          <cell r="AW1077">
            <v>0</v>
          </cell>
          <cell r="AX1077">
            <v>0</v>
          </cell>
          <cell r="AY1077">
            <v>0</v>
          </cell>
        </row>
        <row r="1078">
          <cell r="A1078" t="str">
            <v>038505</v>
          </cell>
          <cell r="B1078" t="str">
            <v>MONTEREY</v>
          </cell>
          <cell r="C1078" t="str">
            <v>955 EAST 163RD STREET</v>
          </cell>
          <cell r="D1078">
            <v>0</v>
          </cell>
          <cell r="E1078" t="str">
            <v>Bronx</v>
          </cell>
          <cell r="F1078" t="str">
            <v>NY</v>
          </cell>
          <cell r="G1078" t="str">
            <v>10457</v>
          </cell>
          <cell r="H1078" t="str">
            <v>718-328-6099</v>
          </cell>
          <cell r="I1078" t="str">
            <v>718-617-5367</v>
          </cell>
          <cell r="J1078">
            <v>171</v>
          </cell>
          <cell r="K1078" t="str">
            <v>36005</v>
          </cell>
          <cell r="L1078" t="str">
            <v>Bronx</v>
          </cell>
          <cell r="M1078" t="str">
            <v>5600</v>
          </cell>
          <cell r="N1078" t="str">
            <v>New York</v>
          </cell>
          <cell r="O1078" t="str">
            <v>70</v>
          </cell>
          <cell r="P1078" t="str">
            <v>New York - Northern New Jersey - Long Island</v>
          </cell>
          <cell r="Q1078" t="str">
            <v>Inner city</v>
          </cell>
          <cell r="R1078" t="str">
            <v>midrise</v>
          </cell>
          <cell r="S1078" t="str">
            <v>AIMCO</v>
          </cell>
          <cell r="T1078" t="str">
            <v>PRC</v>
          </cell>
          <cell r="U1078" t="str">
            <v>Affordable</v>
          </cell>
          <cell r="V1078" t="str">
            <v>Affordable</v>
          </cell>
          <cell r="W1078">
            <v>0</v>
          </cell>
          <cell r="X1078" t="str">
            <v>Fee</v>
          </cell>
          <cell r="Y1078" t="str">
            <v>12</v>
          </cell>
          <cell r="Z1078">
            <v>0</v>
          </cell>
          <cell r="AA1078">
            <v>0</v>
          </cell>
          <cell r="AB1078">
            <v>0</v>
          </cell>
          <cell r="AC1078">
            <v>0</v>
          </cell>
          <cell r="AD1078" t="str">
            <v>No</v>
          </cell>
          <cell r="AE1078" t="str">
            <v>Yes</v>
          </cell>
          <cell r="AF1078" t="str">
            <v>NHP Management Company</v>
          </cell>
          <cell r="AG1078" t="str">
            <v>Monterey Associates</v>
          </cell>
          <cell r="AH1078" t="str">
            <v>1981</v>
          </cell>
          <cell r="AI1078" t="str">
            <v>East</v>
          </cell>
          <cell r="AJ1078" t="str">
            <v>Tarrytown</v>
          </cell>
          <cell r="AK1078" t="str">
            <v>David Zweig</v>
          </cell>
          <cell r="AL1078" t="str">
            <v>Steve Cruz</v>
          </cell>
          <cell r="AM1078" t="b">
            <v>0</v>
          </cell>
          <cell r="AN1078" t="str">
            <v>RW:008289@3494</v>
          </cell>
          <cell r="AO1078" t="str">
            <v>11377</v>
          </cell>
          <cell r="AP1078">
            <v>0</v>
          </cell>
          <cell r="AQ1078">
            <v>0</v>
          </cell>
          <cell r="AR1078">
            <v>0</v>
          </cell>
          <cell r="AS1078">
            <v>0</v>
          </cell>
          <cell r="AT1078">
            <v>0</v>
          </cell>
          <cell r="AU1078">
            <v>0</v>
          </cell>
          <cell r="AV1078">
            <v>0</v>
          </cell>
          <cell r="AW1078">
            <v>0</v>
          </cell>
          <cell r="AX1078">
            <v>0</v>
          </cell>
          <cell r="AY1078">
            <v>0</v>
          </cell>
        </row>
        <row r="1079">
          <cell r="A1079" t="str">
            <v>038510</v>
          </cell>
          <cell r="B1079" t="str">
            <v>DEBALIVIERE I</v>
          </cell>
          <cell r="C1079" t="str">
            <v>5501 PERSHING</v>
          </cell>
          <cell r="D1079" t="str">
            <v>SUITE 160</v>
          </cell>
          <cell r="E1079" t="str">
            <v>St. Louis</v>
          </cell>
          <cell r="F1079" t="str">
            <v>MO</v>
          </cell>
          <cell r="G1079" t="str">
            <v>63112</v>
          </cell>
          <cell r="H1079" t="str">
            <v>314-361-5290</v>
          </cell>
          <cell r="I1079" t="str">
            <v>314-361-6190</v>
          </cell>
          <cell r="J1079">
            <v>146</v>
          </cell>
          <cell r="K1079" t="str">
            <v>29510</v>
          </cell>
          <cell r="L1079" t="str">
            <v>St. Louis City</v>
          </cell>
          <cell r="M1079" t="str">
            <v>7040</v>
          </cell>
          <cell r="N1079" t="str">
            <v>St. Louis</v>
          </cell>
          <cell r="O1079">
            <v>0</v>
          </cell>
          <cell r="P1079">
            <v>0</v>
          </cell>
          <cell r="Q1079" t="str">
            <v>Inner city</v>
          </cell>
          <cell r="R1079" t="str">
            <v>garden</v>
          </cell>
          <cell r="S1079" t="str">
            <v>AIMCO</v>
          </cell>
          <cell r="T1079" t="str">
            <v>NHP</v>
          </cell>
          <cell r="U1079" t="str">
            <v>Affordable</v>
          </cell>
          <cell r="V1079" t="str">
            <v>Affordable</v>
          </cell>
          <cell r="W1079">
            <v>0</v>
          </cell>
          <cell r="X1079" t="str">
            <v>Consolidated</v>
          </cell>
          <cell r="Y1079" t="str">
            <v>12</v>
          </cell>
          <cell r="Z1079" t="str">
            <v>8</v>
          </cell>
          <cell r="AA1079" t="str">
            <v>8</v>
          </cell>
          <cell r="AB1079">
            <v>0</v>
          </cell>
          <cell r="AC1079">
            <v>0.6</v>
          </cell>
          <cell r="AD1079" t="str">
            <v>Yes</v>
          </cell>
          <cell r="AE1079" t="str">
            <v>Yes</v>
          </cell>
          <cell r="AF1079" t="str">
            <v>NHP Management Company</v>
          </cell>
          <cell r="AG1079" t="str">
            <v>Pershing Waterman Phase I Ltd Ptsp</v>
          </cell>
          <cell r="AH1079" t="str">
            <v>1979</v>
          </cell>
          <cell r="AI1079" t="str">
            <v>Far West</v>
          </cell>
          <cell r="AJ1079" t="str">
            <v>Kansas City</v>
          </cell>
          <cell r="AK1079" t="str">
            <v>Rusty Fleming</v>
          </cell>
          <cell r="AL1079" t="str">
            <v>Lisa Beffa</v>
          </cell>
          <cell r="AM1079" t="b">
            <v>0</v>
          </cell>
          <cell r="AN1079" t="str">
            <v>RW:007112@3494</v>
          </cell>
          <cell r="AO1079">
            <v>0</v>
          </cell>
          <cell r="AP1079">
            <v>1298.23</v>
          </cell>
          <cell r="AQ1079">
            <v>0</v>
          </cell>
          <cell r="AR1079">
            <v>0</v>
          </cell>
          <cell r="AS1079">
            <v>0</v>
          </cell>
          <cell r="AT1079">
            <v>0</v>
          </cell>
          <cell r="AU1079">
            <v>0</v>
          </cell>
          <cell r="AV1079">
            <v>0</v>
          </cell>
          <cell r="AW1079">
            <v>0</v>
          </cell>
          <cell r="AX1079">
            <v>1298.23</v>
          </cell>
          <cell r="AY1079">
            <v>778.93</v>
          </cell>
        </row>
        <row r="1080">
          <cell r="A1080" t="str">
            <v>038511</v>
          </cell>
          <cell r="B1080" t="str">
            <v>LORING TOWERS (MN)</v>
          </cell>
          <cell r="C1080" t="str">
            <v>15 EAST GRANT</v>
          </cell>
          <cell r="D1080">
            <v>0</v>
          </cell>
          <cell r="E1080" t="str">
            <v>Minneapolis</v>
          </cell>
          <cell r="F1080" t="str">
            <v>MN</v>
          </cell>
          <cell r="G1080" t="str">
            <v>55403</v>
          </cell>
          <cell r="H1080" t="str">
            <v>612-871-7202</v>
          </cell>
          <cell r="I1080" t="str">
            <v>612-871-2319</v>
          </cell>
          <cell r="J1080">
            <v>208</v>
          </cell>
          <cell r="K1080" t="str">
            <v>27053</v>
          </cell>
          <cell r="L1080" t="str">
            <v>Hennepin</v>
          </cell>
          <cell r="M1080" t="str">
            <v>5120</v>
          </cell>
          <cell r="N1080" t="str">
            <v>Minneapolis-St. Paul</v>
          </cell>
          <cell r="O1080">
            <v>0</v>
          </cell>
          <cell r="P1080">
            <v>0</v>
          </cell>
          <cell r="Q1080" t="str">
            <v>Inner city</v>
          </cell>
          <cell r="R1080" t="str">
            <v>highrise</v>
          </cell>
          <cell r="S1080" t="str">
            <v>AIMCO</v>
          </cell>
          <cell r="T1080" t="str">
            <v>NHP</v>
          </cell>
          <cell r="U1080" t="str">
            <v>Affordable</v>
          </cell>
          <cell r="V1080" t="str">
            <v>Affordable</v>
          </cell>
          <cell r="W1080">
            <v>0</v>
          </cell>
          <cell r="X1080" t="str">
            <v>Equity</v>
          </cell>
          <cell r="Y1080" t="str">
            <v>12</v>
          </cell>
          <cell r="Z1080" t="str">
            <v>8</v>
          </cell>
          <cell r="AA1080" t="str">
            <v>4</v>
          </cell>
          <cell r="AB1080">
            <v>0</v>
          </cell>
          <cell r="AC1080">
            <v>0.12540000000000001</v>
          </cell>
          <cell r="AD1080" t="str">
            <v>Yes</v>
          </cell>
          <cell r="AE1080" t="str">
            <v>Yes</v>
          </cell>
          <cell r="AF1080" t="str">
            <v>NHP Management Company</v>
          </cell>
          <cell r="AG1080" t="str">
            <v>Loring Towers Apts Ltd Ptsp</v>
          </cell>
          <cell r="AH1080" t="str">
            <v>1971</v>
          </cell>
          <cell r="AI1080" t="str">
            <v>Far West</v>
          </cell>
          <cell r="AJ1080" t="str">
            <v>Kansas City</v>
          </cell>
          <cell r="AK1080" t="str">
            <v>Rusty Fleming</v>
          </cell>
          <cell r="AL1080" t="str">
            <v>Don Cappaert</v>
          </cell>
          <cell r="AM1080" t="b">
            <v>0</v>
          </cell>
          <cell r="AN1080" t="str">
            <v>RW:021016@3494</v>
          </cell>
          <cell r="AO1080">
            <v>0</v>
          </cell>
          <cell r="AP1080">
            <v>0</v>
          </cell>
          <cell r="AQ1080">
            <v>0</v>
          </cell>
          <cell r="AR1080">
            <v>0</v>
          </cell>
          <cell r="AS1080">
            <v>0</v>
          </cell>
          <cell r="AT1080">
            <v>0</v>
          </cell>
          <cell r="AU1080">
            <v>0</v>
          </cell>
          <cell r="AV1080">
            <v>0</v>
          </cell>
          <cell r="AW1080">
            <v>0</v>
          </cell>
          <cell r="AX1080">
            <v>0</v>
          </cell>
          <cell r="AY1080">
            <v>0</v>
          </cell>
        </row>
        <row r="1081">
          <cell r="A1081" t="str">
            <v>038513</v>
          </cell>
          <cell r="B1081" t="str">
            <v>DEBALIVIERE II</v>
          </cell>
          <cell r="C1081" t="str">
            <v>5501 PERSHING</v>
          </cell>
          <cell r="D1081" t="str">
            <v>SUITE 160</v>
          </cell>
          <cell r="E1081" t="str">
            <v>St. Louis</v>
          </cell>
          <cell r="F1081" t="str">
            <v>MO</v>
          </cell>
          <cell r="G1081" t="str">
            <v>63112</v>
          </cell>
          <cell r="H1081" t="str">
            <v>314-361-5290</v>
          </cell>
          <cell r="I1081" t="str">
            <v>314-361-6190</v>
          </cell>
          <cell r="J1081">
            <v>242</v>
          </cell>
          <cell r="K1081" t="str">
            <v>29510</v>
          </cell>
          <cell r="L1081" t="str">
            <v>St. Louis City</v>
          </cell>
          <cell r="M1081" t="str">
            <v>7040</v>
          </cell>
          <cell r="N1081" t="str">
            <v>St. Louis</v>
          </cell>
          <cell r="O1081">
            <v>0</v>
          </cell>
          <cell r="P1081">
            <v>0</v>
          </cell>
          <cell r="Q1081" t="str">
            <v>Inner city</v>
          </cell>
          <cell r="R1081" t="str">
            <v>garden</v>
          </cell>
          <cell r="S1081" t="str">
            <v>AIMCO</v>
          </cell>
          <cell r="T1081" t="str">
            <v>NHP</v>
          </cell>
          <cell r="U1081" t="str">
            <v>Affordable</v>
          </cell>
          <cell r="V1081" t="str">
            <v>Affordable</v>
          </cell>
          <cell r="W1081">
            <v>0</v>
          </cell>
          <cell r="X1081" t="str">
            <v>Equity</v>
          </cell>
          <cell r="Y1081" t="str">
            <v>12</v>
          </cell>
          <cell r="Z1081" t="str">
            <v>7</v>
          </cell>
          <cell r="AA1081" t="str">
            <v>8</v>
          </cell>
          <cell r="AB1081">
            <v>0</v>
          </cell>
          <cell r="AC1081">
            <v>0.12189999999999999</v>
          </cell>
          <cell r="AD1081" t="str">
            <v>Yes</v>
          </cell>
          <cell r="AE1081" t="str">
            <v>Yes</v>
          </cell>
          <cell r="AF1081" t="str">
            <v>NHP Management Company</v>
          </cell>
          <cell r="AG1081" t="str">
            <v>P W III Assoc Ltd Ptsp</v>
          </cell>
          <cell r="AH1081" t="str">
            <v>1980</v>
          </cell>
          <cell r="AI1081" t="str">
            <v>Far West</v>
          </cell>
          <cell r="AJ1081" t="str">
            <v>Kansas City</v>
          </cell>
          <cell r="AK1081" t="str">
            <v>Rusty Fleming</v>
          </cell>
          <cell r="AL1081" t="str">
            <v>Lisa Beffa</v>
          </cell>
          <cell r="AM1081" t="b">
            <v>1</v>
          </cell>
          <cell r="AN1081">
            <v>0</v>
          </cell>
          <cell r="AO1081">
            <v>0</v>
          </cell>
          <cell r="AP1081">
            <v>2151.86</v>
          </cell>
          <cell r="AQ1081">
            <v>0</v>
          </cell>
          <cell r="AR1081">
            <v>0</v>
          </cell>
          <cell r="AS1081">
            <v>0</v>
          </cell>
          <cell r="AT1081">
            <v>0</v>
          </cell>
          <cell r="AU1081">
            <v>0</v>
          </cell>
          <cell r="AV1081">
            <v>0</v>
          </cell>
          <cell r="AW1081">
            <v>0</v>
          </cell>
          <cell r="AX1081">
            <v>2151.86</v>
          </cell>
          <cell r="AY1081">
            <v>262.31</v>
          </cell>
        </row>
        <row r="1082">
          <cell r="A1082" t="str">
            <v>038514</v>
          </cell>
          <cell r="B1082" t="str">
            <v>KENNEDY HOMES</v>
          </cell>
          <cell r="C1082" t="str">
            <v>1721 S.E. 8TH AVENUE</v>
          </cell>
          <cell r="D1082">
            <v>0</v>
          </cell>
          <cell r="E1082" t="str">
            <v>Gainesville</v>
          </cell>
          <cell r="F1082" t="str">
            <v>FL</v>
          </cell>
          <cell r="G1082" t="str">
            <v>32641</v>
          </cell>
          <cell r="H1082" t="str">
            <v>352-376-2107</v>
          </cell>
          <cell r="I1082" t="str">
            <v>352-376-0055</v>
          </cell>
          <cell r="J1082">
            <v>171</v>
          </cell>
          <cell r="K1082" t="str">
            <v>12001</v>
          </cell>
          <cell r="L1082" t="str">
            <v>Alachua</v>
          </cell>
          <cell r="M1082" t="str">
            <v>2900</v>
          </cell>
          <cell r="N1082" t="str">
            <v>Gainesville</v>
          </cell>
          <cell r="O1082">
            <v>0</v>
          </cell>
          <cell r="P1082">
            <v>0</v>
          </cell>
          <cell r="Q1082" t="str">
            <v>Small city</v>
          </cell>
          <cell r="R1082" t="str">
            <v>garden</v>
          </cell>
          <cell r="S1082" t="str">
            <v>AIMCO</v>
          </cell>
          <cell r="T1082" t="str">
            <v>NHP</v>
          </cell>
          <cell r="U1082" t="str">
            <v>Affordable</v>
          </cell>
          <cell r="V1082" t="str">
            <v>Affordable</v>
          </cell>
          <cell r="W1082">
            <v>0</v>
          </cell>
          <cell r="X1082" t="str">
            <v>Equity</v>
          </cell>
          <cell r="Y1082" t="str">
            <v>12</v>
          </cell>
          <cell r="Z1082" t="str">
            <v>5</v>
          </cell>
          <cell r="AA1082" t="str">
            <v>3</v>
          </cell>
          <cell r="AB1082">
            <v>0</v>
          </cell>
          <cell r="AC1082">
            <v>0.12540000000000001</v>
          </cell>
          <cell r="AD1082" t="str">
            <v>Yes</v>
          </cell>
          <cell r="AE1082" t="str">
            <v>Yes</v>
          </cell>
          <cell r="AF1082" t="str">
            <v>NHP Management Company</v>
          </cell>
          <cell r="AG1082" t="str">
            <v>Kennedy Homes Ltd Ptsp</v>
          </cell>
          <cell r="AH1082" t="str">
            <v>1968</v>
          </cell>
          <cell r="AI1082" t="str">
            <v>South East</v>
          </cell>
          <cell r="AJ1082" t="str">
            <v>Orlando</v>
          </cell>
          <cell r="AK1082" t="str">
            <v>Chuck Turner</v>
          </cell>
          <cell r="AL1082" t="str">
            <v>Rick Singleton</v>
          </cell>
          <cell r="AM1082" t="b">
            <v>0</v>
          </cell>
          <cell r="AN1082" t="str">
            <v>RW:038954@3494</v>
          </cell>
          <cell r="AO1082" t="str">
            <v>10490</v>
          </cell>
          <cell r="AP1082">
            <v>0</v>
          </cell>
          <cell r="AQ1082">
            <v>0</v>
          </cell>
          <cell r="AR1082">
            <v>0</v>
          </cell>
          <cell r="AS1082">
            <v>615.6</v>
          </cell>
          <cell r="AT1082">
            <v>0</v>
          </cell>
          <cell r="AU1082">
            <v>0</v>
          </cell>
          <cell r="AV1082">
            <v>0</v>
          </cell>
          <cell r="AW1082">
            <v>0</v>
          </cell>
          <cell r="AX1082">
            <v>615.6</v>
          </cell>
          <cell r="AY1082">
            <v>77.19</v>
          </cell>
        </row>
        <row r="1083">
          <cell r="A1083" t="str">
            <v>038516</v>
          </cell>
          <cell r="B1083" t="str">
            <v>BURKSHIRE COMMONS</v>
          </cell>
          <cell r="C1083" t="str">
            <v>5812 CHASE COMMONS COURT</v>
          </cell>
          <cell r="D1083">
            <v>0</v>
          </cell>
          <cell r="E1083" t="str">
            <v>Burke</v>
          </cell>
          <cell r="F1083" t="str">
            <v>VA</v>
          </cell>
          <cell r="G1083" t="str">
            <v>22015</v>
          </cell>
          <cell r="H1083" t="str">
            <v>703-425-2777</v>
          </cell>
          <cell r="I1083" t="str">
            <v>703-764-9609</v>
          </cell>
          <cell r="J1083">
            <v>360</v>
          </cell>
          <cell r="K1083" t="str">
            <v>51059</v>
          </cell>
          <cell r="L1083" t="str">
            <v>Fairfax</v>
          </cell>
          <cell r="M1083" t="str">
            <v>8840</v>
          </cell>
          <cell r="N1083" t="str">
            <v>Washington</v>
          </cell>
          <cell r="O1083" t="str">
            <v>97</v>
          </cell>
          <cell r="P1083" t="str">
            <v>Washington - Baltimore</v>
          </cell>
          <cell r="Q1083" t="str">
            <v>Suburban</v>
          </cell>
          <cell r="R1083" t="str">
            <v>garden</v>
          </cell>
          <cell r="S1083" t="str">
            <v>AIMCO</v>
          </cell>
          <cell r="T1083" t="str">
            <v>CONGRESS</v>
          </cell>
          <cell r="U1083" t="str">
            <v>Conventional</v>
          </cell>
          <cell r="V1083" t="str">
            <v>Conventional</v>
          </cell>
          <cell r="W1083">
            <v>0</v>
          </cell>
          <cell r="X1083" t="str">
            <v>Consolidated</v>
          </cell>
          <cell r="Y1083" t="str">
            <v>12</v>
          </cell>
          <cell r="Z1083" t="str">
            <v>8</v>
          </cell>
          <cell r="AA1083" t="str">
            <v>8</v>
          </cell>
          <cell r="AB1083">
            <v>0</v>
          </cell>
          <cell r="AC1083">
            <v>0.8226</v>
          </cell>
          <cell r="AD1083" t="str">
            <v>Yes</v>
          </cell>
          <cell r="AE1083" t="str">
            <v>Yes</v>
          </cell>
          <cell r="AF1083" t="str">
            <v>Congress</v>
          </cell>
          <cell r="AG1083" t="str">
            <v>Fairfax Associates Ltd Ptsp</v>
          </cell>
          <cell r="AH1083" t="str">
            <v>1986</v>
          </cell>
          <cell r="AI1083" t="str">
            <v>East</v>
          </cell>
          <cell r="AJ1083" t="str">
            <v>Rockville</v>
          </cell>
          <cell r="AK1083" t="str">
            <v>Bruce Terwilliger</v>
          </cell>
          <cell r="AL1083" t="str">
            <v>Dave Cowling</v>
          </cell>
          <cell r="AM1083" t="b">
            <v>0</v>
          </cell>
          <cell r="AN1083" t="str">
            <v>RW:007143@3494</v>
          </cell>
          <cell r="AO1083" t="str">
            <v>11242</v>
          </cell>
          <cell r="AP1083">
            <v>0</v>
          </cell>
          <cell r="AQ1083">
            <v>0</v>
          </cell>
          <cell r="AR1083">
            <v>0</v>
          </cell>
          <cell r="AS1083">
            <v>0</v>
          </cell>
          <cell r="AT1083">
            <v>0</v>
          </cell>
          <cell r="AU1083">
            <v>2237.67</v>
          </cell>
          <cell r="AV1083">
            <v>0</v>
          </cell>
          <cell r="AW1083">
            <v>0</v>
          </cell>
          <cell r="AX1083">
            <v>2237.67</v>
          </cell>
          <cell r="AY1083">
            <v>1840.7</v>
          </cell>
        </row>
        <row r="1084">
          <cell r="A1084" t="str">
            <v>038517</v>
          </cell>
          <cell r="B1084" t="str">
            <v>DEBALIVIERE III</v>
          </cell>
          <cell r="C1084" t="str">
            <v>5501 PERSHING</v>
          </cell>
          <cell r="D1084" t="str">
            <v>SUITE 160</v>
          </cell>
          <cell r="E1084" t="str">
            <v>St. Louis</v>
          </cell>
          <cell r="F1084" t="str">
            <v>MO</v>
          </cell>
          <cell r="G1084" t="str">
            <v>63112</v>
          </cell>
          <cell r="H1084" t="str">
            <v>314-361-5290</v>
          </cell>
          <cell r="I1084" t="str">
            <v>314-361-6190</v>
          </cell>
          <cell r="J1084">
            <v>132</v>
          </cell>
          <cell r="K1084" t="str">
            <v>29510</v>
          </cell>
          <cell r="L1084" t="str">
            <v>St. Louis City</v>
          </cell>
          <cell r="M1084" t="str">
            <v>7040</v>
          </cell>
          <cell r="N1084" t="str">
            <v>St. Louis</v>
          </cell>
          <cell r="O1084">
            <v>0</v>
          </cell>
          <cell r="P1084">
            <v>0</v>
          </cell>
          <cell r="Q1084" t="str">
            <v>Inner city</v>
          </cell>
          <cell r="R1084" t="str">
            <v>garden</v>
          </cell>
          <cell r="S1084" t="str">
            <v>AIMCO</v>
          </cell>
          <cell r="T1084" t="str">
            <v>NHP</v>
          </cell>
          <cell r="U1084" t="str">
            <v>Affordable</v>
          </cell>
          <cell r="V1084" t="str">
            <v>Affordable</v>
          </cell>
          <cell r="W1084">
            <v>0</v>
          </cell>
          <cell r="X1084" t="str">
            <v>Equity</v>
          </cell>
          <cell r="Y1084" t="str">
            <v>12</v>
          </cell>
          <cell r="Z1084" t="str">
            <v>7</v>
          </cell>
          <cell r="AA1084" t="str">
            <v>8</v>
          </cell>
          <cell r="AB1084">
            <v>0</v>
          </cell>
          <cell r="AC1084">
            <v>0.28810000000000002</v>
          </cell>
          <cell r="AD1084" t="str">
            <v>Yes</v>
          </cell>
          <cell r="AE1084" t="str">
            <v>Yes</v>
          </cell>
          <cell r="AF1084" t="str">
            <v>NHP Management Company</v>
          </cell>
          <cell r="AG1084" t="str">
            <v>P W IV Assoc Ltd Ptsp</v>
          </cell>
          <cell r="AH1084" t="str">
            <v>1981</v>
          </cell>
          <cell r="AI1084" t="str">
            <v>Far West</v>
          </cell>
          <cell r="AJ1084" t="str">
            <v>Kansas City</v>
          </cell>
          <cell r="AK1084" t="str">
            <v>Rusty Fleming</v>
          </cell>
          <cell r="AL1084" t="str">
            <v>Lisa Beffa</v>
          </cell>
          <cell r="AM1084" t="b">
            <v>0</v>
          </cell>
          <cell r="AN1084" t="str">
            <v>RW:038605@3494</v>
          </cell>
          <cell r="AO1084" t="str">
            <v>07263</v>
          </cell>
          <cell r="AP1084">
            <v>1173.74</v>
          </cell>
          <cell r="AQ1084">
            <v>0</v>
          </cell>
          <cell r="AR1084">
            <v>0</v>
          </cell>
          <cell r="AS1084">
            <v>0</v>
          </cell>
          <cell r="AT1084">
            <v>0</v>
          </cell>
          <cell r="AU1084">
            <v>0</v>
          </cell>
          <cell r="AV1084">
            <v>0</v>
          </cell>
          <cell r="AW1084">
            <v>0</v>
          </cell>
          <cell r="AX1084">
            <v>1173.74</v>
          </cell>
          <cell r="AY1084">
            <v>338.15</v>
          </cell>
        </row>
        <row r="1085">
          <cell r="A1085" t="str">
            <v>038518</v>
          </cell>
          <cell r="B1085" t="str">
            <v>PHEASANT RIDGE</v>
          </cell>
          <cell r="C1085" t="str">
            <v>2205 EAST LELAND ROAD</v>
          </cell>
          <cell r="D1085">
            <v>0</v>
          </cell>
          <cell r="E1085" t="str">
            <v>Pittsburgh</v>
          </cell>
          <cell r="F1085" t="str">
            <v>CA</v>
          </cell>
          <cell r="G1085" t="str">
            <v>94565</v>
          </cell>
          <cell r="H1085" t="str">
            <v>510-432-1400</v>
          </cell>
          <cell r="I1085" t="str">
            <v>510-432-2811</v>
          </cell>
          <cell r="J1085">
            <v>242</v>
          </cell>
          <cell r="K1085" t="str">
            <v>06013</v>
          </cell>
          <cell r="L1085" t="str">
            <v>Contra Costa</v>
          </cell>
          <cell r="M1085" t="str">
            <v>5775</v>
          </cell>
          <cell r="N1085" t="str">
            <v>Oakland</v>
          </cell>
          <cell r="O1085" t="str">
            <v>84</v>
          </cell>
          <cell r="P1085" t="str">
            <v>San Francisco - Oakland - San Jose</v>
          </cell>
          <cell r="Q1085" t="str">
            <v>Suburban</v>
          </cell>
          <cell r="R1085" t="str">
            <v>garden</v>
          </cell>
          <cell r="S1085" t="str">
            <v>AIMCO</v>
          </cell>
          <cell r="T1085" t="str">
            <v>FRG</v>
          </cell>
          <cell r="U1085" t="str">
            <v>Conventional</v>
          </cell>
          <cell r="V1085" t="str">
            <v>Conventional</v>
          </cell>
          <cell r="W1085">
            <v>0</v>
          </cell>
          <cell r="X1085" t="str">
            <v>Equity</v>
          </cell>
          <cell r="Y1085" t="str">
            <v>12</v>
          </cell>
          <cell r="Z1085" t="str">
            <v>7</v>
          </cell>
          <cell r="AA1085" t="str">
            <v>7</v>
          </cell>
          <cell r="AB1085">
            <v>0</v>
          </cell>
          <cell r="AC1085">
            <v>0.45710000000000001</v>
          </cell>
          <cell r="AD1085" t="str">
            <v>Yes</v>
          </cell>
          <cell r="AE1085" t="str">
            <v>Yes</v>
          </cell>
          <cell r="AF1085" t="str">
            <v>NHP Management Company</v>
          </cell>
          <cell r="AG1085" t="str">
            <v>Franklin Pheasant Ridge Assoc</v>
          </cell>
          <cell r="AH1085" t="str">
            <v>1985</v>
          </cell>
          <cell r="AI1085" t="str">
            <v>Far West</v>
          </cell>
          <cell r="AJ1085" t="str">
            <v>California</v>
          </cell>
          <cell r="AK1085" t="str">
            <v>Greg Garmon</v>
          </cell>
          <cell r="AL1085" t="str">
            <v>Paul McGillicuddy</v>
          </cell>
          <cell r="AM1085" t="b">
            <v>0</v>
          </cell>
          <cell r="AN1085" t="str">
            <v>RW:038187@3494</v>
          </cell>
          <cell r="AO1085" t="str">
            <v>08008</v>
          </cell>
          <cell r="AP1085">
            <v>2151.86</v>
          </cell>
          <cell r="AQ1085">
            <v>0</v>
          </cell>
          <cell r="AR1085">
            <v>0</v>
          </cell>
          <cell r="AS1085">
            <v>0</v>
          </cell>
          <cell r="AT1085">
            <v>0</v>
          </cell>
          <cell r="AU1085">
            <v>0</v>
          </cell>
          <cell r="AV1085">
            <v>0</v>
          </cell>
          <cell r="AW1085">
            <v>0</v>
          </cell>
          <cell r="AX1085">
            <v>2151.86</v>
          </cell>
          <cell r="AY1085">
            <v>983.61</v>
          </cell>
        </row>
        <row r="1086">
          <cell r="A1086" t="str">
            <v>038520</v>
          </cell>
          <cell r="B1086" t="str">
            <v>COLUMBUS SQUARE I</v>
          </cell>
          <cell r="C1086" t="str">
            <v>917 COLE STREE</v>
          </cell>
          <cell r="D1086">
            <v>0</v>
          </cell>
          <cell r="E1086" t="str">
            <v>St. Louis</v>
          </cell>
          <cell r="F1086" t="str">
            <v>MO</v>
          </cell>
          <cell r="G1086" t="str">
            <v>63101</v>
          </cell>
          <cell r="H1086" t="str">
            <v>314-231-6806</v>
          </cell>
          <cell r="I1086" t="str">
            <v>314-231-8947</v>
          </cell>
          <cell r="J1086">
            <v>115</v>
          </cell>
          <cell r="K1086" t="str">
            <v>29510</v>
          </cell>
          <cell r="L1086" t="str">
            <v>St. Louis City</v>
          </cell>
          <cell r="M1086" t="str">
            <v>7040</v>
          </cell>
          <cell r="N1086" t="str">
            <v>St. Louis</v>
          </cell>
          <cell r="O1086">
            <v>0</v>
          </cell>
          <cell r="P1086">
            <v>0</v>
          </cell>
          <cell r="Q1086" t="str">
            <v>Inner city</v>
          </cell>
          <cell r="R1086" t="str">
            <v>garden</v>
          </cell>
          <cell r="S1086" t="str">
            <v>AIMCO</v>
          </cell>
          <cell r="T1086" t="str">
            <v>NHP</v>
          </cell>
          <cell r="U1086" t="str">
            <v>Conventional</v>
          </cell>
          <cell r="V1086" t="str">
            <v>Conventional</v>
          </cell>
          <cell r="W1086">
            <v>0</v>
          </cell>
          <cell r="X1086" t="str">
            <v>Equity</v>
          </cell>
          <cell r="Y1086" t="str">
            <v>12</v>
          </cell>
          <cell r="Z1086">
            <v>0</v>
          </cell>
          <cell r="AA1086">
            <v>0</v>
          </cell>
          <cell r="AB1086">
            <v>0</v>
          </cell>
          <cell r="AC1086">
            <v>5.9499999999999997E-2</v>
          </cell>
          <cell r="AD1086" t="str">
            <v>Yes</v>
          </cell>
          <cell r="AE1086" t="str">
            <v>Yes</v>
          </cell>
          <cell r="AF1086" t="str">
            <v>NHP Management Company</v>
          </cell>
          <cell r="AG1086" t="str">
            <v>Columbus Square Assoc I Ltd Ptsp</v>
          </cell>
          <cell r="AH1086" t="str">
            <v>1981</v>
          </cell>
          <cell r="AI1086" t="str">
            <v>Far West</v>
          </cell>
          <cell r="AJ1086" t="str">
            <v>Kansas City</v>
          </cell>
          <cell r="AK1086" t="str">
            <v>Rusty Fleming</v>
          </cell>
          <cell r="AL1086" t="str">
            <v>Lisa Beffa</v>
          </cell>
          <cell r="AM1086" t="b">
            <v>0</v>
          </cell>
          <cell r="AN1086">
            <v>0</v>
          </cell>
          <cell r="AO1086" t="str">
            <v>10540</v>
          </cell>
          <cell r="AP1086">
            <v>1022.58</v>
          </cell>
          <cell r="AQ1086">
            <v>0</v>
          </cell>
          <cell r="AR1086">
            <v>0</v>
          </cell>
          <cell r="AS1086">
            <v>0</v>
          </cell>
          <cell r="AT1086">
            <v>0</v>
          </cell>
          <cell r="AU1086">
            <v>0</v>
          </cell>
          <cell r="AV1086">
            <v>0</v>
          </cell>
          <cell r="AW1086">
            <v>0</v>
          </cell>
          <cell r="AX1086">
            <v>1022.58</v>
          </cell>
          <cell r="AY1086">
            <v>60.84</v>
          </cell>
        </row>
        <row r="1087">
          <cell r="A1087" t="str">
            <v>038521</v>
          </cell>
          <cell r="B1087" t="str">
            <v>RIDGEWOOD VILLAGE</v>
          </cell>
          <cell r="C1087" t="str">
            <v>100 RIDGEGATE LANE</v>
          </cell>
          <cell r="D1087">
            <v>0</v>
          </cell>
          <cell r="E1087" t="str">
            <v>St. Peters</v>
          </cell>
          <cell r="F1087" t="str">
            <v>MO</v>
          </cell>
          <cell r="G1087" t="str">
            <v>63376</v>
          </cell>
          <cell r="H1087" t="str">
            <v>314-970-2229</v>
          </cell>
          <cell r="I1087" t="str">
            <v>314-279-2296</v>
          </cell>
          <cell r="J1087">
            <v>252</v>
          </cell>
          <cell r="K1087" t="str">
            <v>29183</v>
          </cell>
          <cell r="L1087" t="str">
            <v>St. Charles</v>
          </cell>
          <cell r="M1087" t="str">
            <v>7040</v>
          </cell>
          <cell r="N1087" t="str">
            <v>St. Louis</v>
          </cell>
          <cell r="O1087">
            <v>0</v>
          </cell>
          <cell r="P1087">
            <v>0</v>
          </cell>
          <cell r="Q1087" t="str">
            <v>Suburban</v>
          </cell>
          <cell r="R1087" t="str">
            <v>garden</v>
          </cell>
          <cell r="S1087" t="str">
            <v>AIMCO</v>
          </cell>
          <cell r="T1087" t="str">
            <v>FRG</v>
          </cell>
          <cell r="U1087" t="str">
            <v>Conventional</v>
          </cell>
          <cell r="V1087" t="str">
            <v>Conventional</v>
          </cell>
          <cell r="W1087">
            <v>0</v>
          </cell>
          <cell r="X1087" t="str">
            <v>Equity</v>
          </cell>
          <cell r="Y1087" t="str">
            <v>12</v>
          </cell>
          <cell r="Z1087" t="str">
            <v>8</v>
          </cell>
          <cell r="AA1087" t="str">
            <v>10</v>
          </cell>
          <cell r="AB1087">
            <v>0</v>
          </cell>
          <cell r="AC1087">
            <v>0.35139999999999999</v>
          </cell>
          <cell r="AD1087" t="str">
            <v>Yes</v>
          </cell>
          <cell r="AE1087" t="str">
            <v>Yes</v>
          </cell>
          <cell r="AF1087" t="str">
            <v>NHP Management Company</v>
          </cell>
          <cell r="AG1087" t="str">
            <v>Franklin Ridgewood Assoc.</v>
          </cell>
          <cell r="AH1087" t="str">
            <v>1985</v>
          </cell>
          <cell r="AI1087" t="str">
            <v>Far West</v>
          </cell>
          <cell r="AJ1087" t="str">
            <v>Kansas City</v>
          </cell>
          <cell r="AK1087" t="str">
            <v>Rusty Fleming</v>
          </cell>
          <cell r="AL1087" t="str">
            <v>Lisa Beffa</v>
          </cell>
          <cell r="AM1087" t="b">
            <v>1</v>
          </cell>
          <cell r="AN1087">
            <v>0</v>
          </cell>
          <cell r="AO1087">
            <v>0</v>
          </cell>
          <cell r="AP1087">
            <v>2240.7800000000002</v>
          </cell>
          <cell r="AQ1087">
            <v>0</v>
          </cell>
          <cell r="AR1087">
            <v>0</v>
          </cell>
          <cell r="AS1087">
            <v>0</v>
          </cell>
          <cell r="AT1087">
            <v>0</v>
          </cell>
          <cell r="AU1087">
            <v>0</v>
          </cell>
          <cell r="AV1087">
            <v>0</v>
          </cell>
          <cell r="AW1087">
            <v>680.4</v>
          </cell>
          <cell r="AX1087">
            <v>2921.18</v>
          </cell>
          <cell r="AY1087">
            <v>1026.5</v>
          </cell>
        </row>
        <row r="1088">
          <cell r="A1088" t="str">
            <v>038522</v>
          </cell>
          <cell r="B1088" t="str">
            <v>COLUMBUS SQUARE II</v>
          </cell>
          <cell r="C1088" t="str">
            <v>917 COLE STREET</v>
          </cell>
          <cell r="D1088">
            <v>0</v>
          </cell>
          <cell r="E1088" t="str">
            <v>St. Louis</v>
          </cell>
          <cell r="F1088" t="str">
            <v>MO</v>
          </cell>
          <cell r="G1088" t="str">
            <v>63101</v>
          </cell>
          <cell r="H1088" t="str">
            <v>314-231-6806</v>
          </cell>
          <cell r="I1088" t="str">
            <v>314-231-8947</v>
          </cell>
          <cell r="J1088">
            <v>217</v>
          </cell>
          <cell r="K1088" t="str">
            <v>29510</v>
          </cell>
          <cell r="L1088" t="str">
            <v>St. Louis City</v>
          </cell>
          <cell r="M1088" t="str">
            <v>7040</v>
          </cell>
          <cell r="N1088" t="str">
            <v>St. Louis</v>
          </cell>
          <cell r="O1088">
            <v>0</v>
          </cell>
          <cell r="P1088">
            <v>0</v>
          </cell>
          <cell r="Q1088" t="str">
            <v>Inner city</v>
          </cell>
          <cell r="R1088" t="str">
            <v>garden</v>
          </cell>
          <cell r="S1088" t="str">
            <v>AIMCO</v>
          </cell>
          <cell r="T1088" t="str">
            <v>NHP</v>
          </cell>
          <cell r="U1088" t="str">
            <v>Affordable</v>
          </cell>
          <cell r="V1088" t="str">
            <v>Affordable</v>
          </cell>
          <cell r="W1088">
            <v>0</v>
          </cell>
          <cell r="X1088" t="str">
            <v>Equity</v>
          </cell>
          <cell r="Y1088" t="str">
            <v>12</v>
          </cell>
          <cell r="Z1088">
            <v>0</v>
          </cell>
          <cell r="AA1088">
            <v>0</v>
          </cell>
          <cell r="AB1088">
            <v>0</v>
          </cell>
          <cell r="AC1088">
            <v>5.8599999999999999E-2</v>
          </cell>
          <cell r="AD1088" t="str">
            <v>Yes</v>
          </cell>
          <cell r="AE1088" t="str">
            <v>Yes</v>
          </cell>
          <cell r="AF1088" t="str">
            <v>NHP Management Company</v>
          </cell>
          <cell r="AG1088" t="str">
            <v>Columbus Square Assoc II Ltd Ptsp</v>
          </cell>
          <cell r="AH1088" t="str">
            <v>1983</v>
          </cell>
          <cell r="AI1088" t="str">
            <v>Far West</v>
          </cell>
          <cell r="AJ1088" t="str">
            <v>Kansas City</v>
          </cell>
          <cell r="AK1088" t="str">
            <v>Rusty Fleming</v>
          </cell>
          <cell r="AL1088" t="str">
            <v>Lisa Beffa</v>
          </cell>
          <cell r="AM1088" t="b">
            <v>0</v>
          </cell>
          <cell r="AN1088">
            <v>0</v>
          </cell>
          <cell r="AO1088" t="str">
            <v>11879</v>
          </cell>
          <cell r="AP1088">
            <v>1929.56</v>
          </cell>
          <cell r="AQ1088">
            <v>0</v>
          </cell>
          <cell r="AR1088">
            <v>0</v>
          </cell>
          <cell r="AS1088">
            <v>0</v>
          </cell>
          <cell r="AT1088">
            <v>0</v>
          </cell>
          <cell r="AU1088">
            <v>0</v>
          </cell>
          <cell r="AV1088">
            <v>0</v>
          </cell>
          <cell r="AW1088">
            <v>0</v>
          </cell>
          <cell r="AX1088">
            <v>1929.56</v>
          </cell>
          <cell r="AY1088">
            <v>113.07</v>
          </cell>
        </row>
        <row r="1089">
          <cell r="A1089" t="str">
            <v>038523</v>
          </cell>
          <cell r="B1089" t="str">
            <v>DEBALIVIERE IV</v>
          </cell>
          <cell r="C1089" t="str">
            <v>5501 PERSHING</v>
          </cell>
          <cell r="D1089" t="str">
            <v>SUITE 160</v>
          </cell>
          <cell r="E1089" t="str">
            <v>St. Louis</v>
          </cell>
          <cell r="F1089" t="str">
            <v>MO</v>
          </cell>
          <cell r="G1089" t="str">
            <v>63112</v>
          </cell>
          <cell r="H1089" t="str">
            <v>314-361-5290</v>
          </cell>
          <cell r="I1089" t="str">
            <v>314-361-6190</v>
          </cell>
          <cell r="J1089">
            <v>219</v>
          </cell>
          <cell r="K1089" t="str">
            <v>29510</v>
          </cell>
          <cell r="L1089" t="str">
            <v>St. Louis City</v>
          </cell>
          <cell r="M1089" t="str">
            <v>7040</v>
          </cell>
          <cell r="N1089" t="str">
            <v>St. Louis</v>
          </cell>
          <cell r="O1089">
            <v>0</v>
          </cell>
          <cell r="P1089">
            <v>0</v>
          </cell>
          <cell r="Q1089" t="str">
            <v>Inner city</v>
          </cell>
          <cell r="R1089" t="str">
            <v>garden</v>
          </cell>
          <cell r="S1089" t="str">
            <v>AIMCO</v>
          </cell>
          <cell r="T1089" t="str">
            <v>NHP</v>
          </cell>
          <cell r="U1089" t="str">
            <v>Affordable</v>
          </cell>
          <cell r="V1089" t="str">
            <v>Affordable</v>
          </cell>
          <cell r="W1089">
            <v>0</v>
          </cell>
          <cell r="X1089" t="str">
            <v>Equity</v>
          </cell>
          <cell r="Y1089" t="str">
            <v>12</v>
          </cell>
          <cell r="Z1089">
            <v>0</v>
          </cell>
          <cell r="AA1089">
            <v>0</v>
          </cell>
          <cell r="AB1089">
            <v>0</v>
          </cell>
          <cell r="AC1089">
            <v>3.44E-2</v>
          </cell>
          <cell r="AD1089" t="str">
            <v>Yes</v>
          </cell>
          <cell r="AE1089" t="str">
            <v>Yes</v>
          </cell>
          <cell r="AF1089" t="str">
            <v>NHP Management Company</v>
          </cell>
          <cell r="AG1089" t="str">
            <v>P W V Assoc Ltd Ptsp</v>
          </cell>
          <cell r="AH1089" t="str">
            <v>1983</v>
          </cell>
          <cell r="AI1089" t="str">
            <v>Far West</v>
          </cell>
          <cell r="AJ1089" t="str">
            <v>Kansas City</v>
          </cell>
          <cell r="AK1089" t="str">
            <v>Rusty Fleming</v>
          </cell>
          <cell r="AL1089" t="str">
            <v>Lisa Beffa</v>
          </cell>
          <cell r="AM1089" t="b">
            <v>0</v>
          </cell>
          <cell r="AN1089">
            <v>0</v>
          </cell>
          <cell r="AO1089" t="str">
            <v>09017</v>
          </cell>
          <cell r="AP1089">
            <v>1947.34</v>
          </cell>
          <cell r="AQ1089">
            <v>0</v>
          </cell>
          <cell r="AR1089">
            <v>0</v>
          </cell>
          <cell r="AS1089">
            <v>0</v>
          </cell>
          <cell r="AT1089">
            <v>0</v>
          </cell>
          <cell r="AU1089">
            <v>0</v>
          </cell>
          <cell r="AV1089">
            <v>0</v>
          </cell>
          <cell r="AW1089">
            <v>0</v>
          </cell>
          <cell r="AX1089">
            <v>1947.34</v>
          </cell>
          <cell r="AY1089">
            <v>66.98</v>
          </cell>
        </row>
        <row r="1090">
          <cell r="A1090" t="str">
            <v>038524</v>
          </cell>
          <cell r="B1090" t="str">
            <v>PAUL ROBESON HOMES</v>
          </cell>
          <cell r="C1090" t="str">
            <v>955 EAST 163RD STREET</v>
          </cell>
          <cell r="D1090">
            <v>0</v>
          </cell>
          <cell r="E1090" t="str">
            <v>Bronx</v>
          </cell>
          <cell r="F1090" t="str">
            <v>NY</v>
          </cell>
          <cell r="G1090" t="str">
            <v>10026</v>
          </cell>
          <cell r="H1090" t="str">
            <v>718-328-6099</v>
          </cell>
          <cell r="I1090" t="str">
            <v>718-617-5367</v>
          </cell>
          <cell r="J1090">
            <v>81</v>
          </cell>
          <cell r="K1090" t="str">
            <v>36061</v>
          </cell>
          <cell r="L1090" t="str">
            <v>New York</v>
          </cell>
          <cell r="M1090" t="str">
            <v>5600</v>
          </cell>
          <cell r="N1090" t="str">
            <v>New York</v>
          </cell>
          <cell r="O1090" t="str">
            <v>70</v>
          </cell>
          <cell r="P1090" t="str">
            <v>New York - Northern New Jersey - Long Island</v>
          </cell>
          <cell r="Q1090" t="str">
            <v>Inner city</v>
          </cell>
          <cell r="R1090" t="str">
            <v>midrise</v>
          </cell>
          <cell r="S1090" t="str">
            <v>AIMCO</v>
          </cell>
          <cell r="T1090" t="str">
            <v>PRC</v>
          </cell>
          <cell r="U1090" t="str">
            <v>Affordable</v>
          </cell>
          <cell r="V1090" t="str">
            <v>Affordable</v>
          </cell>
          <cell r="W1090">
            <v>0</v>
          </cell>
          <cell r="X1090" t="str">
            <v>Fee</v>
          </cell>
          <cell r="Y1090" t="str">
            <v>12</v>
          </cell>
          <cell r="Z1090">
            <v>0</v>
          </cell>
          <cell r="AA1090">
            <v>0</v>
          </cell>
          <cell r="AB1090">
            <v>0</v>
          </cell>
          <cell r="AC1090">
            <v>0</v>
          </cell>
          <cell r="AD1090" t="str">
            <v>No</v>
          </cell>
          <cell r="AE1090" t="str">
            <v>Yes</v>
          </cell>
          <cell r="AF1090" t="str">
            <v>PRC</v>
          </cell>
          <cell r="AG1090" t="str">
            <v>Paul Robeson Associates</v>
          </cell>
          <cell r="AH1090" t="str">
            <v>1982</v>
          </cell>
          <cell r="AI1090" t="str">
            <v>East</v>
          </cell>
          <cell r="AJ1090" t="str">
            <v>Tarrytown</v>
          </cell>
          <cell r="AK1090" t="str">
            <v>David Zweig</v>
          </cell>
          <cell r="AL1090" t="str">
            <v>Steve Cruz</v>
          </cell>
          <cell r="AM1090" t="b">
            <v>0</v>
          </cell>
          <cell r="AN1090" t="str">
            <v>RW:039492@3494</v>
          </cell>
          <cell r="AO1090" t="str">
            <v>12135</v>
          </cell>
          <cell r="AP1090">
            <v>0</v>
          </cell>
          <cell r="AQ1090">
            <v>0</v>
          </cell>
          <cell r="AR1090">
            <v>0</v>
          </cell>
          <cell r="AS1090">
            <v>0</v>
          </cell>
          <cell r="AT1090">
            <v>0</v>
          </cell>
          <cell r="AU1090">
            <v>0</v>
          </cell>
          <cell r="AV1090">
            <v>0</v>
          </cell>
          <cell r="AW1090">
            <v>0</v>
          </cell>
          <cell r="AX1090">
            <v>0</v>
          </cell>
          <cell r="AY1090">
            <v>0</v>
          </cell>
        </row>
        <row r="1091">
          <cell r="A1091" t="str">
            <v>038525</v>
          </cell>
          <cell r="B1091" t="str">
            <v>UNIVERSITY SQUARE</v>
          </cell>
          <cell r="C1091" t="str">
            <v>3901 MARKET STREET</v>
          </cell>
          <cell r="D1091">
            <v>0</v>
          </cell>
          <cell r="E1091" t="str">
            <v>Philadelphia</v>
          </cell>
          <cell r="F1091" t="str">
            <v>PA</v>
          </cell>
          <cell r="G1091" t="str">
            <v>19104</v>
          </cell>
          <cell r="H1091" t="str">
            <v>215-387-4985</v>
          </cell>
          <cell r="I1091" t="str">
            <v>215-387-6360</v>
          </cell>
          <cell r="J1091">
            <v>442</v>
          </cell>
          <cell r="K1091" t="str">
            <v>42101</v>
          </cell>
          <cell r="L1091" t="str">
            <v>Philadelphia</v>
          </cell>
          <cell r="M1091" t="str">
            <v>6160</v>
          </cell>
          <cell r="N1091" t="str">
            <v>Philadelphia</v>
          </cell>
          <cell r="O1091" t="str">
            <v>77</v>
          </cell>
          <cell r="P1091" t="str">
            <v>Philadelphia - Wilmington - Atlantic City</v>
          </cell>
          <cell r="Q1091" t="str">
            <v>Inner city</v>
          </cell>
          <cell r="R1091" t="str">
            <v>highrise</v>
          </cell>
          <cell r="S1091" t="str">
            <v>AIMCO</v>
          </cell>
          <cell r="T1091" t="str">
            <v>NHP</v>
          </cell>
          <cell r="U1091" t="str">
            <v>Affordable</v>
          </cell>
          <cell r="V1091" t="str">
            <v>Affordable</v>
          </cell>
          <cell r="W1091">
            <v>0</v>
          </cell>
          <cell r="X1091" t="str">
            <v>Equity</v>
          </cell>
          <cell r="Y1091" t="str">
            <v>12</v>
          </cell>
          <cell r="Z1091" t="str">
            <v>8</v>
          </cell>
          <cell r="AA1091" t="str">
            <v>8</v>
          </cell>
          <cell r="AB1091">
            <v>0</v>
          </cell>
          <cell r="AC1091">
            <v>0.39219999999999999</v>
          </cell>
          <cell r="AD1091" t="str">
            <v>Yes</v>
          </cell>
          <cell r="AE1091" t="str">
            <v>Yes</v>
          </cell>
          <cell r="AF1091" t="str">
            <v>NHP Management Company</v>
          </cell>
          <cell r="AG1091" t="str">
            <v>University Plaza Assoc</v>
          </cell>
          <cell r="AH1091" t="str">
            <v>1978</v>
          </cell>
          <cell r="AI1091" t="str">
            <v>East</v>
          </cell>
          <cell r="AJ1091" t="str">
            <v>Philadelphia I</v>
          </cell>
          <cell r="AK1091" t="str">
            <v>Carl Ruff</v>
          </cell>
          <cell r="AL1091" t="str">
            <v>Anne-Marie Niklaus</v>
          </cell>
          <cell r="AM1091" t="b">
            <v>0</v>
          </cell>
          <cell r="AN1091" t="str">
            <v>RW:038601@3494</v>
          </cell>
          <cell r="AO1091" t="str">
            <v>10601</v>
          </cell>
          <cell r="AP1091">
            <v>0</v>
          </cell>
          <cell r="AQ1091">
            <v>0</v>
          </cell>
          <cell r="AR1091">
            <v>0</v>
          </cell>
          <cell r="AS1091">
            <v>0</v>
          </cell>
          <cell r="AT1091">
            <v>0</v>
          </cell>
          <cell r="AU1091">
            <v>0</v>
          </cell>
          <cell r="AV1091">
            <v>0</v>
          </cell>
          <cell r="AW1091">
            <v>0</v>
          </cell>
          <cell r="AX1091">
            <v>0</v>
          </cell>
          <cell r="AY1091">
            <v>0</v>
          </cell>
        </row>
        <row r="1092">
          <cell r="A1092" t="str">
            <v>038528</v>
          </cell>
          <cell r="B1092" t="str">
            <v>SHADOWOOD</v>
          </cell>
          <cell r="C1092" t="str">
            <v>110 PINEY MOUNTAIN ROAD</v>
          </cell>
          <cell r="D1092">
            <v>0</v>
          </cell>
          <cell r="E1092" t="str">
            <v>Chapel Hill</v>
          </cell>
          <cell r="F1092" t="str">
            <v>NC</v>
          </cell>
          <cell r="G1092" t="str">
            <v>27514</v>
          </cell>
          <cell r="H1092" t="str">
            <v>919-967-0661</v>
          </cell>
          <cell r="I1092" t="str">
            <v>919-942-6943</v>
          </cell>
          <cell r="J1092">
            <v>336</v>
          </cell>
          <cell r="K1092" t="str">
            <v>37135</v>
          </cell>
          <cell r="L1092" t="str">
            <v>Orange</v>
          </cell>
          <cell r="M1092" t="str">
            <v>6640</v>
          </cell>
          <cell r="N1092" t="str">
            <v>Raleigh-Durham-Chapel Hill</v>
          </cell>
          <cell r="O1092">
            <v>0</v>
          </cell>
          <cell r="P1092">
            <v>0</v>
          </cell>
          <cell r="Q1092" t="str">
            <v>Small city</v>
          </cell>
          <cell r="R1092" t="str">
            <v>garden</v>
          </cell>
          <cell r="S1092" t="str">
            <v>AIMCO</v>
          </cell>
          <cell r="T1092" t="str">
            <v>FRG</v>
          </cell>
          <cell r="U1092" t="str">
            <v>Conventional</v>
          </cell>
          <cell r="V1092" t="str">
            <v>Conventional</v>
          </cell>
          <cell r="W1092">
            <v>0</v>
          </cell>
          <cell r="X1092" t="str">
            <v>Consolidated</v>
          </cell>
          <cell r="Y1092" t="str">
            <v>12</v>
          </cell>
          <cell r="Z1092" t="str">
            <v>7</v>
          </cell>
          <cell r="AA1092" t="str">
            <v>8</v>
          </cell>
          <cell r="AB1092">
            <v>0</v>
          </cell>
          <cell r="AC1092">
            <v>0.86539999999999995</v>
          </cell>
          <cell r="AD1092" t="str">
            <v>Yes</v>
          </cell>
          <cell r="AE1092" t="str">
            <v>Yes</v>
          </cell>
          <cell r="AF1092" t="str">
            <v>NHP Management Company</v>
          </cell>
          <cell r="AG1092" t="str">
            <v>Franklin Chapel Hill Assoc</v>
          </cell>
          <cell r="AH1092" t="str">
            <v>1987</v>
          </cell>
          <cell r="AI1092" t="str">
            <v>East</v>
          </cell>
          <cell r="AJ1092" t="str">
            <v>Columbia</v>
          </cell>
          <cell r="AK1092" t="str">
            <v>Kim Barkwell</v>
          </cell>
          <cell r="AL1092" t="str">
            <v>Randy Bryant</v>
          </cell>
          <cell r="AM1092" t="b">
            <v>0</v>
          </cell>
          <cell r="AN1092" t="str">
            <v>RW:000010@3494</v>
          </cell>
          <cell r="AO1092">
            <v>0</v>
          </cell>
          <cell r="AP1092">
            <v>0</v>
          </cell>
          <cell r="AQ1092">
            <v>0</v>
          </cell>
          <cell r="AR1092">
            <v>0</v>
          </cell>
          <cell r="AS1092">
            <v>1209.5999999999999</v>
          </cell>
          <cell r="AT1092">
            <v>0</v>
          </cell>
          <cell r="AU1092">
            <v>0</v>
          </cell>
          <cell r="AV1092">
            <v>0</v>
          </cell>
          <cell r="AW1092">
            <v>0</v>
          </cell>
          <cell r="AX1092">
            <v>1209.5999999999999</v>
          </cell>
          <cell r="AY1092">
            <v>1046.78</v>
          </cell>
        </row>
        <row r="1093">
          <cell r="A1093" t="str">
            <v>038530</v>
          </cell>
          <cell r="B1093" t="str">
            <v>SAND CASTLES</v>
          </cell>
          <cell r="C1093" t="str">
            <v>2751 EFM 518</v>
          </cell>
          <cell r="D1093">
            <v>0</v>
          </cell>
          <cell r="E1093" t="str">
            <v>League City</v>
          </cell>
          <cell r="F1093" t="str">
            <v>TX</v>
          </cell>
          <cell r="G1093" t="str">
            <v>77573</v>
          </cell>
          <cell r="H1093" t="str">
            <v>281-332-4089</v>
          </cell>
          <cell r="I1093" t="str">
            <v>281-338-2882</v>
          </cell>
          <cell r="J1093">
            <v>138</v>
          </cell>
          <cell r="K1093" t="str">
            <v>48167</v>
          </cell>
          <cell r="L1093" t="str">
            <v>Galveston</v>
          </cell>
          <cell r="M1093" t="str">
            <v>2920</v>
          </cell>
          <cell r="N1093" t="str">
            <v>Galveston-Texas City</v>
          </cell>
          <cell r="O1093" t="str">
            <v>42</v>
          </cell>
          <cell r="P1093" t="str">
            <v>Houston - Galveston - Brazoria</v>
          </cell>
          <cell r="Q1093">
            <v>0</v>
          </cell>
          <cell r="R1093" t="str">
            <v>garden</v>
          </cell>
          <cell r="S1093" t="str">
            <v>AIMCO</v>
          </cell>
          <cell r="T1093" t="str">
            <v>Winthrop</v>
          </cell>
          <cell r="U1093" t="str">
            <v>Conventional</v>
          </cell>
          <cell r="V1093" t="str">
            <v>Conventional</v>
          </cell>
          <cell r="W1093">
            <v>0</v>
          </cell>
          <cell r="X1093" t="str">
            <v>Consolidated</v>
          </cell>
          <cell r="Y1093" t="str">
            <v>12</v>
          </cell>
          <cell r="Z1093" t="str">
            <v>8</v>
          </cell>
          <cell r="AA1093" t="str">
            <v>8</v>
          </cell>
          <cell r="AB1093">
            <v>0</v>
          </cell>
          <cell r="AC1093">
            <v>1</v>
          </cell>
          <cell r="AD1093" t="str">
            <v>Yes</v>
          </cell>
          <cell r="AE1093" t="str">
            <v>Yes</v>
          </cell>
          <cell r="AF1093" t="str">
            <v>NHP Management Company</v>
          </cell>
          <cell r="AG1093" t="str">
            <v>AIMCO/Sand Castles, L.P.</v>
          </cell>
          <cell r="AH1093" t="str">
            <v>1987</v>
          </cell>
          <cell r="AI1093" t="str">
            <v>West</v>
          </cell>
          <cell r="AJ1093" t="str">
            <v>Houston I</v>
          </cell>
          <cell r="AK1093" t="str">
            <v>Kathy Clem</v>
          </cell>
          <cell r="AL1093" t="str">
            <v>Dee Holmes</v>
          </cell>
          <cell r="AM1093" t="b">
            <v>0</v>
          </cell>
          <cell r="AN1093">
            <v>0</v>
          </cell>
          <cell r="AO1093" t="str">
            <v>08184</v>
          </cell>
          <cell r="AP1093">
            <v>0</v>
          </cell>
          <cell r="AQ1093">
            <v>0</v>
          </cell>
          <cell r="AR1093">
            <v>0</v>
          </cell>
          <cell r="AS1093">
            <v>0</v>
          </cell>
          <cell r="AT1093">
            <v>0</v>
          </cell>
          <cell r="AU1093">
            <v>0</v>
          </cell>
          <cell r="AV1093">
            <v>0</v>
          </cell>
          <cell r="AW1093">
            <v>372.6</v>
          </cell>
          <cell r="AX1093">
            <v>372.6</v>
          </cell>
          <cell r="AY1093">
            <v>372.6</v>
          </cell>
        </row>
        <row r="1094">
          <cell r="A1094" t="str">
            <v>038533</v>
          </cell>
          <cell r="B1094" t="str">
            <v>SEBCO I</v>
          </cell>
          <cell r="C1094" t="str">
            <v>955 EAST 163RD STREET</v>
          </cell>
          <cell r="D1094">
            <v>0</v>
          </cell>
          <cell r="E1094" t="str">
            <v>Bronx</v>
          </cell>
          <cell r="F1094" t="str">
            <v>NY</v>
          </cell>
          <cell r="G1094" t="str">
            <v>10459</v>
          </cell>
          <cell r="H1094" t="str">
            <v>718-328-6099</v>
          </cell>
          <cell r="I1094" t="str">
            <v>718-617-5367</v>
          </cell>
          <cell r="J1094">
            <v>182</v>
          </cell>
          <cell r="K1094" t="str">
            <v>36005</v>
          </cell>
          <cell r="L1094" t="str">
            <v>Bronx</v>
          </cell>
          <cell r="M1094" t="str">
            <v>5600</v>
          </cell>
          <cell r="N1094" t="str">
            <v>New York</v>
          </cell>
          <cell r="O1094" t="str">
            <v>70</v>
          </cell>
          <cell r="P1094" t="str">
            <v>New York - Northern New Jersey - Long Island</v>
          </cell>
          <cell r="Q1094" t="str">
            <v>Inner city</v>
          </cell>
          <cell r="R1094" t="str">
            <v>midrise</v>
          </cell>
          <cell r="S1094" t="str">
            <v>AIMCO</v>
          </cell>
          <cell r="T1094" t="str">
            <v>PRC</v>
          </cell>
          <cell r="U1094" t="str">
            <v>Affordable</v>
          </cell>
          <cell r="V1094" t="str">
            <v>Affordable</v>
          </cell>
          <cell r="W1094">
            <v>0</v>
          </cell>
          <cell r="X1094" t="str">
            <v>Fee</v>
          </cell>
          <cell r="Y1094" t="str">
            <v>12</v>
          </cell>
          <cell r="Z1094">
            <v>0</v>
          </cell>
          <cell r="AA1094">
            <v>0</v>
          </cell>
          <cell r="AB1094">
            <v>0</v>
          </cell>
          <cell r="AC1094">
            <v>0</v>
          </cell>
          <cell r="AD1094" t="str">
            <v>No</v>
          </cell>
          <cell r="AE1094" t="str">
            <v>Yes</v>
          </cell>
          <cell r="AF1094" t="str">
            <v>PRC</v>
          </cell>
          <cell r="AG1094" t="str">
            <v>SEBCO I Associates</v>
          </cell>
          <cell r="AH1094" t="str">
            <v>1976</v>
          </cell>
          <cell r="AI1094" t="str">
            <v>East</v>
          </cell>
          <cell r="AJ1094" t="str">
            <v>Tarrytown</v>
          </cell>
          <cell r="AK1094" t="str">
            <v>David Zweig</v>
          </cell>
          <cell r="AL1094" t="str">
            <v>Steve Cruz</v>
          </cell>
          <cell r="AM1094" t="b">
            <v>1</v>
          </cell>
          <cell r="AN1094">
            <v>0</v>
          </cell>
          <cell r="AO1094">
            <v>0</v>
          </cell>
          <cell r="AP1094">
            <v>0</v>
          </cell>
          <cell r="AQ1094">
            <v>0</v>
          </cell>
          <cell r="AR1094">
            <v>0</v>
          </cell>
          <cell r="AS1094">
            <v>0</v>
          </cell>
          <cell r="AT1094">
            <v>0</v>
          </cell>
          <cell r="AU1094">
            <v>0</v>
          </cell>
          <cell r="AV1094">
            <v>0</v>
          </cell>
          <cell r="AW1094">
            <v>0</v>
          </cell>
          <cell r="AX1094">
            <v>0</v>
          </cell>
          <cell r="AY1094">
            <v>0</v>
          </cell>
        </row>
        <row r="1095">
          <cell r="A1095" t="str">
            <v>038536</v>
          </cell>
          <cell r="B1095" t="str">
            <v>TALL TIMBERS</v>
          </cell>
          <cell r="C1095" t="str">
            <v>13155 Woodforest Blvd</v>
          </cell>
          <cell r="D1095">
            <v>0</v>
          </cell>
          <cell r="E1095" t="str">
            <v>Houston</v>
          </cell>
          <cell r="F1095" t="str">
            <v>TX</v>
          </cell>
          <cell r="G1095" t="str">
            <v>77015</v>
          </cell>
          <cell r="H1095" t="str">
            <v>713-451-7000</v>
          </cell>
          <cell r="I1095" t="str">
            <v>713-451-4911</v>
          </cell>
          <cell r="J1095">
            <v>256</v>
          </cell>
          <cell r="K1095" t="str">
            <v>48201</v>
          </cell>
          <cell r="L1095" t="str">
            <v>Harris</v>
          </cell>
          <cell r="M1095" t="str">
            <v>3360</v>
          </cell>
          <cell r="N1095" t="str">
            <v>Houston</v>
          </cell>
          <cell r="O1095" t="str">
            <v>42</v>
          </cell>
          <cell r="P1095" t="str">
            <v>Houston - Galveston - Brazoria</v>
          </cell>
          <cell r="Q1095">
            <v>0</v>
          </cell>
          <cell r="R1095" t="str">
            <v>garden</v>
          </cell>
          <cell r="S1095" t="str">
            <v>AIMCO</v>
          </cell>
          <cell r="T1095" t="str">
            <v>Winthrop</v>
          </cell>
          <cell r="U1095" t="str">
            <v>Conventional</v>
          </cell>
          <cell r="V1095" t="str">
            <v>Conventional</v>
          </cell>
          <cell r="W1095">
            <v>0</v>
          </cell>
          <cell r="X1095" t="str">
            <v>Consolidated</v>
          </cell>
          <cell r="Y1095" t="str">
            <v>12</v>
          </cell>
          <cell r="Z1095" t="str">
            <v>7</v>
          </cell>
          <cell r="AA1095" t="str">
            <v>8</v>
          </cell>
          <cell r="AB1095">
            <v>0</v>
          </cell>
          <cell r="AC1095">
            <v>1</v>
          </cell>
          <cell r="AD1095" t="str">
            <v>Yes</v>
          </cell>
          <cell r="AE1095" t="str">
            <v>Yes</v>
          </cell>
          <cell r="AF1095" t="str">
            <v>NHP Management Company</v>
          </cell>
          <cell r="AG1095" t="str">
            <v>AIMCO/Tall Timbers, L.P.</v>
          </cell>
          <cell r="AH1095" t="str">
            <v>1982</v>
          </cell>
          <cell r="AI1095" t="str">
            <v>West</v>
          </cell>
          <cell r="AJ1095" t="str">
            <v>Houston I</v>
          </cell>
          <cell r="AK1095" t="str">
            <v>Kathy Clem</v>
          </cell>
          <cell r="AL1095" t="str">
            <v>Terry Bryan</v>
          </cell>
          <cell r="AM1095" t="b">
            <v>0</v>
          </cell>
          <cell r="AN1095" t="str">
            <v>RW:000478@3494</v>
          </cell>
          <cell r="AO1095" t="str">
            <v>11763</v>
          </cell>
          <cell r="AP1095">
            <v>0</v>
          </cell>
          <cell r="AQ1095">
            <v>0</v>
          </cell>
          <cell r="AR1095">
            <v>1382.4</v>
          </cell>
          <cell r="AS1095">
            <v>0</v>
          </cell>
          <cell r="AT1095">
            <v>0</v>
          </cell>
          <cell r="AU1095">
            <v>0</v>
          </cell>
          <cell r="AV1095">
            <v>0</v>
          </cell>
          <cell r="AW1095">
            <v>0</v>
          </cell>
          <cell r="AX1095">
            <v>1382.4</v>
          </cell>
          <cell r="AY1095">
            <v>1382.4</v>
          </cell>
        </row>
        <row r="1096">
          <cell r="A1096" t="str">
            <v>038537</v>
          </cell>
          <cell r="B1096" t="str">
            <v>VICTORIA STATION</v>
          </cell>
          <cell r="C1096" t="str">
            <v>1701 VICTORIA STATION</v>
          </cell>
          <cell r="D1096">
            <v>0</v>
          </cell>
          <cell r="E1096" t="str">
            <v>Victoria</v>
          </cell>
          <cell r="F1096" t="str">
            <v>TX</v>
          </cell>
          <cell r="G1096" t="str">
            <v>77901</v>
          </cell>
          <cell r="H1096" t="str">
            <v>512-576-6078</v>
          </cell>
          <cell r="I1096" t="str">
            <v>512-576-0815</v>
          </cell>
          <cell r="J1096">
            <v>224</v>
          </cell>
          <cell r="K1096" t="str">
            <v>48469</v>
          </cell>
          <cell r="L1096" t="str">
            <v>Victoria</v>
          </cell>
          <cell r="M1096" t="str">
            <v>8750</v>
          </cell>
          <cell r="N1096" t="str">
            <v>Victoria</v>
          </cell>
          <cell r="O1096">
            <v>0</v>
          </cell>
          <cell r="P1096">
            <v>0</v>
          </cell>
          <cell r="Q1096" t="str">
            <v>Suburban</v>
          </cell>
          <cell r="R1096" t="str">
            <v>garden</v>
          </cell>
          <cell r="S1096" t="str">
            <v>AIMCO</v>
          </cell>
          <cell r="T1096" t="str">
            <v>FRG</v>
          </cell>
          <cell r="U1096" t="str">
            <v>Conventional</v>
          </cell>
          <cell r="V1096" t="str">
            <v>Conventional</v>
          </cell>
          <cell r="W1096">
            <v>0</v>
          </cell>
          <cell r="X1096" t="str">
            <v>Consolidated</v>
          </cell>
          <cell r="Y1096" t="str">
            <v>12</v>
          </cell>
          <cell r="Z1096" t="str">
            <v>5</v>
          </cell>
          <cell r="AA1096" t="str">
            <v>5</v>
          </cell>
          <cell r="AB1096">
            <v>0</v>
          </cell>
          <cell r="AC1096">
            <v>1</v>
          </cell>
          <cell r="AD1096" t="str">
            <v>Yes</v>
          </cell>
          <cell r="AE1096" t="str">
            <v>Yes</v>
          </cell>
          <cell r="AF1096" t="str">
            <v>NHP Management Company</v>
          </cell>
          <cell r="AG1096" t="str">
            <v>Franklin Victoria Assoc. I</v>
          </cell>
          <cell r="AH1096" t="str">
            <v>1997</v>
          </cell>
          <cell r="AI1096" t="str">
            <v>West</v>
          </cell>
          <cell r="AJ1096" t="str">
            <v>Houston II</v>
          </cell>
          <cell r="AK1096" t="str">
            <v>Dave Hannan</v>
          </cell>
          <cell r="AL1096" t="str">
            <v>Becky White (Rebecca)</v>
          </cell>
          <cell r="AM1096" t="b">
            <v>0</v>
          </cell>
          <cell r="AN1096" t="str">
            <v>RW:038237@3494</v>
          </cell>
          <cell r="AO1096" t="str">
            <v>08035</v>
          </cell>
          <cell r="AP1096">
            <v>0</v>
          </cell>
          <cell r="AQ1096">
            <v>0</v>
          </cell>
          <cell r="AR1096">
            <v>0</v>
          </cell>
          <cell r="AS1096">
            <v>0</v>
          </cell>
          <cell r="AT1096">
            <v>0</v>
          </cell>
          <cell r="AU1096">
            <v>0</v>
          </cell>
          <cell r="AV1096">
            <v>0</v>
          </cell>
          <cell r="AW1096">
            <v>0</v>
          </cell>
          <cell r="AX1096">
            <v>0</v>
          </cell>
          <cell r="AY1096">
            <v>0</v>
          </cell>
        </row>
        <row r="1097">
          <cell r="A1097" t="str">
            <v>038539</v>
          </cell>
          <cell r="B1097" t="str">
            <v>THE HILLS</v>
          </cell>
          <cell r="C1097" t="str">
            <v>9009 Great Hills Trail</v>
          </cell>
          <cell r="D1097">
            <v>0</v>
          </cell>
          <cell r="E1097" t="str">
            <v>Austin</v>
          </cell>
          <cell r="F1097" t="str">
            <v>TX</v>
          </cell>
          <cell r="G1097" t="str">
            <v>78759</v>
          </cell>
          <cell r="H1097" t="str">
            <v>512-346-5151</v>
          </cell>
          <cell r="I1097" t="str">
            <v>512-346-0338</v>
          </cell>
          <cell r="J1097">
            <v>329</v>
          </cell>
          <cell r="K1097" t="str">
            <v>48453</v>
          </cell>
          <cell r="L1097" t="str">
            <v>Travis</v>
          </cell>
          <cell r="M1097" t="str">
            <v>0640</v>
          </cell>
          <cell r="N1097" t="str">
            <v>Austin-San Marcos</v>
          </cell>
          <cell r="O1097">
            <v>0</v>
          </cell>
          <cell r="P1097">
            <v>0</v>
          </cell>
          <cell r="Q1097">
            <v>0</v>
          </cell>
          <cell r="R1097" t="str">
            <v>garden</v>
          </cell>
          <cell r="S1097" t="str">
            <v>AIMCO</v>
          </cell>
          <cell r="T1097" t="str">
            <v>Winthrop</v>
          </cell>
          <cell r="U1097" t="str">
            <v>Conventional</v>
          </cell>
          <cell r="V1097" t="str">
            <v>Conventional</v>
          </cell>
          <cell r="W1097">
            <v>0</v>
          </cell>
          <cell r="X1097" t="str">
            <v>Consolidated</v>
          </cell>
          <cell r="Y1097" t="str">
            <v>12</v>
          </cell>
          <cell r="Z1097" t="str">
            <v>10</v>
          </cell>
          <cell r="AA1097" t="str">
            <v>7</v>
          </cell>
          <cell r="AB1097">
            <v>0</v>
          </cell>
          <cell r="AC1097">
            <v>1</v>
          </cell>
          <cell r="AD1097" t="str">
            <v>Yes</v>
          </cell>
          <cell r="AE1097" t="str">
            <v>Yes</v>
          </cell>
          <cell r="AF1097" t="str">
            <v>NHP Management Company</v>
          </cell>
          <cell r="AG1097" t="str">
            <v>AIMCO/The Hills, L.P.</v>
          </cell>
          <cell r="AH1097" t="str">
            <v>1983</v>
          </cell>
          <cell r="AI1097" t="str">
            <v>West</v>
          </cell>
          <cell r="AJ1097" t="str">
            <v>Austin</v>
          </cell>
          <cell r="AK1097" t="str">
            <v>Frances Nolan</v>
          </cell>
          <cell r="AL1097" t="str">
            <v>Carolyn Sampson</v>
          </cell>
          <cell r="AM1097" t="b">
            <v>0</v>
          </cell>
          <cell r="AN1097">
            <v>0</v>
          </cell>
          <cell r="AO1097" t="str">
            <v>09084</v>
          </cell>
          <cell r="AP1097">
            <v>0</v>
          </cell>
          <cell r="AQ1097">
            <v>0</v>
          </cell>
          <cell r="AR1097">
            <v>1776.6</v>
          </cell>
          <cell r="AS1097">
            <v>0</v>
          </cell>
          <cell r="AT1097">
            <v>0</v>
          </cell>
          <cell r="AU1097">
            <v>0</v>
          </cell>
          <cell r="AV1097">
            <v>0</v>
          </cell>
          <cell r="AW1097">
            <v>0</v>
          </cell>
          <cell r="AX1097">
            <v>1776.6</v>
          </cell>
          <cell r="AY1097">
            <v>1776.6</v>
          </cell>
        </row>
        <row r="1098">
          <cell r="A1098" t="str">
            <v>038545</v>
          </cell>
          <cell r="B1098" t="str">
            <v>SEBCO II</v>
          </cell>
          <cell r="C1098" t="str">
            <v>955 EAST 163RD STREET</v>
          </cell>
          <cell r="D1098">
            <v>0</v>
          </cell>
          <cell r="E1098" t="str">
            <v>Bronx</v>
          </cell>
          <cell r="F1098" t="str">
            <v>NY</v>
          </cell>
          <cell r="G1098" t="str">
            <v>10455</v>
          </cell>
          <cell r="H1098" t="str">
            <v>718-328-6099</v>
          </cell>
          <cell r="I1098" t="str">
            <v>718-617-5367</v>
          </cell>
          <cell r="J1098">
            <v>179</v>
          </cell>
          <cell r="K1098" t="str">
            <v>36005</v>
          </cell>
          <cell r="L1098" t="str">
            <v>Bronx</v>
          </cell>
          <cell r="M1098" t="str">
            <v>5600</v>
          </cell>
          <cell r="N1098" t="str">
            <v>New York</v>
          </cell>
          <cell r="O1098" t="str">
            <v>70</v>
          </cell>
          <cell r="P1098" t="str">
            <v>New York - Northern New Jersey - Long Island</v>
          </cell>
          <cell r="Q1098" t="str">
            <v>Inner city</v>
          </cell>
          <cell r="R1098" t="str">
            <v>highrise</v>
          </cell>
          <cell r="S1098" t="str">
            <v>AIMCO</v>
          </cell>
          <cell r="T1098" t="str">
            <v>PRC</v>
          </cell>
          <cell r="U1098" t="str">
            <v>Affordable</v>
          </cell>
          <cell r="V1098" t="str">
            <v>Affordable</v>
          </cell>
          <cell r="W1098">
            <v>0</v>
          </cell>
          <cell r="X1098" t="str">
            <v>Fee</v>
          </cell>
          <cell r="Y1098" t="str">
            <v>12</v>
          </cell>
          <cell r="Z1098">
            <v>0</v>
          </cell>
          <cell r="AA1098">
            <v>0</v>
          </cell>
          <cell r="AB1098">
            <v>0</v>
          </cell>
          <cell r="AC1098">
            <v>0</v>
          </cell>
          <cell r="AD1098" t="str">
            <v>No</v>
          </cell>
          <cell r="AE1098" t="str">
            <v>Yes</v>
          </cell>
          <cell r="AF1098" t="str">
            <v>PRC</v>
          </cell>
          <cell r="AG1098" t="str">
            <v>SEBCO II Associates</v>
          </cell>
          <cell r="AH1098" t="str">
            <v>1976</v>
          </cell>
          <cell r="AI1098" t="str">
            <v>East</v>
          </cell>
          <cell r="AJ1098" t="str">
            <v>Tarrytown</v>
          </cell>
          <cell r="AK1098" t="str">
            <v>David Zweig</v>
          </cell>
          <cell r="AL1098" t="str">
            <v>John Byron</v>
          </cell>
          <cell r="AM1098" t="b">
            <v>0</v>
          </cell>
          <cell r="AN1098" t="str">
            <v>RW:038907@3494</v>
          </cell>
          <cell r="AO1098" t="str">
            <v>10367</v>
          </cell>
          <cell r="AP1098">
            <v>0</v>
          </cell>
          <cell r="AQ1098">
            <v>0</v>
          </cell>
          <cell r="AR1098">
            <v>0</v>
          </cell>
          <cell r="AS1098">
            <v>0</v>
          </cell>
          <cell r="AT1098">
            <v>0</v>
          </cell>
          <cell r="AU1098">
            <v>0</v>
          </cell>
          <cell r="AV1098">
            <v>0</v>
          </cell>
          <cell r="AW1098">
            <v>0</v>
          </cell>
          <cell r="AX1098">
            <v>0</v>
          </cell>
          <cell r="AY1098">
            <v>0</v>
          </cell>
        </row>
        <row r="1099">
          <cell r="A1099" t="str">
            <v>038546</v>
          </cell>
          <cell r="B1099" t="str">
            <v>WOODHOLLOW</v>
          </cell>
          <cell r="C1099" t="str">
            <v>3524 Greystone</v>
          </cell>
          <cell r="D1099">
            <v>0</v>
          </cell>
          <cell r="E1099" t="str">
            <v>Austin</v>
          </cell>
          <cell r="F1099" t="str">
            <v>TX</v>
          </cell>
          <cell r="G1099" t="str">
            <v>78731</v>
          </cell>
          <cell r="H1099" t="str">
            <v>512-345-6666</v>
          </cell>
          <cell r="I1099" t="str">
            <v>512-345-6479</v>
          </cell>
          <cell r="J1099">
            <v>108</v>
          </cell>
          <cell r="K1099" t="str">
            <v>48453</v>
          </cell>
          <cell r="L1099" t="str">
            <v>Travis</v>
          </cell>
          <cell r="M1099" t="str">
            <v>0640</v>
          </cell>
          <cell r="N1099" t="str">
            <v>Austin-San Marcos</v>
          </cell>
          <cell r="O1099">
            <v>0</v>
          </cell>
          <cell r="P1099">
            <v>0</v>
          </cell>
          <cell r="Q1099">
            <v>0</v>
          </cell>
          <cell r="R1099" t="str">
            <v>garden</v>
          </cell>
          <cell r="S1099" t="str">
            <v>AIMCO</v>
          </cell>
          <cell r="T1099" t="str">
            <v>Winthrop</v>
          </cell>
          <cell r="U1099" t="str">
            <v>Conventional</v>
          </cell>
          <cell r="V1099" t="str">
            <v>Conventional</v>
          </cell>
          <cell r="W1099">
            <v>0</v>
          </cell>
          <cell r="X1099" t="str">
            <v>Consolidated</v>
          </cell>
          <cell r="Y1099" t="str">
            <v>12</v>
          </cell>
          <cell r="Z1099" t="str">
            <v>7</v>
          </cell>
          <cell r="AA1099" t="str">
            <v>7</v>
          </cell>
          <cell r="AB1099">
            <v>0</v>
          </cell>
          <cell r="AC1099">
            <v>1</v>
          </cell>
          <cell r="AD1099" t="str">
            <v>Yes</v>
          </cell>
          <cell r="AE1099" t="str">
            <v>Yes</v>
          </cell>
          <cell r="AF1099" t="str">
            <v>NHP Management Company</v>
          </cell>
          <cell r="AG1099" t="str">
            <v>AIMCO/Woodhollow, L.P.</v>
          </cell>
          <cell r="AH1099" t="str">
            <v>1974</v>
          </cell>
          <cell r="AI1099" t="str">
            <v>West</v>
          </cell>
          <cell r="AJ1099" t="str">
            <v>Austin</v>
          </cell>
          <cell r="AK1099" t="str">
            <v>Frances Nolan</v>
          </cell>
          <cell r="AL1099" t="str">
            <v>Helen Abraham</v>
          </cell>
          <cell r="AM1099" t="b">
            <v>0</v>
          </cell>
          <cell r="AN1099" t="str">
            <v>RW:038392@3494</v>
          </cell>
          <cell r="AO1099" t="str">
            <v>08420</v>
          </cell>
          <cell r="AP1099">
            <v>0</v>
          </cell>
          <cell r="AQ1099">
            <v>0</v>
          </cell>
          <cell r="AR1099">
            <v>583.20000000000005</v>
          </cell>
          <cell r="AS1099">
            <v>0</v>
          </cell>
          <cell r="AT1099">
            <v>0</v>
          </cell>
          <cell r="AU1099">
            <v>0</v>
          </cell>
          <cell r="AV1099">
            <v>0</v>
          </cell>
          <cell r="AW1099">
            <v>0</v>
          </cell>
          <cell r="AX1099">
            <v>583.20000000000005</v>
          </cell>
          <cell r="AY1099">
            <v>583.20000000000005</v>
          </cell>
        </row>
        <row r="1100">
          <cell r="A1100" t="str">
            <v>038550</v>
          </cell>
          <cell r="B1100" t="str">
            <v>WELLSPRING</v>
          </cell>
          <cell r="C1100" t="str">
            <v>500 HARBISON ROAD</v>
          </cell>
          <cell r="D1100">
            <v>0</v>
          </cell>
          <cell r="E1100" t="str">
            <v>Columbia</v>
          </cell>
          <cell r="F1100" t="str">
            <v>SC</v>
          </cell>
          <cell r="G1100" t="str">
            <v>29212</v>
          </cell>
          <cell r="H1100" t="str">
            <v>803-781-9541</v>
          </cell>
          <cell r="I1100" t="str">
            <v>803-749-2014</v>
          </cell>
          <cell r="J1100">
            <v>232</v>
          </cell>
          <cell r="K1100" t="str">
            <v>45063</v>
          </cell>
          <cell r="L1100" t="str">
            <v>Lexington</v>
          </cell>
          <cell r="M1100" t="str">
            <v>1760</v>
          </cell>
          <cell r="N1100" t="str">
            <v>Columbia</v>
          </cell>
          <cell r="O1100">
            <v>0</v>
          </cell>
          <cell r="P1100">
            <v>0</v>
          </cell>
          <cell r="Q1100" t="str">
            <v>Suburban</v>
          </cell>
          <cell r="R1100" t="str">
            <v>garden</v>
          </cell>
          <cell r="S1100" t="str">
            <v>AIMCO</v>
          </cell>
          <cell r="T1100" t="str">
            <v>FRG</v>
          </cell>
          <cell r="U1100" t="str">
            <v>Conventional</v>
          </cell>
          <cell r="V1100" t="str">
            <v>Conventional</v>
          </cell>
          <cell r="W1100">
            <v>0</v>
          </cell>
          <cell r="X1100" t="str">
            <v>Equity</v>
          </cell>
          <cell r="Y1100" t="str">
            <v>12</v>
          </cell>
          <cell r="Z1100" t="str">
            <v>8</v>
          </cell>
          <cell r="AA1100" t="str">
            <v>7</v>
          </cell>
          <cell r="AB1100">
            <v>0</v>
          </cell>
          <cell r="AC1100">
            <v>0.02</v>
          </cell>
          <cell r="AD1100" t="str">
            <v>Yes</v>
          </cell>
          <cell r="AE1100" t="str">
            <v>Yes</v>
          </cell>
          <cell r="AF1100" t="str">
            <v>NHP Management Company</v>
          </cell>
          <cell r="AG1100" t="str">
            <v>Franklin Pineridge Assoc.</v>
          </cell>
          <cell r="AH1100" t="str">
            <v>1986</v>
          </cell>
          <cell r="AI1100" t="str">
            <v>East</v>
          </cell>
          <cell r="AJ1100" t="str">
            <v>Columbia</v>
          </cell>
          <cell r="AK1100" t="str">
            <v>Kim Barkwell</v>
          </cell>
          <cell r="AL1100" t="str">
            <v>Hugh Hodge</v>
          </cell>
          <cell r="AM1100" t="b">
            <v>0</v>
          </cell>
          <cell r="AN1100" t="str">
            <v>RW:008302@3494</v>
          </cell>
          <cell r="AO1100" t="str">
            <v>11499</v>
          </cell>
          <cell r="AP1100">
            <v>0</v>
          </cell>
          <cell r="AQ1100">
            <v>0</v>
          </cell>
          <cell r="AR1100">
            <v>0</v>
          </cell>
          <cell r="AS1100">
            <v>835.2</v>
          </cell>
          <cell r="AT1100">
            <v>0</v>
          </cell>
          <cell r="AU1100">
            <v>0</v>
          </cell>
          <cell r="AV1100">
            <v>0</v>
          </cell>
          <cell r="AW1100">
            <v>0</v>
          </cell>
          <cell r="AX1100">
            <v>835.2</v>
          </cell>
          <cell r="AY1100">
            <v>16.7</v>
          </cell>
        </row>
        <row r="1101">
          <cell r="A1101" t="str">
            <v>038552</v>
          </cell>
          <cell r="B1101" t="str">
            <v>OLMOS CLUB</v>
          </cell>
          <cell r="C1101" t="str">
            <v>800 Basse Road</v>
          </cell>
          <cell r="D1101">
            <v>0</v>
          </cell>
          <cell r="E1101" t="str">
            <v>San Antonio</v>
          </cell>
          <cell r="F1101" t="str">
            <v>TX</v>
          </cell>
          <cell r="G1101" t="str">
            <v>78212</v>
          </cell>
          <cell r="H1101" t="str">
            <v>210-733-6303</v>
          </cell>
          <cell r="I1101" t="str">
            <v>210-733-3902</v>
          </cell>
          <cell r="J1101">
            <v>134</v>
          </cell>
          <cell r="K1101" t="str">
            <v>48029</v>
          </cell>
          <cell r="L1101" t="str">
            <v>Bexar</v>
          </cell>
          <cell r="M1101" t="str">
            <v>7240</v>
          </cell>
          <cell r="N1101" t="str">
            <v>San Antonio</v>
          </cell>
          <cell r="O1101">
            <v>0</v>
          </cell>
          <cell r="P1101">
            <v>0</v>
          </cell>
          <cell r="Q1101">
            <v>0</v>
          </cell>
          <cell r="R1101" t="str">
            <v>garden</v>
          </cell>
          <cell r="S1101" t="str">
            <v>AIMCO</v>
          </cell>
          <cell r="T1101" t="str">
            <v>Winthrop</v>
          </cell>
          <cell r="U1101" t="str">
            <v>Conventional</v>
          </cell>
          <cell r="V1101" t="str">
            <v>Conventional</v>
          </cell>
          <cell r="W1101">
            <v>0</v>
          </cell>
          <cell r="X1101" t="str">
            <v>Consolidated</v>
          </cell>
          <cell r="Y1101" t="str">
            <v>12</v>
          </cell>
          <cell r="Z1101" t="str">
            <v>6</v>
          </cell>
          <cell r="AA1101" t="str">
            <v>6</v>
          </cell>
          <cell r="AB1101">
            <v>0</v>
          </cell>
          <cell r="AC1101">
            <v>1</v>
          </cell>
          <cell r="AD1101" t="str">
            <v>Yes</v>
          </cell>
          <cell r="AE1101" t="str">
            <v>Yes</v>
          </cell>
          <cell r="AF1101" t="str">
            <v>NHP Management Company</v>
          </cell>
          <cell r="AG1101" t="str">
            <v>AIMCO/Olmos, L.P.</v>
          </cell>
          <cell r="AH1101" t="str">
            <v>1983</v>
          </cell>
          <cell r="AI1101" t="str">
            <v>West</v>
          </cell>
          <cell r="AJ1101" t="str">
            <v>Austin</v>
          </cell>
          <cell r="AK1101" t="str">
            <v>Frances Nolan</v>
          </cell>
          <cell r="AL1101" t="str">
            <v>Nancy Proulx</v>
          </cell>
          <cell r="AM1101" t="b">
            <v>0</v>
          </cell>
          <cell r="AN1101" t="str">
            <v>RW:007086@3494</v>
          </cell>
          <cell r="AO1101" t="str">
            <v>11710</v>
          </cell>
          <cell r="AP1101">
            <v>0</v>
          </cell>
          <cell r="AQ1101">
            <v>0</v>
          </cell>
          <cell r="AR1101">
            <v>0</v>
          </cell>
          <cell r="AS1101">
            <v>0</v>
          </cell>
          <cell r="AT1101">
            <v>0</v>
          </cell>
          <cell r="AU1101">
            <v>0</v>
          </cell>
          <cell r="AV1101">
            <v>0</v>
          </cell>
          <cell r="AW1101">
            <v>0</v>
          </cell>
          <cell r="AX1101">
            <v>0</v>
          </cell>
          <cell r="AY1101">
            <v>0</v>
          </cell>
        </row>
        <row r="1102">
          <cell r="A1102" t="str">
            <v>038554</v>
          </cell>
          <cell r="B1102" t="str">
            <v>SEBCO III</v>
          </cell>
          <cell r="C1102" t="str">
            <v>955 EAST 163RD STREET</v>
          </cell>
          <cell r="D1102">
            <v>0</v>
          </cell>
          <cell r="E1102" t="str">
            <v>Bronx</v>
          </cell>
          <cell r="F1102" t="str">
            <v>NY</v>
          </cell>
          <cell r="G1102" t="str">
            <v>10455</v>
          </cell>
          <cell r="H1102" t="str">
            <v>718-328-6099</v>
          </cell>
          <cell r="I1102" t="str">
            <v>718-617-5367</v>
          </cell>
          <cell r="J1102">
            <v>201</v>
          </cell>
          <cell r="K1102" t="str">
            <v>36005</v>
          </cell>
          <cell r="L1102" t="str">
            <v>Bronx</v>
          </cell>
          <cell r="M1102" t="str">
            <v>5600</v>
          </cell>
          <cell r="N1102" t="str">
            <v>New York</v>
          </cell>
          <cell r="O1102" t="str">
            <v>70</v>
          </cell>
          <cell r="P1102" t="str">
            <v>New York - Northern New Jersey - Long Island</v>
          </cell>
          <cell r="Q1102" t="str">
            <v>Inner city</v>
          </cell>
          <cell r="R1102" t="str">
            <v>highrise</v>
          </cell>
          <cell r="S1102" t="str">
            <v>AIMCO</v>
          </cell>
          <cell r="T1102" t="str">
            <v>PRC</v>
          </cell>
          <cell r="U1102" t="str">
            <v>Affordable</v>
          </cell>
          <cell r="V1102" t="str">
            <v>Affordable</v>
          </cell>
          <cell r="W1102">
            <v>0</v>
          </cell>
          <cell r="X1102" t="str">
            <v>Fee</v>
          </cell>
          <cell r="Y1102" t="str">
            <v>12</v>
          </cell>
          <cell r="Z1102">
            <v>0</v>
          </cell>
          <cell r="AA1102">
            <v>0</v>
          </cell>
          <cell r="AB1102">
            <v>0</v>
          </cell>
          <cell r="AC1102">
            <v>0</v>
          </cell>
          <cell r="AD1102" t="str">
            <v>No</v>
          </cell>
          <cell r="AE1102" t="str">
            <v>Yes</v>
          </cell>
          <cell r="AF1102" t="str">
            <v>PRC</v>
          </cell>
          <cell r="AG1102" t="str">
            <v>SEBCO III Associates</v>
          </cell>
          <cell r="AH1102" t="str">
            <v>1977</v>
          </cell>
          <cell r="AI1102" t="str">
            <v>East</v>
          </cell>
          <cell r="AJ1102" t="str">
            <v>Tarrytown</v>
          </cell>
          <cell r="AK1102" t="str">
            <v>David Zweig</v>
          </cell>
          <cell r="AL1102" t="str">
            <v>Steve Cruz</v>
          </cell>
          <cell r="AM1102" t="b">
            <v>0</v>
          </cell>
          <cell r="AN1102" t="str">
            <v>RW:038964@3494</v>
          </cell>
          <cell r="AO1102" t="str">
            <v>10434</v>
          </cell>
          <cell r="AP1102">
            <v>0</v>
          </cell>
          <cell r="AQ1102">
            <v>0</v>
          </cell>
          <cell r="AR1102">
            <v>0</v>
          </cell>
          <cell r="AS1102">
            <v>0</v>
          </cell>
          <cell r="AT1102">
            <v>0</v>
          </cell>
          <cell r="AU1102">
            <v>0</v>
          </cell>
          <cell r="AV1102">
            <v>0</v>
          </cell>
          <cell r="AW1102">
            <v>0</v>
          </cell>
          <cell r="AX1102">
            <v>0</v>
          </cell>
          <cell r="AY1102">
            <v>0</v>
          </cell>
        </row>
        <row r="1103">
          <cell r="A1103" t="str">
            <v>038555</v>
          </cell>
          <cell r="B1103" t="str">
            <v>POLO PARK</v>
          </cell>
          <cell r="C1103" t="str">
            <v>4700 Polo parkway</v>
          </cell>
          <cell r="D1103">
            <v>0</v>
          </cell>
          <cell r="E1103" t="str">
            <v>Midland</v>
          </cell>
          <cell r="F1103" t="str">
            <v>TX</v>
          </cell>
          <cell r="G1103" t="str">
            <v>79705</v>
          </cell>
          <cell r="H1103" t="str">
            <v>915-687-0511</v>
          </cell>
          <cell r="I1103" t="str">
            <v>915-687-3715</v>
          </cell>
          <cell r="J1103">
            <v>184</v>
          </cell>
          <cell r="K1103" t="str">
            <v>48329</v>
          </cell>
          <cell r="L1103" t="str">
            <v>Midland</v>
          </cell>
          <cell r="M1103" t="str">
            <v>5800</v>
          </cell>
          <cell r="N1103" t="str">
            <v>Odessa-Midland</v>
          </cell>
          <cell r="O1103">
            <v>0</v>
          </cell>
          <cell r="P1103">
            <v>0</v>
          </cell>
          <cell r="Q1103">
            <v>0</v>
          </cell>
          <cell r="R1103" t="str">
            <v>garden</v>
          </cell>
          <cell r="S1103" t="str">
            <v>AIMCO</v>
          </cell>
          <cell r="T1103" t="str">
            <v>Winthrop</v>
          </cell>
          <cell r="U1103" t="str">
            <v>Conventional</v>
          </cell>
          <cell r="V1103" t="str">
            <v>Conventional</v>
          </cell>
          <cell r="W1103">
            <v>0</v>
          </cell>
          <cell r="X1103" t="str">
            <v>Consolidated</v>
          </cell>
          <cell r="Y1103" t="str">
            <v>12</v>
          </cell>
          <cell r="Z1103" t="str">
            <v>9</v>
          </cell>
          <cell r="AA1103" t="str">
            <v>7</v>
          </cell>
          <cell r="AB1103">
            <v>0</v>
          </cell>
          <cell r="AC1103">
            <v>1</v>
          </cell>
          <cell r="AD1103" t="str">
            <v>Yes</v>
          </cell>
          <cell r="AE1103" t="str">
            <v>Yes</v>
          </cell>
          <cell r="AF1103" t="str">
            <v>NHP Management Company</v>
          </cell>
          <cell r="AG1103" t="str">
            <v>AIMCO/Polo Park, L.P.</v>
          </cell>
          <cell r="AH1103" t="str">
            <v>1983</v>
          </cell>
          <cell r="AI1103" t="str">
            <v>West</v>
          </cell>
          <cell r="AJ1103" t="str">
            <v>Dallas I</v>
          </cell>
          <cell r="AK1103" t="str">
            <v>Ron Shelton</v>
          </cell>
          <cell r="AL1103" t="str">
            <v>Pat Stovall</v>
          </cell>
          <cell r="AM1103" t="b">
            <v>0</v>
          </cell>
          <cell r="AN1103" t="str">
            <v>RW:000176@3494</v>
          </cell>
          <cell r="AO1103">
            <v>0</v>
          </cell>
          <cell r="AP1103">
            <v>0</v>
          </cell>
          <cell r="AQ1103">
            <v>0</v>
          </cell>
          <cell r="AR1103">
            <v>0</v>
          </cell>
          <cell r="AS1103">
            <v>0</v>
          </cell>
          <cell r="AT1103">
            <v>0</v>
          </cell>
          <cell r="AU1103">
            <v>0</v>
          </cell>
          <cell r="AV1103">
            <v>0</v>
          </cell>
          <cell r="AW1103">
            <v>0</v>
          </cell>
          <cell r="AX1103">
            <v>0</v>
          </cell>
          <cell r="AY1103">
            <v>0</v>
          </cell>
        </row>
        <row r="1104">
          <cell r="A1104" t="str">
            <v>038558</v>
          </cell>
          <cell r="B1104" t="str">
            <v>SEBCO VI</v>
          </cell>
          <cell r="C1104" t="str">
            <v>955 EAST 163RD STREET</v>
          </cell>
          <cell r="D1104">
            <v>0</v>
          </cell>
          <cell r="E1104" t="str">
            <v>Bronx</v>
          </cell>
          <cell r="F1104" t="str">
            <v>NY</v>
          </cell>
          <cell r="G1104" t="str">
            <v>10455</v>
          </cell>
          <cell r="H1104" t="str">
            <v>718-328-6099</v>
          </cell>
          <cell r="I1104" t="str">
            <v>718-617-5367</v>
          </cell>
          <cell r="J1104">
            <v>100</v>
          </cell>
          <cell r="K1104" t="str">
            <v>36005</v>
          </cell>
          <cell r="L1104" t="str">
            <v>Bronx</v>
          </cell>
          <cell r="M1104" t="str">
            <v>5600</v>
          </cell>
          <cell r="N1104" t="str">
            <v>New York</v>
          </cell>
          <cell r="O1104" t="str">
            <v>70</v>
          </cell>
          <cell r="P1104" t="str">
            <v>New York - Northern New Jersey - Long Island</v>
          </cell>
          <cell r="Q1104" t="str">
            <v>Inner city</v>
          </cell>
          <cell r="R1104" t="str">
            <v>midrise</v>
          </cell>
          <cell r="S1104" t="str">
            <v>AIMCO</v>
          </cell>
          <cell r="T1104" t="str">
            <v>PRC</v>
          </cell>
          <cell r="U1104" t="str">
            <v>Affordable</v>
          </cell>
          <cell r="V1104" t="str">
            <v>Affordable</v>
          </cell>
          <cell r="W1104">
            <v>0</v>
          </cell>
          <cell r="X1104" t="str">
            <v>Fee</v>
          </cell>
          <cell r="Y1104" t="str">
            <v>12</v>
          </cell>
          <cell r="Z1104">
            <v>0</v>
          </cell>
          <cell r="AA1104">
            <v>0</v>
          </cell>
          <cell r="AB1104">
            <v>0</v>
          </cell>
          <cell r="AC1104">
            <v>0</v>
          </cell>
          <cell r="AD1104" t="str">
            <v>No</v>
          </cell>
          <cell r="AE1104" t="str">
            <v>Yes</v>
          </cell>
          <cell r="AF1104" t="str">
            <v>PRC</v>
          </cell>
          <cell r="AG1104" t="str">
            <v>SEBCO VI Associates</v>
          </cell>
          <cell r="AH1104" t="str">
            <v>1979</v>
          </cell>
          <cell r="AI1104" t="str">
            <v>East</v>
          </cell>
          <cell r="AJ1104" t="str">
            <v>Tarrytown</v>
          </cell>
          <cell r="AK1104" t="str">
            <v>David Zweig</v>
          </cell>
          <cell r="AL1104" t="str">
            <v>Steve Cruz</v>
          </cell>
          <cell r="AM1104" t="b">
            <v>0</v>
          </cell>
          <cell r="AN1104">
            <v>0</v>
          </cell>
          <cell r="AO1104" t="str">
            <v>09147</v>
          </cell>
          <cell r="AP1104">
            <v>0</v>
          </cell>
          <cell r="AQ1104">
            <v>0</v>
          </cell>
          <cell r="AR1104">
            <v>0</v>
          </cell>
          <cell r="AS1104">
            <v>0</v>
          </cell>
          <cell r="AT1104">
            <v>0</v>
          </cell>
          <cell r="AU1104">
            <v>0</v>
          </cell>
          <cell r="AV1104">
            <v>0</v>
          </cell>
          <cell r="AW1104">
            <v>0</v>
          </cell>
          <cell r="AX1104">
            <v>0</v>
          </cell>
          <cell r="AY1104">
            <v>0</v>
          </cell>
        </row>
        <row r="1105">
          <cell r="A1105" t="str">
            <v>038560</v>
          </cell>
          <cell r="B1105" t="str">
            <v>WILDFLOWER</v>
          </cell>
          <cell r="C1105" t="str">
            <v>4301 Raleigh Court</v>
          </cell>
          <cell r="D1105">
            <v>0</v>
          </cell>
          <cell r="E1105" t="str">
            <v>Midland</v>
          </cell>
          <cell r="F1105" t="str">
            <v>TX</v>
          </cell>
          <cell r="G1105" t="str">
            <v>79707</v>
          </cell>
          <cell r="H1105" t="str">
            <v>915-699-5570</v>
          </cell>
          <cell r="I1105" t="str">
            <v>915-699-1705</v>
          </cell>
          <cell r="J1105">
            <v>264</v>
          </cell>
          <cell r="K1105" t="str">
            <v>48329</v>
          </cell>
          <cell r="L1105" t="str">
            <v>Midland</v>
          </cell>
          <cell r="M1105" t="str">
            <v>5800</v>
          </cell>
          <cell r="N1105" t="str">
            <v>Odessa-Midland</v>
          </cell>
          <cell r="O1105">
            <v>0</v>
          </cell>
          <cell r="P1105">
            <v>0</v>
          </cell>
          <cell r="Q1105">
            <v>0</v>
          </cell>
          <cell r="R1105" t="str">
            <v>garden</v>
          </cell>
          <cell r="S1105" t="str">
            <v>AIMCO</v>
          </cell>
          <cell r="T1105" t="str">
            <v>Winthrop</v>
          </cell>
          <cell r="U1105" t="str">
            <v>Conventional</v>
          </cell>
          <cell r="V1105" t="str">
            <v>Conventional</v>
          </cell>
          <cell r="W1105">
            <v>0</v>
          </cell>
          <cell r="X1105" t="str">
            <v>Consolidated</v>
          </cell>
          <cell r="Y1105" t="str">
            <v>12</v>
          </cell>
          <cell r="Z1105" t="str">
            <v>9</v>
          </cell>
          <cell r="AA1105" t="str">
            <v>8</v>
          </cell>
          <cell r="AB1105">
            <v>0</v>
          </cell>
          <cell r="AC1105">
            <v>1</v>
          </cell>
          <cell r="AD1105" t="str">
            <v>Yes</v>
          </cell>
          <cell r="AE1105" t="str">
            <v>Yes</v>
          </cell>
          <cell r="AF1105" t="str">
            <v>NHP Management Company</v>
          </cell>
          <cell r="AG1105" t="str">
            <v>AIMCO/Wildflower, L.P.</v>
          </cell>
          <cell r="AH1105" t="str">
            <v>1982</v>
          </cell>
          <cell r="AI1105" t="str">
            <v>West</v>
          </cell>
          <cell r="AJ1105" t="str">
            <v>Dallas I</v>
          </cell>
          <cell r="AK1105" t="str">
            <v>Ron Shelton</v>
          </cell>
          <cell r="AL1105" t="str">
            <v>Pat Stovall</v>
          </cell>
          <cell r="AM1105" t="b">
            <v>0</v>
          </cell>
          <cell r="AN1105" t="str">
            <v>RW:000636@3494</v>
          </cell>
          <cell r="AO1105" t="str">
            <v>11484</v>
          </cell>
          <cell r="AP1105">
            <v>0</v>
          </cell>
          <cell r="AQ1105">
            <v>0</v>
          </cell>
          <cell r="AR1105">
            <v>0</v>
          </cell>
          <cell r="AS1105">
            <v>0</v>
          </cell>
          <cell r="AT1105">
            <v>0</v>
          </cell>
          <cell r="AU1105">
            <v>0</v>
          </cell>
          <cell r="AV1105">
            <v>0</v>
          </cell>
          <cell r="AW1105">
            <v>0</v>
          </cell>
          <cell r="AX1105">
            <v>0</v>
          </cell>
          <cell r="AY1105">
            <v>0</v>
          </cell>
        </row>
        <row r="1106">
          <cell r="A1106" t="str">
            <v>038561</v>
          </cell>
          <cell r="B1106" t="str">
            <v>ST. NICHOLAS MANOR</v>
          </cell>
          <cell r="C1106" t="str">
            <v>680-84 ST. NICHOLAS AVE.</v>
          </cell>
          <cell r="D1106">
            <v>0</v>
          </cell>
          <cell r="E1106" t="str">
            <v>New York</v>
          </cell>
          <cell r="F1106" t="str">
            <v>NY</v>
          </cell>
          <cell r="G1106" t="str">
            <v>10030</v>
          </cell>
          <cell r="H1106" t="str">
            <v>212-283-6300</v>
          </cell>
          <cell r="I1106" t="str">
            <v>212-368-7382</v>
          </cell>
          <cell r="J1106">
            <v>112</v>
          </cell>
          <cell r="K1106" t="str">
            <v>36061</v>
          </cell>
          <cell r="L1106" t="str">
            <v>New York</v>
          </cell>
          <cell r="M1106" t="str">
            <v>5600</v>
          </cell>
          <cell r="N1106" t="str">
            <v>New York</v>
          </cell>
          <cell r="O1106" t="str">
            <v>70</v>
          </cell>
          <cell r="P1106" t="str">
            <v>New York - Northern New Jersey - Long Island</v>
          </cell>
          <cell r="Q1106" t="str">
            <v>Inner city</v>
          </cell>
          <cell r="R1106" t="str">
            <v>highrise</v>
          </cell>
          <cell r="S1106" t="str">
            <v>AIMCO</v>
          </cell>
          <cell r="T1106" t="str">
            <v>NHP</v>
          </cell>
          <cell r="U1106" t="str">
            <v>Affordable</v>
          </cell>
          <cell r="V1106" t="str">
            <v>Affordable</v>
          </cell>
          <cell r="W1106">
            <v>0</v>
          </cell>
          <cell r="X1106" t="str">
            <v>Equity</v>
          </cell>
          <cell r="Y1106" t="str">
            <v>12</v>
          </cell>
          <cell r="Z1106" t="str">
            <v>3</v>
          </cell>
          <cell r="AA1106" t="str">
            <v>6</v>
          </cell>
          <cell r="AB1106">
            <v>0</v>
          </cell>
          <cell r="AC1106">
            <v>0.2341</v>
          </cell>
          <cell r="AD1106" t="str">
            <v>Yes</v>
          </cell>
          <cell r="AE1106" t="str">
            <v>Yes</v>
          </cell>
          <cell r="AF1106" t="str">
            <v>NHP Management Company</v>
          </cell>
          <cell r="AG1106" t="str">
            <v>St. Nicholas Associates Ltd Ptsp</v>
          </cell>
          <cell r="AH1106" t="str">
            <v>1981</v>
          </cell>
          <cell r="AI1106" t="str">
            <v>East</v>
          </cell>
          <cell r="AJ1106" t="str">
            <v>Tarrytown</v>
          </cell>
          <cell r="AK1106" t="str">
            <v>David Zweig</v>
          </cell>
          <cell r="AL1106" t="str">
            <v>Fonda Porter</v>
          </cell>
          <cell r="AM1106" t="b">
            <v>0</v>
          </cell>
          <cell r="AN1106" t="str">
            <v>RW:008301@3494</v>
          </cell>
          <cell r="AO1106" t="str">
            <v>11325</v>
          </cell>
          <cell r="AP1106">
            <v>0</v>
          </cell>
          <cell r="AQ1106">
            <v>0</v>
          </cell>
          <cell r="AR1106">
            <v>0</v>
          </cell>
          <cell r="AS1106">
            <v>0</v>
          </cell>
          <cell r="AT1106">
            <v>0</v>
          </cell>
          <cell r="AU1106">
            <v>0</v>
          </cell>
          <cell r="AV1106">
            <v>0</v>
          </cell>
          <cell r="AW1106">
            <v>0</v>
          </cell>
          <cell r="AX1106">
            <v>0</v>
          </cell>
          <cell r="AY1106">
            <v>0</v>
          </cell>
        </row>
        <row r="1107">
          <cell r="A1107" t="str">
            <v>038563</v>
          </cell>
          <cell r="B1107" t="str">
            <v>The Bradford</v>
          </cell>
          <cell r="C1107" t="str">
            <v>4715 West Wadley Avenue</v>
          </cell>
          <cell r="D1107">
            <v>0</v>
          </cell>
          <cell r="E1107" t="str">
            <v>Midland</v>
          </cell>
          <cell r="F1107" t="str">
            <v>TX</v>
          </cell>
          <cell r="G1107" t="str">
            <v>79707</v>
          </cell>
          <cell r="H1107" t="str">
            <v>915-697-3239</v>
          </cell>
          <cell r="I1107" t="str">
            <v>915-699-5681</v>
          </cell>
          <cell r="J1107">
            <v>218</v>
          </cell>
          <cell r="K1107" t="str">
            <v>48329</v>
          </cell>
          <cell r="L1107" t="str">
            <v>Midland</v>
          </cell>
          <cell r="M1107" t="str">
            <v>5800</v>
          </cell>
          <cell r="N1107" t="str">
            <v>Odessa-Midland</v>
          </cell>
          <cell r="O1107">
            <v>0</v>
          </cell>
          <cell r="P1107">
            <v>0</v>
          </cell>
          <cell r="Q1107">
            <v>0</v>
          </cell>
          <cell r="R1107" t="str">
            <v>garden</v>
          </cell>
          <cell r="S1107" t="str">
            <v>AIMCO</v>
          </cell>
          <cell r="T1107" t="str">
            <v>Winthrop</v>
          </cell>
          <cell r="U1107" t="str">
            <v>Conventional</v>
          </cell>
          <cell r="V1107" t="str">
            <v>Conventional</v>
          </cell>
          <cell r="W1107">
            <v>0</v>
          </cell>
          <cell r="X1107" t="str">
            <v>Consolidated</v>
          </cell>
          <cell r="Y1107" t="str">
            <v>12</v>
          </cell>
          <cell r="Z1107" t="str">
            <v>8.5</v>
          </cell>
          <cell r="AA1107" t="str">
            <v>7</v>
          </cell>
          <cell r="AB1107">
            <v>0</v>
          </cell>
          <cell r="AC1107">
            <v>1</v>
          </cell>
          <cell r="AD1107" t="str">
            <v>Yes</v>
          </cell>
          <cell r="AE1107" t="str">
            <v>Yes</v>
          </cell>
          <cell r="AF1107" t="str">
            <v>NHP Management Company</v>
          </cell>
          <cell r="AG1107" t="str">
            <v>AIMCO/Wydewood, L.P.</v>
          </cell>
          <cell r="AH1107" t="str">
            <v>1982</v>
          </cell>
          <cell r="AI1107" t="str">
            <v>West</v>
          </cell>
          <cell r="AJ1107" t="str">
            <v>Dallas I</v>
          </cell>
          <cell r="AK1107" t="str">
            <v>Ron Shelton</v>
          </cell>
          <cell r="AL1107" t="str">
            <v>Pat Stovall</v>
          </cell>
          <cell r="AM1107" t="b">
            <v>0</v>
          </cell>
          <cell r="AN1107" t="str">
            <v>RW:006231@3494</v>
          </cell>
          <cell r="AO1107" t="str">
            <v>11251</v>
          </cell>
          <cell r="AP1107">
            <v>0</v>
          </cell>
          <cell r="AQ1107">
            <v>0</v>
          </cell>
          <cell r="AR1107">
            <v>0</v>
          </cell>
          <cell r="AS1107">
            <v>0</v>
          </cell>
          <cell r="AT1107">
            <v>0</v>
          </cell>
          <cell r="AU1107">
            <v>0</v>
          </cell>
          <cell r="AV1107">
            <v>0</v>
          </cell>
          <cell r="AW1107">
            <v>0</v>
          </cell>
          <cell r="AX1107">
            <v>0</v>
          </cell>
          <cell r="AY1107">
            <v>0</v>
          </cell>
        </row>
        <row r="1108">
          <cell r="A1108" t="str">
            <v>038564</v>
          </cell>
          <cell r="B1108" t="str">
            <v>SAND PEBBLE</v>
          </cell>
          <cell r="C1108" t="str">
            <v>11280 Pebble Hill Boulevard</v>
          </cell>
          <cell r="D1108">
            <v>0</v>
          </cell>
          <cell r="E1108" t="str">
            <v>El Paso</v>
          </cell>
          <cell r="F1108" t="str">
            <v>TX</v>
          </cell>
          <cell r="G1108" t="str">
            <v>79936</v>
          </cell>
          <cell r="H1108" t="str">
            <v>915-594-8737</v>
          </cell>
          <cell r="I1108" t="str">
            <v>915-592-0737</v>
          </cell>
          <cell r="J1108">
            <v>208</v>
          </cell>
          <cell r="K1108" t="str">
            <v>48141</v>
          </cell>
          <cell r="L1108" t="str">
            <v>El Paso</v>
          </cell>
          <cell r="M1108" t="str">
            <v>2320</v>
          </cell>
          <cell r="N1108" t="str">
            <v>El Paso</v>
          </cell>
          <cell r="O1108">
            <v>0</v>
          </cell>
          <cell r="P1108">
            <v>0</v>
          </cell>
          <cell r="Q1108">
            <v>0</v>
          </cell>
          <cell r="R1108" t="str">
            <v>garden</v>
          </cell>
          <cell r="S1108" t="str">
            <v>AIMCO</v>
          </cell>
          <cell r="T1108" t="str">
            <v>Winthrop</v>
          </cell>
          <cell r="U1108" t="str">
            <v>Conventional</v>
          </cell>
          <cell r="V1108" t="str">
            <v>Conventional</v>
          </cell>
          <cell r="W1108">
            <v>0</v>
          </cell>
          <cell r="X1108" t="str">
            <v>Consolidated</v>
          </cell>
          <cell r="Y1108" t="str">
            <v>12</v>
          </cell>
          <cell r="Z1108" t="str">
            <v>7</v>
          </cell>
          <cell r="AA1108" t="str">
            <v>7</v>
          </cell>
          <cell r="AB1108">
            <v>0</v>
          </cell>
          <cell r="AC1108">
            <v>1</v>
          </cell>
          <cell r="AD1108" t="str">
            <v>Yes</v>
          </cell>
          <cell r="AE1108" t="str">
            <v>Yes</v>
          </cell>
          <cell r="AF1108" t="str">
            <v>NHP Management Company</v>
          </cell>
          <cell r="AG1108" t="str">
            <v>AIMCO/Sand Pebble, L.P.</v>
          </cell>
          <cell r="AH1108" t="str">
            <v>1983</v>
          </cell>
          <cell r="AI1108" t="str">
            <v>West</v>
          </cell>
          <cell r="AJ1108" t="str">
            <v>Dallas II</v>
          </cell>
          <cell r="AK1108" t="str">
            <v>Larry Lennon</v>
          </cell>
          <cell r="AL1108" t="str">
            <v>Dorothy Molina</v>
          </cell>
          <cell r="AM1108" t="b">
            <v>1</v>
          </cell>
          <cell r="AN1108">
            <v>0</v>
          </cell>
          <cell r="AO1108">
            <v>0</v>
          </cell>
          <cell r="AP1108">
            <v>0</v>
          </cell>
          <cell r="AQ1108">
            <v>0</v>
          </cell>
          <cell r="AR1108">
            <v>0</v>
          </cell>
          <cell r="AS1108">
            <v>0</v>
          </cell>
          <cell r="AT1108">
            <v>0</v>
          </cell>
          <cell r="AU1108">
            <v>0</v>
          </cell>
          <cell r="AV1108">
            <v>0</v>
          </cell>
          <cell r="AW1108">
            <v>0</v>
          </cell>
          <cell r="AX1108">
            <v>0</v>
          </cell>
          <cell r="AY1108">
            <v>0</v>
          </cell>
        </row>
        <row r="1109">
          <cell r="A1109" t="str">
            <v>038565</v>
          </cell>
          <cell r="B1109" t="str">
            <v>SURREY OAKS</v>
          </cell>
          <cell r="C1109" t="str">
            <v>3001 Crystal Springs</v>
          </cell>
          <cell r="D1109">
            <v>0</v>
          </cell>
          <cell r="E1109" t="str">
            <v>Bedford</v>
          </cell>
          <cell r="F1109" t="str">
            <v>TX</v>
          </cell>
          <cell r="G1109" t="str">
            <v>76021</v>
          </cell>
          <cell r="H1109" t="str">
            <v>817-540-3788</v>
          </cell>
          <cell r="I1109" t="str">
            <v>817-267-8860</v>
          </cell>
          <cell r="J1109">
            <v>152</v>
          </cell>
          <cell r="K1109" t="str">
            <v>48439</v>
          </cell>
          <cell r="L1109" t="str">
            <v>Tarrant</v>
          </cell>
          <cell r="M1109" t="str">
            <v>2800</v>
          </cell>
          <cell r="N1109" t="str">
            <v>FortWorth-Arlington</v>
          </cell>
          <cell r="O1109" t="str">
            <v>31</v>
          </cell>
          <cell r="P1109" t="str">
            <v>Dallas - Fort Worth</v>
          </cell>
          <cell r="Q1109">
            <v>0</v>
          </cell>
          <cell r="R1109" t="str">
            <v>garden</v>
          </cell>
          <cell r="S1109" t="str">
            <v>AIMCO</v>
          </cell>
          <cell r="T1109" t="str">
            <v>Winthrop</v>
          </cell>
          <cell r="U1109" t="str">
            <v>Conventional</v>
          </cell>
          <cell r="V1109" t="str">
            <v>Conventional</v>
          </cell>
          <cell r="W1109">
            <v>0</v>
          </cell>
          <cell r="X1109" t="str">
            <v>Consolidated</v>
          </cell>
          <cell r="Y1109" t="str">
            <v>12</v>
          </cell>
          <cell r="Z1109" t="str">
            <v>6</v>
          </cell>
          <cell r="AA1109" t="str">
            <v>8</v>
          </cell>
          <cell r="AB1109">
            <v>0</v>
          </cell>
          <cell r="AC1109">
            <v>1</v>
          </cell>
          <cell r="AD1109" t="str">
            <v>Yes</v>
          </cell>
          <cell r="AE1109" t="str">
            <v>Yes</v>
          </cell>
          <cell r="AF1109" t="str">
            <v>NHP Management Company</v>
          </cell>
          <cell r="AG1109" t="str">
            <v>AIMCO/Surrey Oaks, L.P.</v>
          </cell>
          <cell r="AH1109" t="str">
            <v>1983</v>
          </cell>
          <cell r="AI1109" t="str">
            <v>West</v>
          </cell>
          <cell r="AJ1109" t="str">
            <v>Dallas II</v>
          </cell>
          <cell r="AK1109" t="str">
            <v>Larry Lennon</v>
          </cell>
          <cell r="AL1109" t="str">
            <v>Mark Van Tilburg</v>
          </cell>
          <cell r="AM1109" t="b">
            <v>0</v>
          </cell>
          <cell r="AN1109" t="str">
            <v>RW:038291@3494</v>
          </cell>
          <cell r="AO1109" t="str">
            <v>08153</v>
          </cell>
          <cell r="AP1109">
            <v>1351.58</v>
          </cell>
          <cell r="AQ1109">
            <v>0</v>
          </cell>
          <cell r="AR1109">
            <v>0</v>
          </cell>
          <cell r="AS1109">
            <v>0</v>
          </cell>
          <cell r="AT1109">
            <v>0</v>
          </cell>
          <cell r="AU1109">
            <v>0</v>
          </cell>
          <cell r="AV1109">
            <v>0</v>
          </cell>
          <cell r="AW1109">
            <v>0</v>
          </cell>
          <cell r="AX1109">
            <v>1351.58</v>
          </cell>
          <cell r="AY1109">
            <v>1351.58</v>
          </cell>
        </row>
        <row r="1110">
          <cell r="A1110" t="str">
            <v>038567</v>
          </cell>
          <cell r="B1110" t="str">
            <v>FREEDOM PLACE CLUB</v>
          </cell>
          <cell r="C1110" t="str">
            <v>8335 Freedom Crossing</v>
          </cell>
          <cell r="D1110">
            <v>0</v>
          </cell>
          <cell r="E1110" t="str">
            <v>Jacksonville</v>
          </cell>
          <cell r="F1110" t="str">
            <v>FL</v>
          </cell>
          <cell r="G1110" t="str">
            <v>32256</v>
          </cell>
          <cell r="H1110" t="str">
            <v>904-363-8291</v>
          </cell>
          <cell r="I1110" t="str">
            <v>904-363-3864</v>
          </cell>
          <cell r="J1110">
            <v>352</v>
          </cell>
          <cell r="K1110" t="str">
            <v>12031</v>
          </cell>
          <cell r="L1110" t="str">
            <v>Duval</v>
          </cell>
          <cell r="M1110" t="str">
            <v>3600</v>
          </cell>
          <cell r="N1110" t="str">
            <v>Jacksonville</v>
          </cell>
          <cell r="O1110">
            <v>0</v>
          </cell>
          <cell r="P1110">
            <v>0</v>
          </cell>
          <cell r="Q1110">
            <v>0</v>
          </cell>
          <cell r="R1110" t="str">
            <v>garden</v>
          </cell>
          <cell r="S1110" t="str">
            <v>AIMCO</v>
          </cell>
          <cell r="T1110" t="str">
            <v>Winthrop</v>
          </cell>
          <cell r="U1110" t="str">
            <v>Conventional</v>
          </cell>
          <cell r="V1110" t="str">
            <v>Conventional</v>
          </cell>
          <cell r="W1110">
            <v>0</v>
          </cell>
          <cell r="X1110" t="str">
            <v>Consolidated</v>
          </cell>
          <cell r="Y1110" t="str">
            <v>12</v>
          </cell>
          <cell r="Z1110" t="str">
            <v>7</v>
          </cell>
          <cell r="AA1110" t="str">
            <v>8</v>
          </cell>
          <cell r="AB1110">
            <v>0</v>
          </cell>
          <cell r="AC1110">
            <v>1</v>
          </cell>
          <cell r="AD1110" t="str">
            <v>Yes</v>
          </cell>
          <cell r="AE1110" t="str">
            <v>Yes</v>
          </cell>
          <cell r="AF1110" t="str">
            <v>NHP Management Company</v>
          </cell>
          <cell r="AG1110" t="str">
            <v>AIMCO/Freedom Place, L.P.</v>
          </cell>
          <cell r="AH1110" t="str">
            <v>1988</v>
          </cell>
          <cell r="AI1110" t="str">
            <v>South East</v>
          </cell>
          <cell r="AJ1110" t="str">
            <v>Tampa</v>
          </cell>
          <cell r="AK1110" t="str">
            <v>Dan Kistel</v>
          </cell>
          <cell r="AL1110" t="str">
            <v>Karen Estep</v>
          </cell>
          <cell r="AM1110" t="b">
            <v>1</v>
          </cell>
          <cell r="AN1110">
            <v>0</v>
          </cell>
          <cell r="AO1110">
            <v>0</v>
          </cell>
          <cell r="AP1110">
            <v>0</v>
          </cell>
          <cell r="AQ1110">
            <v>0</v>
          </cell>
          <cell r="AR1110">
            <v>0</v>
          </cell>
          <cell r="AS1110">
            <v>1267.2</v>
          </cell>
          <cell r="AT1110">
            <v>0</v>
          </cell>
          <cell r="AU1110">
            <v>0</v>
          </cell>
          <cell r="AV1110">
            <v>0</v>
          </cell>
          <cell r="AW1110">
            <v>0</v>
          </cell>
          <cell r="AX1110">
            <v>1267.2</v>
          </cell>
          <cell r="AY1110">
            <v>1267.2</v>
          </cell>
        </row>
        <row r="1111">
          <cell r="A1111" t="str">
            <v>038571</v>
          </cell>
          <cell r="B1111" t="str">
            <v>VENEZIA</v>
          </cell>
          <cell r="C1111" t="str">
            <v>955 EAST 163RD STREET</v>
          </cell>
          <cell r="D1111">
            <v>0</v>
          </cell>
          <cell r="E1111" t="str">
            <v>Bronx</v>
          </cell>
          <cell r="F1111" t="str">
            <v>NY</v>
          </cell>
          <cell r="G1111" t="str">
            <v>10458</v>
          </cell>
          <cell r="H1111" t="str">
            <v>718-328-6099</v>
          </cell>
          <cell r="I1111" t="str">
            <v>718-617-5367</v>
          </cell>
          <cell r="J1111">
            <v>74</v>
          </cell>
          <cell r="K1111" t="str">
            <v>36005</v>
          </cell>
          <cell r="L1111" t="str">
            <v>Bronx</v>
          </cell>
          <cell r="M1111" t="str">
            <v>5600</v>
          </cell>
          <cell r="N1111" t="str">
            <v>New York</v>
          </cell>
          <cell r="O1111" t="str">
            <v>70</v>
          </cell>
          <cell r="P1111" t="str">
            <v>New York - Northern New Jersey - Long Island</v>
          </cell>
          <cell r="Q1111" t="str">
            <v>Inner city</v>
          </cell>
          <cell r="R1111" t="str">
            <v>midrise</v>
          </cell>
          <cell r="S1111" t="str">
            <v>AIMCO</v>
          </cell>
          <cell r="T1111" t="str">
            <v>PRC</v>
          </cell>
          <cell r="U1111" t="str">
            <v>Affordable</v>
          </cell>
          <cell r="V1111" t="str">
            <v>Affordable</v>
          </cell>
          <cell r="W1111">
            <v>0</v>
          </cell>
          <cell r="X1111" t="str">
            <v>Fee</v>
          </cell>
          <cell r="Y1111" t="str">
            <v>12</v>
          </cell>
          <cell r="Z1111">
            <v>0</v>
          </cell>
          <cell r="AA1111">
            <v>0</v>
          </cell>
          <cell r="AB1111">
            <v>0</v>
          </cell>
          <cell r="AC1111">
            <v>0</v>
          </cell>
          <cell r="AD1111" t="str">
            <v>No</v>
          </cell>
          <cell r="AE1111" t="str">
            <v>Yes</v>
          </cell>
          <cell r="AF1111" t="str">
            <v>PRC</v>
          </cell>
          <cell r="AG1111" t="str">
            <v>Venezia Housing Associates</v>
          </cell>
          <cell r="AH1111" t="str">
            <v>1980</v>
          </cell>
          <cell r="AI1111" t="str">
            <v>East</v>
          </cell>
          <cell r="AJ1111" t="str">
            <v>Tarrytown</v>
          </cell>
          <cell r="AK1111" t="str">
            <v>David Zweig</v>
          </cell>
          <cell r="AL1111" t="str">
            <v>John Byron</v>
          </cell>
          <cell r="AM1111" t="b">
            <v>1</v>
          </cell>
          <cell r="AN1111">
            <v>0</v>
          </cell>
          <cell r="AO1111">
            <v>0</v>
          </cell>
          <cell r="AP1111">
            <v>0</v>
          </cell>
          <cell r="AQ1111">
            <v>0</v>
          </cell>
          <cell r="AR1111">
            <v>0</v>
          </cell>
          <cell r="AS1111">
            <v>0</v>
          </cell>
          <cell r="AT1111">
            <v>0</v>
          </cell>
          <cell r="AU1111">
            <v>0</v>
          </cell>
          <cell r="AV1111">
            <v>0</v>
          </cell>
          <cell r="AW1111">
            <v>0</v>
          </cell>
          <cell r="AX1111">
            <v>0</v>
          </cell>
          <cell r="AY1111">
            <v>0</v>
          </cell>
        </row>
        <row r="1112">
          <cell r="A1112" t="str">
            <v>038572</v>
          </cell>
          <cell r="B1112" t="str">
            <v>BEACON HILL</v>
          </cell>
          <cell r="C1112" t="str">
            <v>3301 Henderson Mill</v>
          </cell>
          <cell r="D1112">
            <v>0</v>
          </cell>
          <cell r="E1112" t="str">
            <v>Chamblee</v>
          </cell>
          <cell r="F1112" t="str">
            <v>GA</v>
          </cell>
          <cell r="G1112" t="str">
            <v>30341</v>
          </cell>
          <cell r="H1112" t="str">
            <v>770-496-0878</v>
          </cell>
          <cell r="I1112" t="str">
            <v>770-934-3727</v>
          </cell>
          <cell r="J1112">
            <v>120</v>
          </cell>
          <cell r="K1112" t="str">
            <v>13089</v>
          </cell>
          <cell r="L1112" t="str">
            <v>De Kalb</v>
          </cell>
          <cell r="M1112" t="str">
            <v>0520</v>
          </cell>
          <cell r="N1112" t="str">
            <v>Atlanta</v>
          </cell>
          <cell r="O1112">
            <v>0</v>
          </cell>
          <cell r="P1112">
            <v>0</v>
          </cell>
          <cell r="Q1112">
            <v>0</v>
          </cell>
          <cell r="R1112" t="str">
            <v>garden</v>
          </cell>
          <cell r="S1112" t="str">
            <v>AIMCO</v>
          </cell>
          <cell r="T1112" t="str">
            <v>Winthrop</v>
          </cell>
          <cell r="U1112" t="str">
            <v>Conventional</v>
          </cell>
          <cell r="V1112" t="str">
            <v>Conventional</v>
          </cell>
          <cell r="W1112">
            <v>0</v>
          </cell>
          <cell r="X1112" t="str">
            <v>Consolidated</v>
          </cell>
          <cell r="Y1112" t="str">
            <v>12</v>
          </cell>
          <cell r="Z1112" t="str">
            <v>7</v>
          </cell>
          <cell r="AA1112" t="str">
            <v>7</v>
          </cell>
          <cell r="AB1112">
            <v>0</v>
          </cell>
          <cell r="AC1112">
            <v>1</v>
          </cell>
          <cell r="AD1112" t="str">
            <v>Yes</v>
          </cell>
          <cell r="AE1112" t="str">
            <v>Yes</v>
          </cell>
          <cell r="AF1112" t="str">
            <v>NHP Management Company</v>
          </cell>
          <cell r="AG1112" t="str">
            <v>AIMCO/Beacon Hill, L.P.</v>
          </cell>
          <cell r="AH1112" t="str">
            <v>1978</v>
          </cell>
          <cell r="AI1112" t="str">
            <v>South East</v>
          </cell>
          <cell r="AJ1112" t="str">
            <v>Atlanta</v>
          </cell>
          <cell r="AK1112" t="str">
            <v>Ken Mills</v>
          </cell>
          <cell r="AL1112" t="str">
            <v>Robert Bridges</v>
          </cell>
          <cell r="AM1112" t="b">
            <v>0</v>
          </cell>
          <cell r="AN1112" t="str">
            <v>RW:008404@3494</v>
          </cell>
          <cell r="AO1112">
            <v>0</v>
          </cell>
          <cell r="AP1112">
            <v>0</v>
          </cell>
          <cell r="AQ1112">
            <v>0</v>
          </cell>
          <cell r="AR1112">
            <v>0</v>
          </cell>
          <cell r="AS1112">
            <v>432</v>
          </cell>
          <cell r="AT1112">
            <v>0</v>
          </cell>
          <cell r="AU1112">
            <v>0</v>
          </cell>
          <cell r="AV1112">
            <v>0</v>
          </cell>
          <cell r="AW1112">
            <v>0</v>
          </cell>
          <cell r="AX1112">
            <v>432</v>
          </cell>
          <cell r="AY1112">
            <v>432</v>
          </cell>
        </row>
        <row r="1113">
          <cell r="A1113" t="str">
            <v>038574</v>
          </cell>
          <cell r="B1113" t="str">
            <v>ATLANTIC CITY</v>
          </cell>
          <cell r="C1113" t="str">
            <v>1330 MEDITERRANEAN AVENUE</v>
          </cell>
          <cell r="D1113">
            <v>0</v>
          </cell>
          <cell r="E1113" t="str">
            <v>Atlantic City</v>
          </cell>
          <cell r="F1113" t="str">
            <v>NJ</v>
          </cell>
          <cell r="G1113" t="str">
            <v>08401</v>
          </cell>
          <cell r="H1113" t="str">
            <v>609-348-9698</v>
          </cell>
          <cell r="I1113" t="str">
            <v>609-348-2053</v>
          </cell>
          <cell r="J1113">
            <v>175</v>
          </cell>
          <cell r="K1113" t="str">
            <v>34001</v>
          </cell>
          <cell r="L1113" t="str">
            <v>Atlantic</v>
          </cell>
          <cell r="M1113" t="str">
            <v>0560</v>
          </cell>
          <cell r="N1113" t="str">
            <v>Atlantic-Cape May</v>
          </cell>
          <cell r="O1113" t="str">
            <v>77</v>
          </cell>
          <cell r="P1113" t="str">
            <v>Philadelphia - Wilmington - Atlantic City</v>
          </cell>
          <cell r="Q1113" t="str">
            <v>Small city</v>
          </cell>
          <cell r="R1113" t="str">
            <v>highrise</v>
          </cell>
          <cell r="S1113" t="str">
            <v>AIMCO</v>
          </cell>
          <cell r="T1113" t="str">
            <v>NHPF</v>
          </cell>
          <cell r="U1113" t="str">
            <v>Affordable</v>
          </cell>
          <cell r="V1113" t="str">
            <v>Affordable</v>
          </cell>
          <cell r="W1113">
            <v>0</v>
          </cell>
          <cell r="X1113" t="str">
            <v>Fee</v>
          </cell>
          <cell r="Y1113" t="str">
            <v>12</v>
          </cell>
          <cell r="Z1113">
            <v>0</v>
          </cell>
          <cell r="AA1113">
            <v>0</v>
          </cell>
          <cell r="AB1113">
            <v>0</v>
          </cell>
          <cell r="AC1113">
            <v>0</v>
          </cell>
          <cell r="AD1113" t="str">
            <v>No</v>
          </cell>
          <cell r="AE1113" t="str">
            <v>Yes</v>
          </cell>
          <cell r="AF1113" t="str">
            <v>NHP Foundation</v>
          </cell>
          <cell r="AG1113" t="str">
            <v>A.C.T. Affordable Housing Inc.</v>
          </cell>
          <cell r="AH1113" t="str">
            <v>1980</v>
          </cell>
          <cell r="AI1113" t="str">
            <v>East</v>
          </cell>
          <cell r="AJ1113" t="str">
            <v>Philadelphia I</v>
          </cell>
          <cell r="AK1113" t="str">
            <v>Carl Ruff</v>
          </cell>
          <cell r="AL1113" t="str">
            <v>Anne-Marie Niklaus</v>
          </cell>
          <cell r="AM1113" t="b">
            <v>0</v>
          </cell>
          <cell r="AN1113" t="str">
            <v>SMTP:007023@aimco.com</v>
          </cell>
          <cell r="AO1113" t="str">
            <v>12131</v>
          </cell>
          <cell r="AP1113">
            <v>0</v>
          </cell>
          <cell r="AQ1113">
            <v>0</v>
          </cell>
          <cell r="AR1113">
            <v>0</v>
          </cell>
          <cell r="AS1113">
            <v>0</v>
          </cell>
          <cell r="AT1113">
            <v>0</v>
          </cell>
          <cell r="AU1113">
            <v>0</v>
          </cell>
          <cell r="AV1113">
            <v>0</v>
          </cell>
          <cell r="AW1113">
            <v>0</v>
          </cell>
          <cell r="AX1113">
            <v>0</v>
          </cell>
          <cell r="AY1113">
            <v>0</v>
          </cell>
        </row>
        <row r="1114">
          <cell r="A1114" t="str">
            <v>038576</v>
          </cell>
          <cell r="B1114" t="str">
            <v>WINDSOR LANDING</v>
          </cell>
          <cell r="C1114" t="str">
            <v>7124 Southlake Parkway</v>
          </cell>
          <cell r="D1114">
            <v>0</v>
          </cell>
          <cell r="E1114" t="str">
            <v>Morrow</v>
          </cell>
          <cell r="F1114" t="str">
            <v>GA</v>
          </cell>
          <cell r="G1114" t="str">
            <v>30260</v>
          </cell>
          <cell r="H1114" t="str">
            <v>770-968-3249</v>
          </cell>
          <cell r="I1114" t="str">
            <v>770-961-6369</v>
          </cell>
          <cell r="J1114">
            <v>200</v>
          </cell>
          <cell r="K1114" t="str">
            <v>13063</v>
          </cell>
          <cell r="L1114" t="str">
            <v>Clayton</v>
          </cell>
          <cell r="M1114" t="str">
            <v>0520</v>
          </cell>
          <cell r="N1114" t="str">
            <v>Atlanta</v>
          </cell>
          <cell r="O1114">
            <v>0</v>
          </cell>
          <cell r="P1114">
            <v>0</v>
          </cell>
          <cell r="Q1114">
            <v>0</v>
          </cell>
          <cell r="R1114" t="str">
            <v>garden</v>
          </cell>
          <cell r="S1114" t="str">
            <v>AIMCO</v>
          </cell>
          <cell r="T1114" t="str">
            <v>Winthrop</v>
          </cell>
          <cell r="U1114" t="str">
            <v>Conventional</v>
          </cell>
          <cell r="V1114" t="str">
            <v>Conventional</v>
          </cell>
          <cell r="W1114">
            <v>0</v>
          </cell>
          <cell r="X1114" t="str">
            <v>Consolidated</v>
          </cell>
          <cell r="Y1114" t="str">
            <v>12</v>
          </cell>
          <cell r="Z1114" t="str">
            <v>6</v>
          </cell>
          <cell r="AA1114" t="str">
            <v>8</v>
          </cell>
          <cell r="AB1114">
            <v>0</v>
          </cell>
          <cell r="AC1114">
            <v>1</v>
          </cell>
          <cell r="AD1114" t="str">
            <v>Yes</v>
          </cell>
          <cell r="AE1114" t="str">
            <v>Yes</v>
          </cell>
          <cell r="AF1114" t="str">
            <v>NHP Management Company</v>
          </cell>
          <cell r="AG1114" t="str">
            <v>AIMCO/Windsor Landing, L.P.</v>
          </cell>
          <cell r="AH1114" t="str">
            <v>1991</v>
          </cell>
          <cell r="AI1114" t="str">
            <v>South East</v>
          </cell>
          <cell r="AJ1114" t="str">
            <v>Atlanta</v>
          </cell>
          <cell r="AK1114" t="str">
            <v>Ken Mills</v>
          </cell>
          <cell r="AL1114" t="str">
            <v>Ken Mills</v>
          </cell>
          <cell r="AM1114" t="b">
            <v>0</v>
          </cell>
          <cell r="AN1114" t="str">
            <v>RW:038287@3494</v>
          </cell>
          <cell r="AO1114" t="str">
            <v>08234</v>
          </cell>
          <cell r="AP1114">
            <v>0</v>
          </cell>
          <cell r="AQ1114">
            <v>0</v>
          </cell>
          <cell r="AR1114">
            <v>0</v>
          </cell>
          <cell r="AS1114">
            <v>720</v>
          </cell>
          <cell r="AT1114">
            <v>0</v>
          </cell>
          <cell r="AU1114">
            <v>0</v>
          </cell>
          <cell r="AV1114">
            <v>0</v>
          </cell>
          <cell r="AW1114">
            <v>0</v>
          </cell>
          <cell r="AX1114">
            <v>720</v>
          </cell>
          <cell r="AY1114">
            <v>720</v>
          </cell>
        </row>
        <row r="1115">
          <cell r="A1115" t="str">
            <v>038578</v>
          </cell>
          <cell r="B1115" t="str">
            <v>SIERRA WOODS APARTMENTS</v>
          </cell>
          <cell r="C1115" t="str">
            <v>8712 AIRYBRINK LANE</v>
          </cell>
          <cell r="D1115">
            <v>0</v>
          </cell>
          <cell r="E1115" t="str">
            <v>Columbia</v>
          </cell>
          <cell r="F1115" t="str">
            <v>MD</v>
          </cell>
          <cell r="G1115" t="str">
            <v>21045</v>
          </cell>
          <cell r="H1115" t="str">
            <v>410-730-2350</v>
          </cell>
          <cell r="I1115" t="str">
            <v>410-730-2945</v>
          </cell>
          <cell r="J1115">
            <v>160</v>
          </cell>
          <cell r="K1115" t="str">
            <v>24027</v>
          </cell>
          <cell r="L1115" t="str">
            <v>Howard</v>
          </cell>
          <cell r="M1115" t="str">
            <v>0720</v>
          </cell>
          <cell r="N1115" t="str">
            <v>Baltimore</v>
          </cell>
          <cell r="O1115" t="str">
            <v>97</v>
          </cell>
          <cell r="P1115" t="str">
            <v>Washington - Baltimore</v>
          </cell>
          <cell r="Q1115" t="str">
            <v>Suburban</v>
          </cell>
          <cell r="R1115" t="str">
            <v>garden</v>
          </cell>
          <cell r="S1115" t="str">
            <v>AIMCO</v>
          </cell>
          <cell r="T1115" t="str">
            <v>FEE</v>
          </cell>
          <cell r="U1115" t="str">
            <v>Affordable</v>
          </cell>
          <cell r="V1115" t="str">
            <v>Affordable</v>
          </cell>
          <cell r="W1115">
            <v>0</v>
          </cell>
          <cell r="X1115" t="str">
            <v>Fee</v>
          </cell>
          <cell r="Y1115" t="str">
            <v>12</v>
          </cell>
          <cell r="Z1115">
            <v>0</v>
          </cell>
          <cell r="AA1115">
            <v>0</v>
          </cell>
          <cell r="AB1115">
            <v>0</v>
          </cell>
          <cell r="AC1115">
            <v>0</v>
          </cell>
          <cell r="AD1115" t="str">
            <v>No</v>
          </cell>
          <cell r="AE1115" t="str">
            <v>Yes</v>
          </cell>
          <cell r="AF1115" t="str">
            <v>Cornerstone</v>
          </cell>
          <cell r="AG1115" t="str">
            <v>Cornerstone Housing Corp.</v>
          </cell>
          <cell r="AH1115" t="str">
            <v>1973</v>
          </cell>
          <cell r="AI1115" t="str">
            <v>East</v>
          </cell>
          <cell r="AJ1115" t="str">
            <v>Rockville</v>
          </cell>
          <cell r="AK1115" t="str">
            <v>Bruce Terwilliger</v>
          </cell>
          <cell r="AL1115" t="str">
            <v>Ginger Fitzpatrick</v>
          </cell>
          <cell r="AM1115" t="b">
            <v>0</v>
          </cell>
          <cell r="AN1115" t="str">
            <v>RW:038274@3494</v>
          </cell>
          <cell r="AO1115" t="str">
            <v>08183</v>
          </cell>
          <cell r="AP1115">
            <v>0</v>
          </cell>
          <cell r="AQ1115">
            <v>0</v>
          </cell>
          <cell r="AR1115">
            <v>0</v>
          </cell>
          <cell r="AS1115">
            <v>0</v>
          </cell>
          <cell r="AT1115">
            <v>0</v>
          </cell>
          <cell r="AU1115">
            <v>0</v>
          </cell>
          <cell r="AV1115">
            <v>0</v>
          </cell>
          <cell r="AW1115">
            <v>0</v>
          </cell>
          <cell r="AX1115">
            <v>0</v>
          </cell>
          <cell r="AY1115">
            <v>0</v>
          </cell>
        </row>
        <row r="1116">
          <cell r="A1116" t="str">
            <v>038579</v>
          </cell>
          <cell r="B1116" t="str">
            <v>STEVENS FOREST</v>
          </cell>
          <cell r="C1116" t="str">
            <v>5866 STEVENS FOREST ROAD</v>
          </cell>
          <cell r="D1116">
            <v>0</v>
          </cell>
          <cell r="E1116" t="str">
            <v>Columbia</v>
          </cell>
          <cell r="F1116" t="str">
            <v>MD</v>
          </cell>
          <cell r="G1116" t="str">
            <v>21045</v>
          </cell>
          <cell r="H1116" t="str">
            <v>410-730-6222</v>
          </cell>
          <cell r="I1116" t="str">
            <v>410-730-3298</v>
          </cell>
          <cell r="J1116">
            <v>108</v>
          </cell>
          <cell r="K1116" t="str">
            <v>24027</v>
          </cell>
          <cell r="L1116" t="str">
            <v>Howard</v>
          </cell>
          <cell r="M1116" t="str">
            <v>0720</v>
          </cell>
          <cell r="N1116" t="str">
            <v>Baltimore</v>
          </cell>
          <cell r="O1116" t="str">
            <v>97</v>
          </cell>
          <cell r="P1116" t="str">
            <v>Washington - Baltimore</v>
          </cell>
          <cell r="Q1116" t="str">
            <v>Suburban</v>
          </cell>
          <cell r="R1116" t="str">
            <v>garden</v>
          </cell>
          <cell r="S1116" t="str">
            <v>AIMCO</v>
          </cell>
          <cell r="T1116" t="str">
            <v>FEE</v>
          </cell>
          <cell r="U1116" t="str">
            <v>Affordable</v>
          </cell>
          <cell r="V1116" t="str">
            <v>Affordable</v>
          </cell>
          <cell r="W1116">
            <v>0</v>
          </cell>
          <cell r="X1116" t="str">
            <v>Fee</v>
          </cell>
          <cell r="Y1116" t="str">
            <v>12</v>
          </cell>
          <cell r="Z1116">
            <v>0</v>
          </cell>
          <cell r="AA1116">
            <v>0</v>
          </cell>
          <cell r="AB1116">
            <v>0</v>
          </cell>
          <cell r="AC1116">
            <v>0</v>
          </cell>
          <cell r="AD1116" t="str">
            <v>No</v>
          </cell>
          <cell r="AE1116" t="str">
            <v>Yes</v>
          </cell>
          <cell r="AF1116" t="str">
            <v>Cornerstone</v>
          </cell>
          <cell r="AG1116" t="str">
            <v>Cornerstone/Stevens Forest, Inc.</v>
          </cell>
          <cell r="AH1116" t="str">
            <v>1971</v>
          </cell>
          <cell r="AI1116" t="str">
            <v>East</v>
          </cell>
          <cell r="AJ1116" t="str">
            <v>Rockville</v>
          </cell>
          <cell r="AK1116" t="str">
            <v>Bruce Terwilliger</v>
          </cell>
          <cell r="AL1116" t="str">
            <v>Ginger Fitzpatrick</v>
          </cell>
          <cell r="AM1116" t="b">
            <v>0</v>
          </cell>
          <cell r="AN1116" t="str">
            <v>RW:006787@3494</v>
          </cell>
          <cell r="AO1116" t="str">
            <v>11376</v>
          </cell>
          <cell r="AP1116">
            <v>0</v>
          </cell>
          <cell r="AQ1116">
            <v>0</v>
          </cell>
          <cell r="AR1116">
            <v>0</v>
          </cell>
          <cell r="AS1116">
            <v>0</v>
          </cell>
          <cell r="AT1116">
            <v>0</v>
          </cell>
          <cell r="AU1116">
            <v>0</v>
          </cell>
          <cell r="AV1116">
            <v>0</v>
          </cell>
          <cell r="AW1116">
            <v>0</v>
          </cell>
          <cell r="AX1116">
            <v>0</v>
          </cell>
          <cell r="AY1116">
            <v>0</v>
          </cell>
        </row>
        <row r="1117">
          <cell r="A1117" t="str">
            <v>038580</v>
          </cell>
          <cell r="B1117" t="str">
            <v>PARK PLACE</v>
          </cell>
          <cell r="C1117" t="str">
            <v>4399 FOREST PARK BLVD.</v>
          </cell>
          <cell r="D1117">
            <v>0</v>
          </cell>
          <cell r="E1117" t="str">
            <v>St. Louis</v>
          </cell>
          <cell r="F1117" t="str">
            <v>MO</v>
          </cell>
          <cell r="G1117" t="str">
            <v>63108</v>
          </cell>
          <cell r="H1117" t="str">
            <v>314-535-3330</v>
          </cell>
          <cell r="I1117" t="str">
            <v>314-535-5316</v>
          </cell>
          <cell r="J1117">
            <v>242</v>
          </cell>
          <cell r="K1117" t="str">
            <v>29510</v>
          </cell>
          <cell r="L1117" t="str">
            <v>St. Louis City</v>
          </cell>
          <cell r="M1117" t="str">
            <v>7040</v>
          </cell>
          <cell r="N1117" t="str">
            <v>St. Louis</v>
          </cell>
          <cell r="O1117">
            <v>0</v>
          </cell>
          <cell r="P1117">
            <v>0</v>
          </cell>
          <cell r="Q1117" t="str">
            <v>Inner city</v>
          </cell>
          <cell r="R1117" t="str">
            <v>midrise</v>
          </cell>
          <cell r="S1117" t="str">
            <v>AIMCO</v>
          </cell>
          <cell r="T1117" t="str">
            <v>NHP</v>
          </cell>
          <cell r="U1117" t="str">
            <v>Affordable</v>
          </cell>
          <cell r="V1117" t="str">
            <v>Affordable</v>
          </cell>
          <cell r="W1117">
            <v>0</v>
          </cell>
          <cell r="X1117" t="str">
            <v>Equity</v>
          </cell>
          <cell r="Y1117" t="str">
            <v>12</v>
          </cell>
          <cell r="Z1117" t="str">
            <v>7</v>
          </cell>
          <cell r="AA1117" t="str">
            <v>8</v>
          </cell>
          <cell r="AB1117">
            <v>0</v>
          </cell>
          <cell r="AC1117">
            <v>9.7600000000000006E-2</v>
          </cell>
          <cell r="AD1117" t="str">
            <v>Yes</v>
          </cell>
          <cell r="AE1117" t="str">
            <v>Yes</v>
          </cell>
          <cell r="AF1117" t="str">
            <v>NHP Management Company</v>
          </cell>
          <cell r="AG1117" t="str">
            <v>Forst Park Elderly Assoc Ltd Ptsp</v>
          </cell>
          <cell r="AH1117" t="str">
            <v>1984</v>
          </cell>
          <cell r="AI1117" t="str">
            <v>Far West</v>
          </cell>
          <cell r="AJ1117" t="str">
            <v>Kansas City</v>
          </cell>
          <cell r="AK1117" t="str">
            <v>Rusty Fleming</v>
          </cell>
          <cell r="AL1117" t="str">
            <v>Lisa Beffa</v>
          </cell>
          <cell r="AM1117" t="b">
            <v>0</v>
          </cell>
          <cell r="AN1117" t="str">
            <v>RW:005343@3494</v>
          </cell>
          <cell r="AO1117">
            <v>0</v>
          </cell>
          <cell r="AP1117">
            <v>2151.86</v>
          </cell>
          <cell r="AQ1117">
            <v>0</v>
          </cell>
          <cell r="AR1117">
            <v>0</v>
          </cell>
          <cell r="AS1117">
            <v>0</v>
          </cell>
          <cell r="AT1117">
            <v>0</v>
          </cell>
          <cell r="AU1117">
            <v>0</v>
          </cell>
          <cell r="AV1117">
            <v>0</v>
          </cell>
          <cell r="AW1117">
            <v>0</v>
          </cell>
          <cell r="AX1117">
            <v>2151.86</v>
          </cell>
          <cell r="AY1117">
            <v>210.02</v>
          </cell>
        </row>
        <row r="1118">
          <cell r="A1118" t="str">
            <v>038583</v>
          </cell>
          <cell r="B1118" t="str">
            <v>64  GARDEN CENTER</v>
          </cell>
          <cell r="C1118" t="str">
            <v>70 GARDEN CENTER</v>
          </cell>
          <cell r="D1118">
            <v>0</v>
          </cell>
          <cell r="E1118" t="str">
            <v>BROOMFIELD</v>
          </cell>
          <cell r="F1118" t="str">
            <v>CO</v>
          </cell>
          <cell r="G1118" t="str">
            <v>80020</v>
          </cell>
          <cell r="H1118" t="str">
            <v>317-898-2892</v>
          </cell>
          <cell r="I1118" t="str">
            <v>317-898-6610</v>
          </cell>
          <cell r="J1118">
            <v>38</v>
          </cell>
          <cell r="K1118" t="str">
            <v>08001</v>
          </cell>
          <cell r="L1118" t="str">
            <v>Adams</v>
          </cell>
          <cell r="M1118" t="str">
            <v>2080</v>
          </cell>
          <cell r="N1118" t="str">
            <v>Denver</v>
          </cell>
          <cell r="O1118" t="str">
            <v>34</v>
          </cell>
          <cell r="P1118" t="str">
            <v>Denver - Boulder - Greeley</v>
          </cell>
          <cell r="Q1118">
            <v>0</v>
          </cell>
          <cell r="R1118" t="str">
            <v>garden</v>
          </cell>
          <cell r="S1118" t="str">
            <v>AIMCO</v>
          </cell>
          <cell r="T1118" t="str">
            <v>FEE</v>
          </cell>
          <cell r="U1118" t="str">
            <v>Conventional</v>
          </cell>
          <cell r="V1118" t="str">
            <v>Conventional</v>
          </cell>
          <cell r="W1118">
            <v>0</v>
          </cell>
          <cell r="X1118" t="str">
            <v>Fee</v>
          </cell>
          <cell r="Y1118" t="str">
            <v>12</v>
          </cell>
          <cell r="Z1118">
            <v>0</v>
          </cell>
          <cell r="AA1118">
            <v>0</v>
          </cell>
          <cell r="AB1118">
            <v>0</v>
          </cell>
          <cell r="AC1118">
            <v>0</v>
          </cell>
          <cell r="AD1118" t="str">
            <v>No</v>
          </cell>
          <cell r="AE1118" t="str">
            <v>Yes</v>
          </cell>
          <cell r="AF1118" t="str">
            <v>NHP Management Company</v>
          </cell>
          <cell r="AG1118" t="str">
            <v>Kirchner Moore &amp; Company</v>
          </cell>
          <cell r="AH1118">
            <v>0</v>
          </cell>
          <cell r="AI1118" t="str">
            <v>Far West</v>
          </cell>
          <cell r="AJ1118" t="str">
            <v>Denver</v>
          </cell>
          <cell r="AK1118" t="str">
            <v>Steve Peters</v>
          </cell>
          <cell r="AL1118" t="str">
            <v>Brenda Barrett</v>
          </cell>
          <cell r="AM1118" t="b">
            <v>0</v>
          </cell>
          <cell r="AN1118">
            <v>0</v>
          </cell>
          <cell r="AO1118" t="str">
            <v>09178</v>
          </cell>
          <cell r="AP1118">
            <v>0</v>
          </cell>
          <cell r="AQ1118">
            <v>0</v>
          </cell>
          <cell r="AR1118">
            <v>0</v>
          </cell>
          <cell r="AS1118">
            <v>0</v>
          </cell>
          <cell r="AT1118">
            <v>0</v>
          </cell>
          <cell r="AU1118">
            <v>0</v>
          </cell>
          <cell r="AV1118">
            <v>0</v>
          </cell>
          <cell r="AW1118">
            <v>0</v>
          </cell>
          <cell r="AX1118">
            <v>0</v>
          </cell>
          <cell r="AY1118">
            <v>0</v>
          </cell>
        </row>
        <row r="1119">
          <cell r="A1119" t="str">
            <v>038584</v>
          </cell>
          <cell r="B1119" t="str">
            <v>Colony</v>
          </cell>
          <cell r="C1119" t="str">
            <v>6050 34th St West</v>
          </cell>
          <cell r="D1119">
            <v>0</v>
          </cell>
          <cell r="E1119" t="str">
            <v>Bradenton</v>
          </cell>
          <cell r="F1119" t="str">
            <v>FL</v>
          </cell>
          <cell r="G1119" t="str">
            <v>34210</v>
          </cell>
          <cell r="H1119" t="str">
            <v>941/753-6850</v>
          </cell>
          <cell r="I1119" t="str">
            <v>941/753-6851</v>
          </cell>
          <cell r="J1119">
            <v>166</v>
          </cell>
          <cell r="K1119" t="str">
            <v>12081</v>
          </cell>
          <cell r="L1119" t="str">
            <v>Manatee</v>
          </cell>
          <cell r="M1119" t="str">
            <v>7510</v>
          </cell>
          <cell r="N1119" t="str">
            <v>Sarasota-Bradenton</v>
          </cell>
          <cell r="O1119">
            <v>0</v>
          </cell>
          <cell r="P1119">
            <v>0</v>
          </cell>
          <cell r="Q1119">
            <v>0</v>
          </cell>
          <cell r="R1119" t="str">
            <v>garden</v>
          </cell>
          <cell r="S1119" t="str">
            <v>AIMCO</v>
          </cell>
          <cell r="T1119" t="str">
            <v>Realty Investments</v>
          </cell>
          <cell r="U1119" t="str">
            <v>Conventional</v>
          </cell>
          <cell r="V1119">
            <v>0</v>
          </cell>
          <cell r="W1119">
            <v>0</v>
          </cell>
          <cell r="X1119" t="str">
            <v>Consolidated</v>
          </cell>
          <cell r="Y1119" t="str">
            <v>12</v>
          </cell>
          <cell r="Z1119" t="str">
            <v>7</v>
          </cell>
          <cell r="AA1119" t="str">
            <v>7</v>
          </cell>
          <cell r="AB1119">
            <v>0</v>
          </cell>
          <cell r="AC1119">
            <v>1</v>
          </cell>
          <cell r="AD1119" t="str">
            <v>Yes</v>
          </cell>
          <cell r="AE1119" t="str">
            <v>Yes</v>
          </cell>
          <cell r="AF1119" t="str">
            <v>NHP Management Company</v>
          </cell>
          <cell r="AG1119" t="str">
            <v>AIMCO Colony, L.P.</v>
          </cell>
          <cell r="AH1119">
            <v>0</v>
          </cell>
          <cell r="AI1119" t="str">
            <v>South East</v>
          </cell>
          <cell r="AJ1119" t="str">
            <v>Tampa</v>
          </cell>
          <cell r="AK1119" t="str">
            <v>Dan Kistel</v>
          </cell>
          <cell r="AL1119" t="str">
            <v>Brenda DeVore</v>
          </cell>
          <cell r="AM1119" t="b">
            <v>0</v>
          </cell>
          <cell r="AN1119">
            <v>0</v>
          </cell>
          <cell r="AO1119" t="str">
            <v>11876</v>
          </cell>
          <cell r="AP1119">
            <v>0</v>
          </cell>
          <cell r="AQ1119">
            <v>0</v>
          </cell>
          <cell r="AR1119">
            <v>0</v>
          </cell>
          <cell r="AS1119">
            <v>0</v>
          </cell>
          <cell r="AT1119">
            <v>0</v>
          </cell>
          <cell r="AU1119">
            <v>0</v>
          </cell>
          <cell r="AV1119">
            <v>0</v>
          </cell>
          <cell r="AW1119">
            <v>448.2</v>
          </cell>
          <cell r="AX1119">
            <v>448.2</v>
          </cell>
          <cell r="AY1119">
            <v>448.2</v>
          </cell>
        </row>
        <row r="1120">
          <cell r="A1120" t="str">
            <v>038585</v>
          </cell>
          <cell r="B1120" t="str">
            <v>Atriums of Plantation</v>
          </cell>
          <cell r="C1120" t="str">
            <v>1 South Pine Island Road</v>
          </cell>
          <cell r="D1120">
            <v>0</v>
          </cell>
          <cell r="E1120" t="str">
            <v>Plantation</v>
          </cell>
          <cell r="F1120" t="str">
            <v>FL</v>
          </cell>
          <cell r="G1120" t="str">
            <v>33324</v>
          </cell>
          <cell r="H1120" t="str">
            <v>954-475-2000</v>
          </cell>
          <cell r="I1120" t="str">
            <v>954-424-8118</v>
          </cell>
          <cell r="J1120">
            <v>210</v>
          </cell>
          <cell r="K1120" t="str">
            <v>12011</v>
          </cell>
          <cell r="L1120" t="str">
            <v>Broward</v>
          </cell>
          <cell r="M1120" t="str">
            <v>2680</v>
          </cell>
          <cell r="N1120" t="str">
            <v>FortLauderdale</v>
          </cell>
          <cell r="O1120" t="str">
            <v>56</v>
          </cell>
          <cell r="P1120" t="str">
            <v>Miami - Fort Lauderdale</v>
          </cell>
          <cell r="Q1120">
            <v>0</v>
          </cell>
          <cell r="R1120" t="str">
            <v>garden</v>
          </cell>
          <cell r="S1120" t="str">
            <v>AIMCO</v>
          </cell>
          <cell r="T1120">
            <v>0</v>
          </cell>
          <cell r="U1120" t="str">
            <v>Conventional</v>
          </cell>
          <cell r="V1120" t="str">
            <v>Conventional</v>
          </cell>
          <cell r="W1120">
            <v>0</v>
          </cell>
          <cell r="X1120" t="str">
            <v>Consolidated</v>
          </cell>
          <cell r="Y1120" t="str">
            <v>12</v>
          </cell>
          <cell r="Z1120" t="str">
            <v>8</v>
          </cell>
          <cell r="AA1120" t="str">
            <v>7</v>
          </cell>
          <cell r="AB1120">
            <v>0</v>
          </cell>
          <cell r="AC1120">
            <v>1</v>
          </cell>
          <cell r="AD1120" t="str">
            <v>Yes</v>
          </cell>
          <cell r="AE1120" t="str">
            <v>Yes</v>
          </cell>
          <cell r="AF1120" t="str">
            <v>NHP Management Company</v>
          </cell>
          <cell r="AG1120" t="str">
            <v>AIMCO Atriums of Plantation</v>
          </cell>
          <cell r="AH1120" t="str">
            <v>1979</v>
          </cell>
          <cell r="AI1120" t="str">
            <v>South East</v>
          </cell>
          <cell r="AJ1120" t="str">
            <v>Boca</v>
          </cell>
          <cell r="AK1120" t="str">
            <v>Charlie Vanover</v>
          </cell>
          <cell r="AL1120" t="str">
            <v>Maria Goicoechea</v>
          </cell>
          <cell r="AM1120" t="b">
            <v>0</v>
          </cell>
          <cell r="AN1120" t="str">
            <v>RW:038283@3494</v>
          </cell>
          <cell r="AO1120" t="str">
            <v>08150</v>
          </cell>
          <cell r="AP1120">
            <v>0</v>
          </cell>
          <cell r="AQ1120">
            <v>0</v>
          </cell>
          <cell r="AR1120">
            <v>0</v>
          </cell>
          <cell r="AS1120">
            <v>0</v>
          </cell>
          <cell r="AT1120">
            <v>0</v>
          </cell>
          <cell r="AU1120">
            <v>0</v>
          </cell>
          <cell r="AV1120">
            <v>0</v>
          </cell>
          <cell r="AW1120">
            <v>0</v>
          </cell>
          <cell r="AX1120">
            <v>0</v>
          </cell>
          <cell r="AY1120">
            <v>0</v>
          </cell>
        </row>
        <row r="1121">
          <cell r="A1121" t="str">
            <v>038587</v>
          </cell>
          <cell r="B1121" t="str">
            <v>Shallow Creek</v>
          </cell>
          <cell r="C1121" t="str">
            <v>3601 Magic Drive</v>
          </cell>
          <cell r="D1121">
            <v>0</v>
          </cell>
          <cell r="E1121" t="str">
            <v>San Antonio</v>
          </cell>
          <cell r="F1121" t="str">
            <v>TX</v>
          </cell>
          <cell r="G1121" t="str">
            <v>78229</v>
          </cell>
          <cell r="H1121" t="str">
            <v>210-349-4094</v>
          </cell>
          <cell r="I1121" t="str">
            <v>210-349-1017</v>
          </cell>
          <cell r="J1121">
            <v>208</v>
          </cell>
          <cell r="K1121" t="str">
            <v>48029</v>
          </cell>
          <cell r="L1121" t="str">
            <v>Bexar</v>
          </cell>
          <cell r="M1121" t="str">
            <v>7240</v>
          </cell>
          <cell r="N1121" t="str">
            <v>San Antonio</v>
          </cell>
          <cell r="O1121">
            <v>0</v>
          </cell>
          <cell r="P1121">
            <v>0</v>
          </cell>
          <cell r="Q1121">
            <v>0</v>
          </cell>
          <cell r="R1121" t="str">
            <v>garden</v>
          </cell>
          <cell r="S1121" t="str">
            <v>AIMCO</v>
          </cell>
          <cell r="T1121" t="str">
            <v>REIT/Ambassador</v>
          </cell>
          <cell r="U1121" t="str">
            <v>Conventional</v>
          </cell>
          <cell r="V1121" t="str">
            <v>Conventional</v>
          </cell>
          <cell r="W1121">
            <v>0</v>
          </cell>
          <cell r="X1121" t="str">
            <v>Consolidated</v>
          </cell>
          <cell r="Y1121" t="str">
            <v>12</v>
          </cell>
          <cell r="Z1121" t="str">
            <v>7</v>
          </cell>
          <cell r="AA1121" t="str">
            <v>7</v>
          </cell>
          <cell r="AB1121">
            <v>0</v>
          </cell>
          <cell r="AC1121">
            <v>1</v>
          </cell>
          <cell r="AD1121" t="str">
            <v>Yes</v>
          </cell>
          <cell r="AE1121" t="str">
            <v>Yes</v>
          </cell>
          <cell r="AF1121" t="str">
            <v>NHP Management Company</v>
          </cell>
          <cell r="AG1121" t="str">
            <v>Ambassador VIII, L.P.</v>
          </cell>
          <cell r="AH1121" t="str">
            <v>1982</v>
          </cell>
          <cell r="AI1121" t="str">
            <v>West</v>
          </cell>
          <cell r="AJ1121" t="str">
            <v>Austin</v>
          </cell>
          <cell r="AK1121" t="str">
            <v>Frances Nolan</v>
          </cell>
          <cell r="AL1121" t="str">
            <v>Nancy Proulx</v>
          </cell>
          <cell r="AM1121" t="b">
            <v>0</v>
          </cell>
          <cell r="AN1121">
            <v>0</v>
          </cell>
          <cell r="AO1121">
            <v>0</v>
          </cell>
          <cell r="AP1121">
            <v>0</v>
          </cell>
          <cell r="AQ1121">
            <v>0</v>
          </cell>
          <cell r="AR1121">
            <v>1123.2</v>
          </cell>
          <cell r="AS1121">
            <v>0</v>
          </cell>
          <cell r="AT1121">
            <v>0</v>
          </cell>
          <cell r="AU1121">
            <v>0</v>
          </cell>
          <cell r="AV1121">
            <v>0</v>
          </cell>
          <cell r="AW1121">
            <v>0</v>
          </cell>
          <cell r="AX1121">
            <v>1123.2</v>
          </cell>
          <cell r="AY1121">
            <v>1123.2</v>
          </cell>
        </row>
        <row r="1122">
          <cell r="A1122" t="str">
            <v>038588</v>
          </cell>
          <cell r="B1122" t="str">
            <v>The Arbors Apartments</v>
          </cell>
          <cell r="C1122" t="str">
            <v>129 E. Villa Capri Circle</v>
          </cell>
          <cell r="D1122">
            <v>0</v>
          </cell>
          <cell r="E1122" t="str">
            <v>Deland</v>
          </cell>
          <cell r="F1122" t="str">
            <v>FL</v>
          </cell>
          <cell r="G1122" t="str">
            <v>32724</v>
          </cell>
          <cell r="H1122" t="str">
            <v>904-734-7400</v>
          </cell>
          <cell r="I1122" t="str">
            <v>904-822-4554</v>
          </cell>
          <cell r="J1122">
            <v>224</v>
          </cell>
          <cell r="K1122" t="str">
            <v>12127</v>
          </cell>
          <cell r="L1122" t="str">
            <v>Volusia</v>
          </cell>
          <cell r="M1122" t="str">
            <v>2020</v>
          </cell>
          <cell r="N1122" t="str">
            <v>DaytonaBeach</v>
          </cell>
          <cell r="O1122">
            <v>0</v>
          </cell>
          <cell r="P1122">
            <v>0</v>
          </cell>
          <cell r="Q1122">
            <v>0</v>
          </cell>
          <cell r="R1122" t="str">
            <v>garden</v>
          </cell>
          <cell r="S1122" t="str">
            <v>AIMCO</v>
          </cell>
          <cell r="T1122" t="str">
            <v>REIT/Ambassador</v>
          </cell>
          <cell r="U1122" t="str">
            <v>Conventional</v>
          </cell>
          <cell r="V1122" t="str">
            <v>Conventional</v>
          </cell>
          <cell r="W1122">
            <v>0</v>
          </cell>
          <cell r="X1122" t="str">
            <v>Consolidated</v>
          </cell>
          <cell r="Y1122" t="str">
            <v>12</v>
          </cell>
          <cell r="Z1122" t="str">
            <v>6</v>
          </cell>
          <cell r="AA1122" t="str">
            <v>8</v>
          </cell>
          <cell r="AB1122">
            <v>0</v>
          </cell>
          <cell r="AC1122">
            <v>1</v>
          </cell>
          <cell r="AD1122" t="str">
            <v>Yes</v>
          </cell>
          <cell r="AE1122" t="str">
            <v>Yes</v>
          </cell>
          <cell r="AF1122" t="str">
            <v>NHP Management Company</v>
          </cell>
          <cell r="AG1122" t="str">
            <v>AIMCO Arbors, L.L.C.</v>
          </cell>
          <cell r="AH1122" t="str">
            <v>1983</v>
          </cell>
          <cell r="AI1122" t="str">
            <v>South East</v>
          </cell>
          <cell r="AJ1122" t="str">
            <v>Orlando</v>
          </cell>
          <cell r="AK1122" t="str">
            <v>Chuck Turner</v>
          </cell>
          <cell r="AL1122" t="str">
            <v>Elizabeth Thompson</v>
          </cell>
          <cell r="AM1122" t="b">
            <v>0</v>
          </cell>
          <cell r="AN1122">
            <v>0</v>
          </cell>
          <cell r="AO1122">
            <v>0</v>
          </cell>
          <cell r="AP1122">
            <v>0</v>
          </cell>
          <cell r="AQ1122">
            <v>0</v>
          </cell>
          <cell r="AR1122">
            <v>0</v>
          </cell>
          <cell r="AS1122">
            <v>806.4</v>
          </cell>
          <cell r="AT1122">
            <v>0</v>
          </cell>
          <cell r="AU1122">
            <v>0</v>
          </cell>
          <cell r="AV1122">
            <v>0</v>
          </cell>
          <cell r="AW1122">
            <v>0</v>
          </cell>
          <cell r="AX1122">
            <v>806.4</v>
          </cell>
          <cell r="AY1122">
            <v>806.4</v>
          </cell>
        </row>
        <row r="1123">
          <cell r="A1123" t="str">
            <v>038590</v>
          </cell>
          <cell r="B1123" t="str">
            <v>Aspen Hills</v>
          </cell>
          <cell r="C1123" t="str">
            <v>8527 Capital of Texas Highway</v>
          </cell>
          <cell r="D1123">
            <v>0</v>
          </cell>
          <cell r="E1123" t="str">
            <v>Austin</v>
          </cell>
          <cell r="F1123" t="str">
            <v>TX</v>
          </cell>
          <cell r="G1123" t="str">
            <v>78759</v>
          </cell>
          <cell r="H1123" t="str">
            <v>512-346-0798</v>
          </cell>
          <cell r="I1123" t="str">
            <v>512-346-0798</v>
          </cell>
          <cell r="J1123">
            <v>344</v>
          </cell>
          <cell r="K1123" t="str">
            <v>48453</v>
          </cell>
          <cell r="L1123" t="str">
            <v>Travis</v>
          </cell>
          <cell r="M1123" t="str">
            <v>0640</v>
          </cell>
          <cell r="N1123" t="str">
            <v>Austin-San Marcos</v>
          </cell>
          <cell r="O1123">
            <v>0</v>
          </cell>
          <cell r="P1123">
            <v>0</v>
          </cell>
          <cell r="Q1123">
            <v>0</v>
          </cell>
          <cell r="R1123" t="str">
            <v>garden</v>
          </cell>
          <cell r="S1123" t="str">
            <v>AIMCO</v>
          </cell>
          <cell r="T1123" t="str">
            <v>REIT/Ambassador</v>
          </cell>
          <cell r="U1123" t="str">
            <v>Conventional</v>
          </cell>
          <cell r="V1123" t="str">
            <v>Conventional</v>
          </cell>
          <cell r="W1123">
            <v>0</v>
          </cell>
          <cell r="X1123" t="str">
            <v>Consolidated</v>
          </cell>
          <cell r="Y1123" t="str">
            <v>12</v>
          </cell>
          <cell r="Z1123" t="str">
            <v>10</v>
          </cell>
          <cell r="AA1123" t="str">
            <v>7</v>
          </cell>
          <cell r="AB1123">
            <v>0</v>
          </cell>
          <cell r="AC1123">
            <v>1</v>
          </cell>
          <cell r="AD1123" t="str">
            <v>Yes</v>
          </cell>
          <cell r="AE1123" t="str">
            <v>Yes</v>
          </cell>
          <cell r="AF1123" t="str">
            <v>NHP Management Company</v>
          </cell>
          <cell r="AG1123" t="str">
            <v>Ambassador VIII, L.P.</v>
          </cell>
          <cell r="AH1123" t="str">
            <v>1986</v>
          </cell>
          <cell r="AI1123" t="str">
            <v>West</v>
          </cell>
          <cell r="AJ1123" t="str">
            <v>Austin</v>
          </cell>
          <cell r="AK1123" t="str">
            <v>Frances Nolan</v>
          </cell>
          <cell r="AL1123" t="str">
            <v>Carolyn Sampson</v>
          </cell>
          <cell r="AM1123" t="b">
            <v>0</v>
          </cell>
          <cell r="AN1123" t="str">
            <v>RW:000849@3494</v>
          </cell>
          <cell r="AO1123" t="str">
            <v>11618</v>
          </cell>
          <cell r="AP1123">
            <v>0</v>
          </cell>
          <cell r="AQ1123">
            <v>0</v>
          </cell>
          <cell r="AR1123">
            <v>1890</v>
          </cell>
          <cell r="AS1123">
            <v>0</v>
          </cell>
          <cell r="AT1123">
            <v>0</v>
          </cell>
          <cell r="AU1123">
            <v>0</v>
          </cell>
          <cell r="AV1123">
            <v>0</v>
          </cell>
          <cell r="AW1123">
            <v>0</v>
          </cell>
          <cell r="AX1123">
            <v>1890</v>
          </cell>
          <cell r="AY1123">
            <v>1890</v>
          </cell>
        </row>
        <row r="1124">
          <cell r="A1124" t="str">
            <v>038591</v>
          </cell>
          <cell r="B1124" t="str">
            <v>ISLANDTREE</v>
          </cell>
          <cell r="C1124" t="str">
            <v>Two Johnney Mercer Blvd</v>
          </cell>
          <cell r="D1124">
            <v>0</v>
          </cell>
          <cell r="E1124" t="str">
            <v>SAVANNAH</v>
          </cell>
          <cell r="F1124" t="str">
            <v>GA</v>
          </cell>
          <cell r="G1124" t="str">
            <v>31410</v>
          </cell>
          <cell r="H1124" t="str">
            <v>912-897-6001</v>
          </cell>
          <cell r="I1124" t="str">
            <v>912-897-9095</v>
          </cell>
          <cell r="J1124">
            <v>216</v>
          </cell>
          <cell r="K1124" t="str">
            <v>13051</v>
          </cell>
          <cell r="L1124" t="str">
            <v>Chatham</v>
          </cell>
          <cell r="M1124" t="str">
            <v>7520</v>
          </cell>
          <cell r="N1124" t="str">
            <v>Savannah</v>
          </cell>
          <cell r="O1124">
            <v>0</v>
          </cell>
          <cell r="P1124">
            <v>0</v>
          </cell>
          <cell r="Q1124">
            <v>0</v>
          </cell>
          <cell r="R1124" t="str">
            <v>garden</v>
          </cell>
          <cell r="S1124" t="str">
            <v>AIMCO</v>
          </cell>
          <cell r="T1124" t="str">
            <v>Winthrop</v>
          </cell>
          <cell r="U1124" t="str">
            <v>Conventional</v>
          </cell>
          <cell r="V1124" t="str">
            <v>Conventional</v>
          </cell>
          <cell r="W1124">
            <v>0</v>
          </cell>
          <cell r="X1124" t="str">
            <v>Consolidated</v>
          </cell>
          <cell r="Y1124" t="str">
            <v>12</v>
          </cell>
          <cell r="Z1124" t="str">
            <v>8</v>
          </cell>
          <cell r="AA1124" t="str">
            <v>7</v>
          </cell>
          <cell r="AB1124">
            <v>0</v>
          </cell>
          <cell r="AC1124">
            <v>1</v>
          </cell>
          <cell r="AD1124" t="str">
            <v>Yes</v>
          </cell>
          <cell r="AE1124" t="str">
            <v>Yes</v>
          </cell>
          <cell r="AF1124" t="str">
            <v>NHP Management Company</v>
          </cell>
          <cell r="AG1124" t="str">
            <v>AIMCO/Islandtree, L.P.</v>
          </cell>
          <cell r="AH1124" t="str">
            <v>1985</v>
          </cell>
          <cell r="AI1124" t="str">
            <v>South East</v>
          </cell>
          <cell r="AJ1124" t="str">
            <v>Atlanta</v>
          </cell>
          <cell r="AK1124" t="str">
            <v>Ken Mills</v>
          </cell>
          <cell r="AL1124" t="str">
            <v>Sue Roland</v>
          </cell>
          <cell r="AM1124" t="b">
            <v>0</v>
          </cell>
          <cell r="AN1124" t="str">
            <v>RW:000644@3494</v>
          </cell>
          <cell r="AO1124" t="str">
            <v>11539</v>
          </cell>
          <cell r="AP1124">
            <v>0</v>
          </cell>
          <cell r="AQ1124">
            <v>2134.08</v>
          </cell>
          <cell r="AR1124">
            <v>0</v>
          </cell>
          <cell r="AS1124">
            <v>777.6</v>
          </cell>
          <cell r="AT1124">
            <v>0</v>
          </cell>
          <cell r="AU1124">
            <v>0</v>
          </cell>
          <cell r="AV1124">
            <v>0</v>
          </cell>
          <cell r="AW1124">
            <v>0</v>
          </cell>
          <cell r="AX1124">
            <v>2911.68</v>
          </cell>
          <cell r="AY1124">
            <v>2911.68</v>
          </cell>
        </row>
        <row r="1125">
          <cell r="A1125" t="str">
            <v>038593</v>
          </cell>
          <cell r="B1125" t="str">
            <v>YORKTREE</v>
          </cell>
          <cell r="C1125" t="str">
            <v>201 Flame Drive</v>
          </cell>
          <cell r="D1125">
            <v>0</v>
          </cell>
          <cell r="E1125" t="str">
            <v>Carolstream</v>
          </cell>
          <cell r="F1125" t="str">
            <v>IL</v>
          </cell>
          <cell r="G1125" t="str">
            <v>60188</v>
          </cell>
          <cell r="H1125" t="str">
            <v>708-653-0810</v>
          </cell>
          <cell r="I1125" t="str">
            <v>708-653-4895</v>
          </cell>
          <cell r="J1125">
            <v>293</v>
          </cell>
          <cell r="K1125" t="str">
            <v>17043</v>
          </cell>
          <cell r="L1125" t="str">
            <v>Du Page</v>
          </cell>
          <cell r="M1125" t="str">
            <v>1600</v>
          </cell>
          <cell r="N1125" t="str">
            <v>Chicago</v>
          </cell>
          <cell r="O1125" t="str">
            <v>14</v>
          </cell>
          <cell r="P1125" t="str">
            <v>Chicago - Gary - Kenosha</v>
          </cell>
          <cell r="Q1125">
            <v>0</v>
          </cell>
          <cell r="R1125" t="str">
            <v>garden</v>
          </cell>
          <cell r="S1125" t="str">
            <v>AIMCO</v>
          </cell>
          <cell r="T1125" t="str">
            <v>Winthrop</v>
          </cell>
          <cell r="U1125" t="str">
            <v>Conventional</v>
          </cell>
          <cell r="V1125" t="str">
            <v>Conventional</v>
          </cell>
          <cell r="W1125">
            <v>0</v>
          </cell>
          <cell r="X1125" t="str">
            <v>Consolidated</v>
          </cell>
          <cell r="Y1125" t="str">
            <v>12</v>
          </cell>
          <cell r="Z1125" t="str">
            <v>7</v>
          </cell>
          <cell r="AA1125" t="str">
            <v>7</v>
          </cell>
          <cell r="AB1125">
            <v>0</v>
          </cell>
          <cell r="AC1125">
            <v>1</v>
          </cell>
          <cell r="AD1125" t="str">
            <v>Yes</v>
          </cell>
          <cell r="AE1125" t="str">
            <v>Yes</v>
          </cell>
          <cell r="AF1125" t="str">
            <v>NHP Management Company</v>
          </cell>
          <cell r="AG1125" t="str">
            <v>AIMCO/Yorktree, L.P.</v>
          </cell>
          <cell r="AH1125" t="str">
            <v>1972</v>
          </cell>
          <cell r="AI1125" t="str">
            <v>Far West</v>
          </cell>
          <cell r="AJ1125" t="str">
            <v>Chicago</v>
          </cell>
          <cell r="AK1125" t="str">
            <v>Wade Roemke</v>
          </cell>
          <cell r="AL1125" t="str">
            <v>Claudia Vita</v>
          </cell>
          <cell r="AM1125" t="b">
            <v>0</v>
          </cell>
          <cell r="AN1125" t="str">
            <v>RW:038418@3494</v>
          </cell>
          <cell r="AO1125" t="str">
            <v>08468</v>
          </cell>
          <cell r="AP1125">
            <v>2605.35</v>
          </cell>
          <cell r="AQ1125">
            <v>0</v>
          </cell>
          <cell r="AR1125">
            <v>0</v>
          </cell>
          <cell r="AS1125">
            <v>0</v>
          </cell>
          <cell r="AT1125">
            <v>1975.17</v>
          </cell>
          <cell r="AU1125">
            <v>0</v>
          </cell>
          <cell r="AV1125">
            <v>0</v>
          </cell>
          <cell r="AW1125">
            <v>0</v>
          </cell>
          <cell r="AX1125">
            <v>4580.5200000000004</v>
          </cell>
          <cell r="AY1125">
            <v>4580.5200000000004</v>
          </cell>
        </row>
        <row r="1126">
          <cell r="A1126" t="str">
            <v>038594</v>
          </cell>
          <cell r="B1126" t="str">
            <v>Bent Oaks</v>
          </cell>
          <cell r="C1126" t="str">
            <v>3600 North Hills Drive</v>
          </cell>
          <cell r="D1126">
            <v>0</v>
          </cell>
          <cell r="E1126" t="str">
            <v>Austin</v>
          </cell>
          <cell r="F1126" t="str">
            <v>TX</v>
          </cell>
          <cell r="G1126" t="str">
            <v>78731</v>
          </cell>
          <cell r="H1126" t="str">
            <v>512-346-0982</v>
          </cell>
          <cell r="I1126" t="str">
            <v>512-345-4003</v>
          </cell>
          <cell r="J1126">
            <v>146</v>
          </cell>
          <cell r="K1126" t="str">
            <v>48453</v>
          </cell>
          <cell r="L1126" t="str">
            <v>Travis</v>
          </cell>
          <cell r="M1126" t="str">
            <v>0640</v>
          </cell>
          <cell r="N1126" t="str">
            <v>Austin-San Marcos</v>
          </cell>
          <cell r="O1126">
            <v>0</v>
          </cell>
          <cell r="P1126">
            <v>0</v>
          </cell>
          <cell r="Q1126">
            <v>0</v>
          </cell>
          <cell r="R1126" t="str">
            <v>garden</v>
          </cell>
          <cell r="S1126" t="str">
            <v>AIMCO</v>
          </cell>
          <cell r="T1126" t="str">
            <v>REIT/Ambassador</v>
          </cell>
          <cell r="U1126" t="str">
            <v>Conventional</v>
          </cell>
          <cell r="V1126" t="str">
            <v>Conventional</v>
          </cell>
          <cell r="W1126">
            <v>0</v>
          </cell>
          <cell r="X1126" t="str">
            <v>Consolidated</v>
          </cell>
          <cell r="Y1126" t="str">
            <v>12</v>
          </cell>
          <cell r="Z1126" t="str">
            <v>7</v>
          </cell>
          <cell r="AA1126" t="str">
            <v>7</v>
          </cell>
          <cell r="AB1126">
            <v>0</v>
          </cell>
          <cell r="AC1126">
            <v>1</v>
          </cell>
          <cell r="AD1126" t="str">
            <v>Yes</v>
          </cell>
          <cell r="AE1126" t="str">
            <v>Yes</v>
          </cell>
          <cell r="AF1126" t="str">
            <v>NHP Management Company</v>
          </cell>
          <cell r="AG1126" t="str">
            <v>Ambassador I, L.P.</v>
          </cell>
          <cell r="AH1126" t="str">
            <v>1979</v>
          </cell>
          <cell r="AI1126" t="str">
            <v>West</v>
          </cell>
          <cell r="AJ1126" t="str">
            <v>Austin</v>
          </cell>
          <cell r="AK1126" t="str">
            <v>Frances Nolan</v>
          </cell>
          <cell r="AL1126" t="str">
            <v>Helen Abraham</v>
          </cell>
          <cell r="AM1126" t="b">
            <v>0</v>
          </cell>
          <cell r="AN1126">
            <v>0</v>
          </cell>
          <cell r="AO1126" t="str">
            <v>09010</v>
          </cell>
          <cell r="AP1126">
            <v>0</v>
          </cell>
          <cell r="AQ1126">
            <v>0</v>
          </cell>
          <cell r="AR1126">
            <v>788.4</v>
          </cell>
          <cell r="AS1126">
            <v>0</v>
          </cell>
          <cell r="AT1126">
            <v>0</v>
          </cell>
          <cell r="AU1126">
            <v>0</v>
          </cell>
          <cell r="AV1126">
            <v>0</v>
          </cell>
          <cell r="AW1126">
            <v>0</v>
          </cell>
          <cell r="AX1126">
            <v>788.4</v>
          </cell>
          <cell r="AY1126">
            <v>788.4</v>
          </cell>
        </row>
        <row r="1127">
          <cell r="A1127" t="str">
            <v>038595</v>
          </cell>
          <cell r="B1127" t="str">
            <v>Stonybrook Apts.</v>
          </cell>
          <cell r="C1127" t="str">
            <v>4225 N. First Avenue</v>
          </cell>
          <cell r="D1127">
            <v>0</v>
          </cell>
          <cell r="E1127" t="str">
            <v>Tucson</v>
          </cell>
          <cell r="F1127" t="str">
            <v>AZ</v>
          </cell>
          <cell r="G1127" t="str">
            <v>85719</v>
          </cell>
          <cell r="H1127" t="str">
            <v>520-293-8635</v>
          </cell>
          <cell r="I1127" t="str">
            <v>520-293-0534</v>
          </cell>
          <cell r="J1127">
            <v>411</v>
          </cell>
          <cell r="K1127" t="str">
            <v>04019</v>
          </cell>
          <cell r="L1127" t="str">
            <v>Pima</v>
          </cell>
          <cell r="M1127" t="str">
            <v>8520</v>
          </cell>
          <cell r="N1127" t="str">
            <v>Tucson</v>
          </cell>
          <cell r="O1127">
            <v>0</v>
          </cell>
          <cell r="P1127">
            <v>0</v>
          </cell>
          <cell r="Q1127">
            <v>0</v>
          </cell>
          <cell r="R1127" t="str">
            <v>garden</v>
          </cell>
          <cell r="S1127" t="str">
            <v>AIMCO</v>
          </cell>
          <cell r="T1127" t="str">
            <v>REIT/Ambassador</v>
          </cell>
          <cell r="U1127" t="str">
            <v>Conventional</v>
          </cell>
          <cell r="V1127" t="str">
            <v>Conventional</v>
          </cell>
          <cell r="W1127">
            <v>0</v>
          </cell>
          <cell r="X1127" t="str">
            <v>Consolidated</v>
          </cell>
          <cell r="Y1127" t="str">
            <v>12</v>
          </cell>
          <cell r="Z1127" t="str">
            <v>6</v>
          </cell>
          <cell r="AA1127" t="str">
            <v>6</v>
          </cell>
          <cell r="AB1127">
            <v>0</v>
          </cell>
          <cell r="AC1127">
            <v>1</v>
          </cell>
          <cell r="AD1127" t="str">
            <v>Yes</v>
          </cell>
          <cell r="AE1127" t="str">
            <v>Yes</v>
          </cell>
          <cell r="AF1127" t="str">
            <v>NHP Management Company</v>
          </cell>
          <cell r="AG1127" t="str">
            <v>Ambassador VI, L.P.</v>
          </cell>
          <cell r="AH1127" t="str">
            <v>1972</v>
          </cell>
          <cell r="AI1127" t="str">
            <v>Far West</v>
          </cell>
          <cell r="AJ1127" t="str">
            <v>Phoenix</v>
          </cell>
          <cell r="AK1127" t="str">
            <v>Kris Bloom</v>
          </cell>
          <cell r="AL1127" t="str">
            <v>Leslie Stephens</v>
          </cell>
          <cell r="AM1127" t="b">
            <v>0</v>
          </cell>
          <cell r="AN1127" t="str">
            <v>RW:038781@3494</v>
          </cell>
          <cell r="AO1127" t="str">
            <v>11819</v>
          </cell>
          <cell r="AP1127">
            <v>0</v>
          </cell>
          <cell r="AQ1127">
            <v>0</v>
          </cell>
          <cell r="AR1127">
            <v>0</v>
          </cell>
          <cell r="AS1127">
            <v>0</v>
          </cell>
          <cell r="AT1127">
            <v>0</v>
          </cell>
          <cell r="AU1127">
            <v>2554.67</v>
          </cell>
          <cell r="AV1127">
            <v>0</v>
          </cell>
          <cell r="AW1127">
            <v>0</v>
          </cell>
          <cell r="AX1127">
            <v>2554.67</v>
          </cell>
          <cell r="AY1127">
            <v>2554.67</v>
          </cell>
        </row>
        <row r="1128">
          <cell r="A1128" t="str">
            <v>038597</v>
          </cell>
          <cell r="B1128" t="str">
            <v>HIDDENTREE</v>
          </cell>
          <cell r="C1128" t="str">
            <v>410 Pine Forest Drive</v>
          </cell>
          <cell r="D1128">
            <v>0</v>
          </cell>
          <cell r="E1128" t="str">
            <v>East Lansing</v>
          </cell>
          <cell r="F1128" t="str">
            <v>MI</v>
          </cell>
          <cell r="G1128" t="str">
            <v>48823</v>
          </cell>
          <cell r="H1128" t="str">
            <v>517-337-2173</v>
          </cell>
          <cell r="I1128" t="str">
            <v>517-337-2570</v>
          </cell>
          <cell r="J1128">
            <v>261</v>
          </cell>
          <cell r="K1128" t="str">
            <v>26065</v>
          </cell>
          <cell r="L1128" t="str">
            <v>Ingham</v>
          </cell>
          <cell r="M1128" t="str">
            <v>4040</v>
          </cell>
          <cell r="N1128" t="str">
            <v>Lansing-East Lansing</v>
          </cell>
          <cell r="O1128">
            <v>0</v>
          </cell>
          <cell r="P1128">
            <v>0</v>
          </cell>
          <cell r="Q1128">
            <v>0</v>
          </cell>
          <cell r="R1128" t="str">
            <v>garden</v>
          </cell>
          <cell r="S1128" t="str">
            <v>AIMCO</v>
          </cell>
          <cell r="T1128" t="str">
            <v>Winthrop</v>
          </cell>
          <cell r="U1128" t="str">
            <v>Conventional</v>
          </cell>
          <cell r="V1128" t="str">
            <v>Conventional</v>
          </cell>
          <cell r="W1128">
            <v>0</v>
          </cell>
          <cell r="X1128" t="str">
            <v>Consolidated</v>
          </cell>
          <cell r="Y1128" t="str">
            <v>12</v>
          </cell>
          <cell r="Z1128" t="str">
            <v>8</v>
          </cell>
          <cell r="AA1128" t="str">
            <v>7</v>
          </cell>
          <cell r="AB1128">
            <v>0</v>
          </cell>
          <cell r="AC1128">
            <v>1</v>
          </cell>
          <cell r="AD1128" t="str">
            <v>Yes</v>
          </cell>
          <cell r="AE1128" t="str">
            <v>Yes</v>
          </cell>
          <cell r="AF1128" t="str">
            <v>NHP Management Company</v>
          </cell>
          <cell r="AG1128" t="str">
            <v>AIMCO/Hiddentree, L.P.</v>
          </cell>
          <cell r="AH1128" t="str">
            <v>1966</v>
          </cell>
          <cell r="AI1128" t="str">
            <v>West</v>
          </cell>
          <cell r="AJ1128" t="str">
            <v>Columbus</v>
          </cell>
          <cell r="AK1128" t="str">
            <v>Rowe Shockley</v>
          </cell>
          <cell r="AL1128" t="str">
            <v>Melanie Zimmerman</v>
          </cell>
          <cell r="AM1128" t="b">
            <v>0</v>
          </cell>
          <cell r="AN1128" t="str">
            <v>RW:040917@3494</v>
          </cell>
          <cell r="AO1128" t="str">
            <v>13160</v>
          </cell>
          <cell r="AP1128">
            <v>2320.81</v>
          </cell>
          <cell r="AQ1128">
            <v>0</v>
          </cell>
          <cell r="AR1128">
            <v>0</v>
          </cell>
          <cell r="AS1128">
            <v>0</v>
          </cell>
          <cell r="AT1128">
            <v>1249.93</v>
          </cell>
          <cell r="AU1128">
            <v>0</v>
          </cell>
          <cell r="AV1128">
            <v>0</v>
          </cell>
          <cell r="AW1128">
            <v>0</v>
          </cell>
          <cell r="AX1128">
            <v>3570.74</v>
          </cell>
          <cell r="AY1128">
            <v>3570.74</v>
          </cell>
        </row>
        <row r="1129">
          <cell r="A1129" t="str">
            <v>038598</v>
          </cell>
          <cell r="B1129" t="str">
            <v>VISTAS DE SAN JUAN</v>
          </cell>
          <cell r="C1129" t="str">
            <v>600 FERNANDEZ JUNCOS AVE</v>
          </cell>
          <cell r="D1129">
            <v>0</v>
          </cell>
          <cell r="E1129" t="str">
            <v>San Juan</v>
          </cell>
          <cell r="F1129" t="str">
            <v>PR</v>
          </cell>
          <cell r="G1129" t="str">
            <v>00907</v>
          </cell>
          <cell r="H1129" t="str">
            <v>787-725-4624</v>
          </cell>
          <cell r="I1129" t="str">
            <v>787-724-4513</v>
          </cell>
          <cell r="J1129">
            <v>316</v>
          </cell>
          <cell r="K1129" t="str">
            <v>72127</v>
          </cell>
          <cell r="L1129" t="str">
            <v>San Juan</v>
          </cell>
          <cell r="M1129" t="str">
            <v>7440</v>
          </cell>
          <cell r="N1129" t="str">
            <v>San Juan-Bayamon</v>
          </cell>
          <cell r="O1129" t="str">
            <v>87</v>
          </cell>
          <cell r="P1129" t="str">
            <v>San Juan - Caguas - Arecibo</v>
          </cell>
          <cell r="Q1129" t="str">
            <v>Inner city</v>
          </cell>
          <cell r="R1129" t="str">
            <v>highrise</v>
          </cell>
          <cell r="S1129" t="str">
            <v>AIMCO</v>
          </cell>
          <cell r="T1129" t="str">
            <v>NHP</v>
          </cell>
          <cell r="U1129" t="str">
            <v>Affordable</v>
          </cell>
          <cell r="V1129" t="str">
            <v>Affordable</v>
          </cell>
          <cell r="W1129">
            <v>0</v>
          </cell>
          <cell r="X1129" t="str">
            <v>Equity</v>
          </cell>
          <cell r="Y1129" t="str">
            <v>12</v>
          </cell>
          <cell r="Z1129" t="str">
            <v>8</v>
          </cell>
          <cell r="AA1129">
            <v>0</v>
          </cell>
          <cell r="AB1129">
            <v>0</v>
          </cell>
          <cell r="AC1129">
            <v>0.24679999999999999</v>
          </cell>
          <cell r="AD1129" t="str">
            <v>Yes</v>
          </cell>
          <cell r="AE1129" t="str">
            <v>Yes</v>
          </cell>
          <cell r="AF1129" t="str">
            <v>NHP Management Company</v>
          </cell>
          <cell r="AG1129" t="str">
            <v>Vistas De San Juan Assoc Ltd Ptsp</v>
          </cell>
          <cell r="AH1129" t="str">
            <v>1984</v>
          </cell>
          <cell r="AI1129" t="str">
            <v>South East</v>
          </cell>
          <cell r="AJ1129" t="str">
            <v>Orlando</v>
          </cell>
          <cell r="AK1129" t="str">
            <v>Chuck Turner</v>
          </cell>
          <cell r="AL1129" t="str">
            <v>Rick Singleton</v>
          </cell>
          <cell r="AM1129" t="b">
            <v>0</v>
          </cell>
          <cell r="AN1129" t="str">
            <v>RW:038251@3494</v>
          </cell>
          <cell r="AO1129" t="str">
            <v>08045</v>
          </cell>
          <cell r="AP1129">
            <v>0</v>
          </cell>
          <cell r="AQ1129">
            <v>0</v>
          </cell>
          <cell r="AR1129">
            <v>0</v>
          </cell>
          <cell r="AS1129">
            <v>0</v>
          </cell>
          <cell r="AT1129">
            <v>0</v>
          </cell>
          <cell r="AU1129">
            <v>0</v>
          </cell>
          <cell r="AV1129">
            <v>0</v>
          </cell>
          <cell r="AW1129">
            <v>0</v>
          </cell>
          <cell r="AX1129">
            <v>0</v>
          </cell>
          <cell r="AY1129">
            <v>0</v>
          </cell>
        </row>
        <row r="1130">
          <cell r="A1130" t="str">
            <v>038599</v>
          </cell>
          <cell r="B1130" t="str">
            <v>PINE CREEK (TX)</v>
          </cell>
          <cell r="C1130" t="str">
            <v>470 MAXEY ROAD</v>
          </cell>
          <cell r="D1130">
            <v>0</v>
          </cell>
          <cell r="E1130" t="str">
            <v>Houston</v>
          </cell>
          <cell r="F1130" t="str">
            <v>TX</v>
          </cell>
          <cell r="G1130" t="str">
            <v>77013</v>
          </cell>
          <cell r="H1130" t="str">
            <v>713-451-9696</v>
          </cell>
          <cell r="I1130" t="str">
            <v>713-450-1927</v>
          </cell>
          <cell r="J1130">
            <v>300</v>
          </cell>
          <cell r="K1130" t="str">
            <v>48201</v>
          </cell>
          <cell r="L1130" t="str">
            <v>Harris</v>
          </cell>
          <cell r="M1130" t="str">
            <v>3360</v>
          </cell>
          <cell r="N1130" t="str">
            <v>Houston</v>
          </cell>
          <cell r="O1130" t="str">
            <v>42</v>
          </cell>
          <cell r="P1130" t="str">
            <v>Houston - Galveston - Brazoria</v>
          </cell>
          <cell r="Q1130" t="str">
            <v>Inner city</v>
          </cell>
          <cell r="R1130" t="str">
            <v>garden</v>
          </cell>
          <cell r="S1130" t="str">
            <v>AIMCO</v>
          </cell>
          <cell r="T1130" t="str">
            <v>TAHF</v>
          </cell>
          <cell r="U1130" t="str">
            <v>Conventional</v>
          </cell>
          <cell r="V1130" t="str">
            <v>Affordable</v>
          </cell>
          <cell r="W1130">
            <v>0</v>
          </cell>
          <cell r="X1130" t="str">
            <v>Equity</v>
          </cell>
          <cell r="Y1130" t="str">
            <v>12</v>
          </cell>
          <cell r="Z1130" t="str">
            <v>6</v>
          </cell>
          <cell r="AA1130" t="str">
            <v>8</v>
          </cell>
          <cell r="AB1130">
            <v>0</v>
          </cell>
          <cell r="AC1130">
            <v>1</v>
          </cell>
          <cell r="AD1130" t="str">
            <v>Yes</v>
          </cell>
          <cell r="AE1130" t="str">
            <v>Yes</v>
          </cell>
          <cell r="AF1130" t="str">
            <v>NHP Management Company</v>
          </cell>
          <cell r="AG1130" t="str">
            <v>Texas Affd Hsg Invest Fund I LP</v>
          </cell>
          <cell r="AH1130" t="str">
            <v>1979</v>
          </cell>
          <cell r="AI1130" t="str">
            <v>West</v>
          </cell>
          <cell r="AJ1130" t="str">
            <v>Houston I</v>
          </cell>
          <cell r="AK1130" t="str">
            <v>Kathy Clem</v>
          </cell>
          <cell r="AL1130" t="str">
            <v>Terry Bryan</v>
          </cell>
          <cell r="AM1130" t="b">
            <v>0</v>
          </cell>
          <cell r="AN1130" t="str">
            <v>RW:038302@3494</v>
          </cell>
          <cell r="AO1130" t="str">
            <v>08241</v>
          </cell>
          <cell r="AP1130">
            <v>0</v>
          </cell>
          <cell r="AQ1130">
            <v>0</v>
          </cell>
          <cell r="AR1130">
            <v>0</v>
          </cell>
          <cell r="AS1130">
            <v>0</v>
          </cell>
          <cell r="AT1130">
            <v>0</v>
          </cell>
          <cell r="AU1130">
            <v>0</v>
          </cell>
          <cell r="AV1130">
            <v>0</v>
          </cell>
          <cell r="AW1130">
            <v>0</v>
          </cell>
          <cell r="AX1130">
            <v>0</v>
          </cell>
          <cell r="AY1130">
            <v>0</v>
          </cell>
        </row>
        <row r="1131">
          <cell r="A1131" t="str">
            <v>038600</v>
          </cell>
          <cell r="B1131" t="str">
            <v>Braesview</v>
          </cell>
          <cell r="C1131" t="str">
            <v>11501 Braesview Drive</v>
          </cell>
          <cell r="D1131">
            <v>0</v>
          </cell>
          <cell r="E1131" t="str">
            <v>San Antonio</v>
          </cell>
          <cell r="F1131" t="str">
            <v>TX</v>
          </cell>
          <cell r="G1131" t="str">
            <v>78213</v>
          </cell>
          <cell r="H1131" t="str">
            <v>210-493-3385</v>
          </cell>
          <cell r="I1131" t="str">
            <v>210-493-2579</v>
          </cell>
          <cell r="J1131">
            <v>396</v>
          </cell>
          <cell r="K1131" t="str">
            <v>48029</v>
          </cell>
          <cell r="L1131" t="str">
            <v>Bexar</v>
          </cell>
          <cell r="M1131" t="str">
            <v>7240</v>
          </cell>
          <cell r="N1131" t="str">
            <v>San Antonio</v>
          </cell>
          <cell r="O1131">
            <v>0</v>
          </cell>
          <cell r="P1131">
            <v>0</v>
          </cell>
          <cell r="Q1131">
            <v>0</v>
          </cell>
          <cell r="R1131" t="str">
            <v>garden</v>
          </cell>
          <cell r="S1131" t="str">
            <v>AIMCO</v>
          </cell>
          <cell r="T1131" t="str">
            <v>REIT/Ambassador</v>
          </cell>
          <cell r="U1131" t="str">
            <v>Conventional</v>
          </cell>
          <cell r="V1131" t="str">
            <v>Conventional</v>
          </cell>
          <cell r="W1131">
            <v>0</v>
          </cell>
          <cell r="X1131" t="str">
            <v>Consolidated</v>
          </cell>
          <cell r="Y1131" t="str">
            <v>12</v>
          </cell>
          <cell r="Z1131" t="str">
            <v>6</v>
          </cell>
          <cell r="AA1131" t="str">
            <v>7</v>
          </cell>
          <cell r="AB1131">
            <v>0</v>
          </cell>
          <cell r="AC1131">
            <v>1</v>
          </cell>
          <cell r="AD1131" t="str">
            <v>Yes</v>
          </cell>
          <cell r="AE1131" t="str">
            <v>Yes</v>
          </cell>
          <cell r="AF1131" t="str">
            <v>NHP Management Company</v>
          </cell>
          <cell r="AG1131" t="str">
            <v>Ambassador VIII, L.P.</v>
          </cell>
          <cell r="AH1131" t="str">
            <v>1982</v>
          </cell>
          <cell r="AI1131" t="str">
            <v>West</v>
          </cell>
          <cell r="AJ1131" t="str">
            <v>Austin</v>
          </cell>
          <cell r="AK1131" t="str">
            <v>Frances Nolan</v>
          </cell>
          <cell r="AL1131" t="str">
            <v>Debbie Workman</v>
          </cell>
          <cell r="AM1131" t="b">
            <v>0</v>
          </cell>
          <cell r="AN1131" t="str">
            <v>RW:040485@3494</v>
          </cell>
          <cell r="AO1131">
            <v>0</v>
          </cell>
          <cell r="AP1131">
            <v>0</v>
          </cell>
          <cell r="AQ1131">
            <v>0</v>
          </cell>
          <cell r="AR1131">
            <v>2138.4</v>
          </cell>
          <cell r="AS1131">
            <v>0</v>
          </cell>
          <cell r="AT1131">
            <v>0</v>
          </cell>
          <cell r="AU1131">
            <v>0</v>
          </cell>
          <cell r="AV1131">
            <v>0</v>
          </cell>
          <cell r="AW1131">
            <v>0</v>
          </cell>
          <cell r="AX1131">
            <v>2138.4</v>
          </cell>
          <cell r="AY1131">
            <v>2138.4</v>
          </cell>
        </row>
        <row r="1132">
          <cell r="A1132" t="str">
            <v>038601</v>
          </cell>
          <cell r="B1132" t="str">
            <v>SHADOW LAKE</v>
          </cell>
          <cell r="C1132" t="str">
            <v>101 Meadowood Street</v>
          </cell>
          <cell r="D1132">
            <v>0</v>
          </cell>
          <cell r="E1132" t="str">
            <v>Greensboro</v>
          </cell>
          <cell r="F1132" t="str">
            <v>NC</v>
          </cell>
          <cell r="G1132" t="str">
            <v>27409</v>
          </cell>
          <cell r="H1132" t="str">
            <v>336-855-8520</v>
          </cell>
          <cell r="I1132" t="str">
            <v>336-855-6634</v>
          </cell>
          <cell r="J1132">
            <v>136</v>
          </cell>
          <cell r="K1132" t="str">
            <v>37081</v>
          </cell>
          <cell r="L1132" t="str">
            <v>Guilford</v>
          </cell>
          <cell r="M1132" t="str">
            <v>3120</v>
          </cell>
          <cell r="N1132" t="str">
            <v>Greensboro--Winston-Salem--High Point</v>
          </cell>
          <cell r="O1132">
            <v>0</v>
          </cell>
          <cell r="P1132">
            <v>0</v>
          </cell>
          <cell r="Q1132">
            <v>0</v>
          </cell>
          <cell r="R1132" t="str">
            <v>garden</v>
          </cell>
          <cell r="S1132" t="str">
            <v>AIMCO</v>
          </cell>
          <cell r="T1132" t="str">
            <v>Winthrop</v>
          </cell>
          <cell r="U1132" t="str">
            <v>Conventional</v>
          </cell>
          <cell r="V1132" t="str">
            <v>Conventional</v>
          </cell>
          <cell r="W1132">
            <v>0</v>
          </cell>
          <cell r="X1132" t="str">
            <v>Consolidated</v>
          </cell>
          <cell r="Y1132" t="str">
            <v>12</v>
          </cell>
          <cell r="Z1132" t="str">
            <v>8</v>
          </cell>
          <cell r="AA1132" t="str">
            <v>8</v>
          </cell>
          <cell r="AB1132">
            <v>0</v>
          </cell>
          <cell r="AC1132">
            <v>1</v>
          </cell>
          <cell r="AD1132" t="str">
            <v>Yes</v>
          </cell>
          <cell r="AE1132" t="str">
            <v>Yes</v>
          </cell>
          <cell r="AF1132" t="str">
            <v>NHP Management Company</v>
          </cell>
          <cell r="AG1132" t="str">
            <v>AIMCO/Shadow Lake, L.P.</v>
          </cell>
          <cell r="AH1132" t="str">
            <v>1988</v>
          </cell>
          <cell r="AI1132" t="str">
            <v>East</v>
          </cell>
          <cell r="AJ1132" t="str">
            <v>Greenville</v>
          </cell>
          <cell r="AK1132" t="str">
            <v>Frank Dupree</v>
          </cell>
          <cell r="AL1132" t="str">
            <v>Rick Herron</v>
          </cell>
          <cell r="AM1132" t="b">
            <v>0</v>
          </cell>
          <cell r="AN1132" t="str">
            <v>RW:025060@3494</v>
          </cell>
          <cell r="AO1132" t="str">
            <v>11686</v>
          </cell>
          <cell r="AP1132">
            <v>0</v>
          </cell>
          <cell r="AQ1132">
            <v>0</v>
          </cell>
          <cell r="AR1132">
            <v>0</v>
          </cell>
          <cell r="AS1132">
            <v>489.6</v>
          </cell>
          <cell r="AT1132">
            <v>0</v>
          </cell>
          <cell r="AU1132">
            <v>0</v>
          </cell>
          <cell r="AV1132">
            <v>0</v>
          </cell>
          <cell r="AW1132">
            <v>0</v>
          </cell>
          <cell r="AX1132">
            <v>489.6</v>
          </cell>
          <cell r="AY1132">
            <v>489.6</v>
          </cell>
        </row>
        <row r="1133">
          <cell r="A1133" t="str">
            <v>038603</v>
          </cell>
          <cell r="B1133" t="str">
            <v>Willow Creek</v>
          </cell>
          <cell r="C1133">
            <v>0</v>
          </cell>
          <cell r="D1133">
            <v>0</v>
          </cell>
          <cell r="E1133" t="str">
            <v>Germantown</v>
          </cell>
          <cell r="F1133" t="str">
            <v>MD</v>
          </cell>
          <cell r="G1133" t="str">
            <v>20877</v>
          </cell>
          <cell r="H1133" t="str">
            <v>301-948-1222</v>
          </cell>
          <cell r="I1133" t="str">
            <v>301-216-0627</v>
          </cell>
          <cell r="J1133">
            <v>137</v>
          </cell>
          <cell r="K1133" t="str">
            <v>24031</v>
          </cell>
          <cell r="L1133" t="str">
            <v>Montgomery</v>
          </cell>
          <cell r="M1133" t="str">
            <v>8840</v>
          </cell>
          <cell r="N1133" t="str">
            <v>Washington</v>
          </cell>
          <cell r="O1133" t="str">
            <v>97</v>
          </cell>
          <cell r="P1133" t="str">
            <v>Washington - Baltimore</v>
          </cell>
          <cell r="Q1133" t="str">
            <v>Suburban</v>
          </cell>
          <cell r="R1133" t="str">
            <v>garden</v>
          </cell>
          <cell r="S1133" t="str">
            <v>AIMCO</v>
          </cell>
          <cell r="T1133" t="str">
            <v>NHP</v>
          </cell>
          <cell r="U1133" t="str">
            <v>Affordable</v>
          </cell>
          <cell r="V1133">
            <v>0</v>
          </cell>
          <cell r="W1133">
            <v>0</v>
          </cell>
          <cell r="X1133" t="str">
            <v>Equity</v>
          </cell>
          <cell r="Y1133" t="str">
            <v>12</v>
          </cell>
          <cell r="Z1133" t="str">
            <v>5</v>
          </cell>
          <cell r="AA1133" t="str">
            <v>4</v>
          </cell>
          <cell r="AB1133">
            <v>0</v>
          </cell>
          <cell r="AC1133">
            <v>5.8700000000000002E-2</v>
          </cell>
          <cell r="AD1133" t="str">
            <v>Yes</v>
          </cell>
          <cell r="AE1133" t="str">
            <v>Yes</v>
          </cell>
          <cell r="AF1133" t="str">
            <v>NHP Management Company</v>
          </cell>
          <cell r="AG1133" t="str">
            <v>Emory Grove Limited Ptsp.</v>
          </cell>
          <cell r="AH1133" t="str">
            <v>1982</v>
          </cell>
          <cell r="AI1133" t="str">
            <v>East</v>
          </cell>
          <cell r="AJ1133" t="str">
            <v>Rockville</v>
          </cell>
          <cell r="AK1133" t="str">
            <v>Bruce Terwilliger</v>
          </cell>
          <cell r="AL1133" t="str">
            <v>Bob Lawson</v>
          </cell>
          <cell r="AM1133" t="b">
            <v>0</v>
          </cell>
          <cell r="AN1133" t="str">
            <v>RW:005731@3494</v>
          </cell>
          <cell r="AO1133" t="str">
            <v>11724</v>
          </cell>
          <cell r="AP1133">
            <v>0</v>
          </cell>
          <cell r="AQ1133">
            <v>0</v>
          </cell>
          <cell r="AR1133">
            <v>0</v>
          </cell>
          <cell r="AS1133">
            <v>0</v>
          </cell>
          <cell r="AT1133">
            <v>0</v>
          </cell>
          <cell r="AU1133">
            <v>642.77</v>
          </cell>
          <cell r="AV1133">
            <v>0</v>
          </cell>
          <cell r="AW1133">
            <v>0</v>
          </cell>
          <cell r="AX1133">
            <v>642.77</v>
          </cell>
          <cell r="AY1133">
            <v>37.729999999999997</v>
          </cell>
        </row>
        <row r="1134">
          <cell r="A1134" t="str">
            <v>038604</v>
          </cell>
          <cell r="B1134" t="str">
            <v>Broadmoor Apartments</v>
          </cell>
          <cell r="C1134" t="str">
            <v>12001 Metric Boulevard</v>
          </cell>
          <cell r="D1134">
            <v>0</v>
          </cell>
          <cell r="E1134" t="str">
            <v>Austin</v>
          </cell>
          <cell r="F1134" t="str">
            <v>TX</v>
          </cell>
          <cell r="G1134" t="str">
            <v>78758</v>
          </cell>
          <cell r="H1134" t="str">
            <v>512-835-6561</v>
          </cell>
          <cell r="I1134" t="str">
            <v>512-835-7318</v>
          </cell>
          <cell r="J1134">
            <v>200</v>
          </cell>
          <cell r="K1134" t="str">
            <v>48453</v>
          </cell>
          <cell r="L1134" t="str">
            <v>Travis</v>
          </cell>
          <cell r="M1134" t="str">
            <v>0640</v>
          </cell>
          <cell r="N1134" t="str">
            <v>Austin-San Marcos</v>
          </cell>
          <cell r="O1134">
            <v>0</v>
          </cell>
          <cell r="P1134">
            <v>0</v>
          </cell>
          <cell r="Q1134">
            <v>0</v>
          </cell>
          <cell r="R1134" t="str">
            <v>garden</v>
          </cell>
          <cell r="S1134" t="str">
            <v>AIMCO</v>
          </cell>
          <cell r="T1134" t="str">
            <v>REIT/Ambassador</v>
          </cell>
          <cell r="U1134" t="str">
            <v>Conventional</v>
          </cell>
          <cell r="V1134" t="str">
            <v>Conventional</v>
          </cell>
          <cell r="W1134">
            <v>0</v>
          </cell>
          <cell r="X1134" t="str">
            <v>Consolidated</v>
          </cell>
          <cell r="Y1134" t="str">
            <v>12</v>
          </cell>
          <cell r="Z1134" t="str">
            <v>6</v>
          </cell>
          <cell r="AA1134" t="str">
            <v>7</v>
          </cell>
          <cell r="AB1134">
            <v>0</v>
          </cell>
          <cell r="AC1134">
            <v>1</v>
          </cell>
          <cell r="AD1134" t="str">
            <v>Yes</v>
          </cell>
          <cell r="AE1134" t="str">
            <v>Yes</v>
          </cell>
          <cell r="AF1134" t="str">
            <v>NHP Management Company</v>
          </cell>
          <cell r="AG1134" t="str">
            <v>Ambassador VI, L.P.</v>
          </cell>
          <cell r="AH1134" t="str">
            <v>1985</v>
          </cell>
          <cell r="AI1134" t="str">
            <v>West</v>
          </cell>
          <cell r="AJ1134" t="str">
            <v>Austin</v>
          </cell>
          <cell r="AK1134" t="str">
            <v>Frances Nolan</v>
          </cell>
          <cell r="AL1134" t="str">
            <v>Helen Abraham</v>
          </cell>
          <cell r="AM1134" t="b">
            <v>0</v>
          </cell>
          <cell r="AN1134" t="str">
            <v>RW:039011@3494</v>
          </cell>
          <cell r="AO1134" t="str">
            <v>10439</v>
          </cell>
          <cell r="AP1134">
            <v>0</v>
          </cell>
          <cell r="AQ1134">
            <v>0</v>
          </cell>
          <cell r="AR1134">
            <v>0</v>
          </cell>
          <cell r="AS1134">
            <v>0</v>
          </cell>
          <cell r="AT1134">
            <v>0</v>
          </cell>
          <cell r="AU1134">
            <v>0</v>
          </cell>
          <cell r="AV1134">
            <v>0</v>
          </cell>
          <cell r="AW1134">
            <v>0</v>
          </cell>
          <cell r="AX1134">
            <v>0</v>
          </cell>
          <cell r="AY1134">
            <v>0</v>
          </cell>
        </row>
        <row r="1135">
          <cell r="A1135" t="str">
            <v>038605</v>
          </cell>
          <cell r="B1135" t="str">
            <v>LYNNEWOOD GARDENS</v>
          </cell>
          <cell r="C1135" t="str">
            <v>2047C MATHER WAY</v>
          </cell>
          <cell r="D1135">
            <v>0</v>
          </cell>
          <cell r="E1135" t="str">
            <v>Elkins Park</v>
          </cell>
          <cell r="F1135" t="str">
            <v>PA</v>
          </cell>
          <cell r="G1135" t="str">
            <v>19027</v>
          </cell>
          <cell r="H1135" t="str">
            <v>215-887-0302</v>
          </cell>
          <cell r="I1135" t="str">
            <v>215-887-0517</v>
          </cell>
          <cell r="J1135">
            <v>1798</v>
          </cell>
          <cell r="K1135" t="str">
            <v>42091</v>
          </cell>
          <cell r="L1135" t="str">
            <v>Montgomery</v>
          </cell>
          <cell r="M1135" t="str">
            <v>6160</v>
          </cell>
          <cell r="N1135" t="str">
            <v>Philadelphia</v>
          </cell>
          <cell r="O1135" t="str">
            <v>77</v>
          </cell>
          <cell r="P1135" t="str">
            <v>Philadelphia - Wilmington - Atlantic City</v>
          </cell>
          <cell r="Q1135" t="str">
            <v>Suburban</v>
          </cell>
          <cell r="R1135" t="str">
            <v>garden</v>
          </cell>
          <cell r="S1135" t="str">
            <v>AIMCO</v>
          </cell>
          <cell r="T1135" t="str">
            <v>GECC</v>
          </cell>
          <cell r="U1135" t="str">
            <v>Conventional</v>
          </cell>
          <cell r="V1135" t="str">
            <v>Conventional</v>
          </cell>
          <cell r="W1135">
            <v>0</v>
          </cell>
          <cell r="X1135" t="str">
            <v>Fee</v>
          </cell>
          <cell r="Y1135" t="str">
            <v>12</v>
          </cell>
          <cell r="Z1135">
            <v>0</v>
          </cell>
          <cell r="AA1135">
            <v>0</v>
          </cell>
          <cell r="AB1135">
            <v>0</v>
          </cell>
          <cell r="AC1135">
            <v>0</v>
          </cell>
          <cell r="AD1135" t="str">
            <v>No</v>
          </cell>
          <cell r="AE1135" t="str">
            <v>Yes</v>
          </cell>
          <cell r="AF1135" t="str">
            <v>Emmes-MLG</v>
          </cell>
          <cell r="AG1135" t="str">
            <v>Lynnewood Associates</v>
          </cell>
          <cell r="AH1135" t="str">
            <v>1949</v>
          </cell>
          <cell r="AI1135" t="str">
            <v>East</v>
          </cell>
          <cell r="AJ1135" t="str">
            <v>Philadelphia I</v>
          </cell>
          <cell r="AK1135" t="str">
            <v>Carl Ruff</v>
          </cell>
          <cell r="AL1135" t="str">
            <v>Warren Sander</v>
          </cell>
          <cell r="AM1135" t="b">
            <v>0</v>
          </cell>
          <cell r="AN1135" t="str">
            <v>RW:039004@3494</v>
          </cell>
          <cell r="AO1135" t="str">
            <v>10539</v>
          </cell>
          <cell r="AP1135">
            <v>0</v>
          </cell>
          <cell r="AQ1135">
            <v>0</v>
          </cell>
          <cell r="AR1135">
            <v>0</v>
          </cell>
          <cell r="AS1135">
            <v>0</v>
          </cell>
          <cell r="AT1135">
            <v>0</v>
          </cell>
          <cell r="AU1135">
            <v>0</v>
          </cell>
          <cell r="AV1135">
            <v>0</v>
          </cell>
          <cell r="AW1135">
            <v>0</v>
          </cell>
          <cell r="AX1135">
            <v>0</v>
          </cell>
          <cell r="AY1135">
            <v>0</v>
          </cell>
        </row>
        <row r="1136">
          <cell r="A1136" t="str">
            <v>038606</v>
          </cell>
          <cell r="B1136" t="str">
            <v>SCOTCH HILLS</v>
          </cell>
          <cell r="C1136" t="str">
            <v>30 HIGHLAND BLVD.</v>
          </cell>
          <cell r="D1136">
            <v>0</v>
          </cell>
          <cell r="E1136" t="str">
            <v>New Castle</v>
          </cell>
          <cell r="F1136" t="str">
            <v>DE</v>
          </cell>
          <cell r="G1136" t="str">
            <v>19720</v>
          </cell>
          <cell r="H1136" t="str">
            <v>302-323-1197</v>
          </cell>
          <cell r="I1136" t="str">
            <v>610-666-0464</v>
          </cell>
          <cell r="J1136">
            <v>306</v>
          </cell>
          <cell r="K1136" t="str">
            <v>10003</v>
          </cell>
          <cell r="L1136" t="str">
            <v>New Castle</v>
          </cell>
          <cell r="M1136" t="str">
            <v>9160</v>
          </cell>
          <cell r="N1136" t="str">
            <v>Wilmington-Newark</v>
          </cell>
          <cell r="O1136" t="str">
            <v>77</v>
          </cell>
          <cell r="P1136" t="str">
            <v>Philadelphia - Wilmington - Atlantic City</v>
          </cell>
          <cell r="Q1136" t="str">
            <v>Suburban</v>
          </cell>
          <cell r="R1136" t="str">
            <v>garden</v>
          </cell>
          <cell r="S1136" t="str">
            <v>AIMCO</v>
          </cell>
          <cell r="T1136" t="str">
            <v>FEE</v>
          </cell>
          <cell r="U1136" t="str">
            <v>Conventional</v>
          </cell>
          <cell r="V1136" t="str">
            <v>Conventional</v>
          </cell>
          <cell r="W1136">
            <v>0</v>
          </cell>
          <cell r="X1136" t="str">
            <v>Fee</v>
          </cell>
          <cell r="Y1136" t="str">
            <v>12</v>
          </cell>
          <cell r="Z1136">
            <v>0</v>
          </cell>
          <cell r="AA1136">
            <v>0</v>
          </cell>
          <cell r="AB1136">
            <v>0</v>
          </cell>
          <cell r="AC1136">
            <v>0</v>
          </cell>
          <cell r="AD1136" t="str">
            <v>No</v>
          </cell>
          <cell r="AE1136" t="str">
            <v>Yes</v>
          </cell>
          <cell r="AF1136" t="str">
            <v>Berman</v>
          </cell>
          <cell r="AG1136" t="str">
            <v>Scotch Hills Apartments Associates</v>
          </cell>
          <cell r="AH1136" t="str">
            <v>1987</v>
          </cell>
          <cell r="AI1136" t="str">
            <v>East</v>
          </cell>
          <cell r="AJ1136" t="str">
            <v>Philadelphia I</v>
          </cell>
          <cell r="AK1136" t="str">
            <v>Carl Ruff</v>
          </cell>
          <cell r="AL1136" t="str">
            <v>Anne-Marie Niklaus</v>
          </cell>
          <cell r="AM1136" t="b">
            <v>0</v>
          </cell>
          <cell r="AN1136">
            <v>0</v>
          </cell>
          <cell r="AO1136" t="str">
            <v>09124</v>
          </cell>
          <cell r="AP1136">
            <v>0</v>
          </cell>
          <cell r="AQ1136">
            <v>0</v>
          </cell>
          <cell r="AR1136">
            <v>0</v>
          </cell>
          <cell r="AS1136">
            <v>0</v>
          </cell>
          <cell r="AT1136">
            <v>0</v>
          </cell>
          <cell r="AU1136">
            <v>0</v>
          </cell>
          <cell r="AV1136">
            <v>0</v>
          </cell>
          <cell r="AW1136">
            <v>0</v>
          </cell>
          <cell r="AX1136">
            <v>0</v>
          </cell>
          <cell r="AY1136">
            <v>0</v>
          </cell>
        </row>
        <row r="1137">
          <cell r="A1137" t="str">
            <v>038607</v>
          </cell>
          <cell r="B1137" t="str">
            <v>Brook Run</v>
          </cell>
          <cell r="C1137" t="str">
            <v>2734 Buffalo Grove Road</v>
          </cell>
          <cell r="D1137">
            <v>0</v>
          </cell>
          <cell r="E1137" t="str">
            <v>Chicago</v>
          </cell>
          <cell r="F1137" t="str">
            <v>IL</v>
          </cell>
          <cell r="G1137" t="str">
            <v>60004</v>
          </cell>
          <cell r="H1137" t="str">
            <v>847-394-2828</v>
          </cell>
          <cell r="I1137" t="str">
            <v>847-394-8020</v>
          </cell>
          <cell r="J1137">
            <v>182</v>
          </cell>
          <cell r="K1137" t="str">
            <v>17031</v>
          </cell>
          <cell r="L1137" t="str">
            <v>Cook</v>
          </cell>
          <cell r="M1137" t="str">
            <v>1600</v>
          </cell>
          <cell r="N1137" t="str">
            <v>Chicago</v>
          </cell>
          <cell r="O1137" t="str">
            <v>14</v>
          </cell>
          <cell r="P1137" t="str">
            <v>Chicago - Gary - Kenosha</v>
          </cell>
          <cell r="Q1137">
            <v>0</v>
          </cell>
          <cell r="R1137" t="str">
            <v>garden</v>
          </cell>
          <cell r="S1137" t="str">
            <v>AIMCO</v>
          </cell>
          <cell r="T1137" t="str">
            <v>REIT/Ambassador</v>
          </cell>
          <cell r="U1137" t="str">
            <v>Conventional</v>
          </cell>
          <cell r="V1137" t="str">
            <v>Conventional</v>
          </cell>
          <cell r="W1137">
            <v>0</v>
          </cell>
          <cell r="X1137" t="str">
            <v>Equity</v>
          </cell>
          <cell r="Y1137" t="str">
            <v>12</v>
          </cell>
          <cell r="Z1137" t="str">
            <v>7</v>
          </cell>
          <cell r="AA1137" t="str">
            <v>7</v>
          </cell>
          <cell r="AB1137">
            <v>0</v>
          </cell>
          <cell r="AC1137">
            <v>0.5</v>
          </cell>
          <cell r="AD1137" t="str">
            <v>Yes</v>
          </cell>
          <cell r="AE1137" t="str">
            <v>Yes</v>
          </cell>
          <cell r="AF1137" t="str">
            <v>NHP Management Company</v>
          </cell>
          <cell r="AG1137" t="str">
            <v>Brook Run Associates, L.P.</v>
          </cell>
          <cell r="AH1137" t="str">
            <v>1985</v>
          </cell>
          <cell r="AI1137" t="str">
            <v>Far West</v>
          </cell>
          <cell r="AJ1137" t="str">
            <v>Chicago</v>
          </cell>
          <cell r="AK1137" t="str">
            <v>Wade Roemke</v>
          </cell>
          <cell r="AL1137" t="str">
            <v>Karen Lewis</v>
          </cell>
          <cell r="AM1137" t="b">
            <v>0</v>
          </cell>
          <cell r="AN1137" t="str">
            <v>RW:039069@3494</v>
          </cell>
          <cell r="AO1137" t="str">
            <v>10415</v>
          </cell>
          <cell r="AP1137">
            <v>1618.34</v>
          </cell>
          <cell r="AQ1137">
            <v>0</v>
          </cell>
          <cell r="AR1137">
            <v>0</v>
          </cell>
          <cell r="AS1137">
            <v>0</v>
          </cell>
          <cell r="AT1137">
            <v>766.68</v>
          </cell>
          <cell r="AU1137">
            <v>0</v>
          </cell>
          <cell r="AV1137">
            <v>0</v>
          </cell>
          <cell r="AW1137">
            <v>0</v>
          </cell>
          <cell r="AX1137">
            <v>2385.02</v>
          </cell>
          <cell r="AY1137">
            <v>1192.51</v>
          </cell>
        </row>
        <row r="1138">
          <cell r="A1138" t="str">
            <v>038608</v>
          </cell>
          <cell r="B1138" t="str">
            <v>STONEBRIDGE</v>
          </cell>
          <cell r="C1138" t="str">
            <v>2801 STONEBRIDGE BLVD.</v>
          </cell>
          <cell r="D1138">
            <v>0</v>
          </cell>
          <cell r="E1138" t="str">
            <v>New Castle</v>
          </cell>
          <cell r="F1138" t="str">
            <v>DE</v>
          </cell>
          <cell r="G1138" t="str">
            <v>19720</v>
          </cell>
          <cell r="H1138" t="str">
            <v>302-323-9522</v>
          </cell>
          <cell r="I1138" t="str">
            <v>610-666-6539</v>
          </cell>
          <cell r="J1138">
            <v>260</v>
          </cell>
          <cell r="K1138" t="str">
            <v>10003</v>
          </cell>
          <cell r="L1138" t="str">
            <v>New Castle</v>
          </cell>
          <cell r="M1138" t="str">
            <v>9160</v>
          </cell>
          <cell r="N1138" t="str">
            <v>Wilmington-Newark</v>
          </cell>
          <cell r="O1138" t="str">
            <v>77</v>
          </cell>
          <cell r="P1138" t="str">
            <v>Philadelphia - Wilmington - Atlantic City</v>
          </cell>
          <cell r="Q1138" t="str">
            <v>Suburban</v>
          </cell>
          <cell r="R1138" t="str">
            <v>garden</v>
          </cell>
          <cell r="S1138" t="str">
            <v>AIMCO</v>
          </cell>
          <cell r="T1138" t="str">
            <v>FEE</v>
          </cell>
          <cell r="U1138" t="str">
            <v>Conventional</v>
          </cell>
          <cell r="V1138" t="str">
            <v>Conventional</v>
          </cell>
          <cell r="W1138">
            <v>0</v>
          </cell>
          <cell r="X1138" t="str">
            <v>Fee</v>
          </cell>
          <cell r="Y1138" t="str">
            <v>12</v>
          </cell>
          <cell r="Z1138">
            <v>0</v>
          </cell>
          <cell r="AA1138">
            <v>0</v>
          </cell>
          <cell r="AB1138">
            <v>0</v>
          </cell>
          <cell r="AC1138">
            <v>0</v>
          </cell>
          <cell r="AD1138" t="str">
            <v>No</v>
          </cell>
          <cell r="AE1138" t="str">
            <v>Yes</v>
          </cell>
          <cell r="AF1138" t="str">
            <v>Berman</v>
          </cell>
          <cell r="AG1138" t="str">
            <v>Stonebridge Apartments Associates</v>
          </cell>
          <cell r="AH1138" t="str">
            <v>1990</v>
          </cell>
          <cell r="AI1138" t="str">
            <v>East</v>
          </cell>
          <cell r="AJ1138" t="str">
            <v>Philadelphia I</v>
          </cell>
          <cell r="AK1138" t="str">
            <v>Carl Ruff</v>
          </cell>
          <cell r="AL1138" t="str">
            <v>Anne-Marie Niklaus</v>
          </cell>
          <cell r="AM1138" t="b">
            <v>0</v>
          </cell>
          <cell r="AN1138" t="str">
            <v>RW:038416@3494</v>
          </cell>
          <cell r="AO1138" t="str">
            <v>07312</v>
          </cell>
          <cell r="AP1138">
            <v>0</v>
          </cell>
          <cell r="AQ1138">
            <v>0</v>
          </cell>
          <cell r="AR1138">
            <v>0</v>
          </cell>
          <cell r="AS1138">
            <v>0</v>
          </cell>
          <cell r="AT1138">
            <v>0</v>
          </cell>
          <cell r="AU1138">
            <v>0</v>
          </cell>
          <cell r="AV1138">
            <v>0</v>
          </cell>
          <cell r="AW1138">
            <v>0</v>
          </cell>
          <cell r="AX1138">
            <v>0</v>
          </cell>
          <cell r="AY1138">
            <v>0</v>
          </cell>
        </row>
        <row r="1139">
          <cell r="A1139" t="str">
            <v>038609</v>
          </cell>
          <cell r="B1139" t="str">
            <v>FOXCHASE</v>
          </cell>
          <cell r="C1139" t="str">
            <v>FOXCHASE ADMIN. OFFICE</v>
          </cell>
          <cell r="D1139" t="str">
            <v>766 N. HOWARD STREET</v>
          </cell>
          <cell r="E1139" t="str">
            <v>Alexandria</v>
          </cell>
          <cell r="F1139" t="str">
            <v>VA</v>
          </cell>
          <cell r="G1139" t="str">
            <v>22304</v>
          </cell>
          <cell r="H1139" t="str">
            <v>703-823-3322</v>
          </cell>
          <cell r="I1139" t="str">
            <v>703-823-5664</v>
          </cell>
          <cell r="J1139">
            <v>2113</v>
          </cell>
          <cell r="K1139" t="str">
            <v>51510</v>
          </cell>
          <cell r="L1139" t="str">
            <v>Alexandria City</v>
          </cell>
          <cell r="M1139" t="str">
            <v>8840</v>
          </cell>
          <cell r="N1139" t="str">
            <v>Washington</v>
          </cell>
          <cell r="O1139" t="str">
            <v>97</v>
          </cell>
          <cell r="P1139" t="str">
            <v>Washington - Baltimore</v>
          </cell>
          <cell r="Q1139" t="str">
            <v>Suburban</v>
          </cell>
          <cell r="R1139" t="str">
            <v>highrise</v>
          </cell>
          <cell r="S1139" t="str">
            <v>AIMCO</v>
          </cell>
          <cell r="T1139" t="str">
            <v>NHP</v>
          </cell>
          <cell r="U1139" t="str">
            <v>Affordable</v>
          </cell>
          <cell r="V1139" t="str">
            <v>Conventional</v>
          </cell>
          <cell r="W1139">
            <v>0</v>
          </cell>
          <cell r="X1139" t="str">
            <v>Consolidated</v>
          </cell>
          <cell r="Y1139" t="str">
            <v>12</v>
          </cell>
          <cell r="Z1139" t="str">
            <v>7</v>
          </cell>
          <cell r="AA1139" t="str">
            <v>8</v>
          </cell>
          <cell r="AB1139">
            <v>0</v>
          </cell>
          <cell r="AC1139">
            <v>1</v>
          </cell>
          <cell r="AD1139" t="str">
            <v>Yes</v>
          </cell>
          <cell r="AE1139" t="str">
            <v>Yes</v>
          </cell>
          <cell r="AF1139" t="str">
            <v>NHP Management Company</v>
          </cell>
          <cell r="AG1139" t="str">
            <v>First Alexandria Assoc Ltd Ptsp</v>
          </cell>
          <cell r="AH1139" t="str">
            <v>1981</v>
          </cell>
          <cell r="AI1139" t="str">
            <v>East</v>
          </cell>
          <cell r="AJ1139" t="str">
            <v>Rockville</v>
          </cell>
          <cell r="AK1139" t="str">
            <v>Bruce Terwilliger</v>
          </cell>
          <cell r="AL1139" t="str">
            <v>Tim Cutrona</v>
          </cell>
          <cell r="AM1139" t="b">
            <v>0</v>
          </cell>
          <cell r="AN1139" t="str">
            <v>RW:039179@3494</v>
          </cell>
          <cell r="AO1139" t="str">
            <v>10576</v>
          </cell>
          <cell r="AP1139">
            <v>0</v>
          </cell>
          <cell r="AQ1139">
            <v>20876.439999999999</v>
          </cell>
          <cell r="AR1139">
            <v>0</v>
          </cell>
          <cell r="AS1139">
            <v>0</v>
          </cell>
          <cell r="AT1139">
            <v>0</v>
          </cell>
          <cell r="AU1139">
            <v>0</v>
          </cell>
          <cell r="AV1139">
            <v>0</v>
          </cell>
          <cell r="AW1139">
            <v>0</v>
          </cell>
          <cell r="AX1139">
            <v>20876.439999999999</v>
          </cell>
          <cell r="AY1139">
            <v>20876.439999999999</v>
          </cell>
        </row>
        <row r="1140">
          <cell r="A1140" t="str">
            <v>038610</v>
          </cell>
          <cell r="B1140" t="str">
            <v>Summit Creek</v>
          </cell>
          <cell r="C1140" t="str">
            <v>7900 San Felipe Road</v>
          </cell>
          <cell r="D1140">
            <v>0</v>
          </cell>
          <cell r="E1140" t="str">
            <v>Austin</v>
          </cell>
          <cell r="F1140" t="str">
            <v>TX</v>
          </cell>
          <cell r="G1140" t="str">
            <v>78729</v>
          </cell>
          <cell r="H1140" t="str">
            <v>512-331-1533</v>
          </cell>
          <cell r="I1140" t="str">
            <v>512-219-0994</v>
          </cell>
          <cell r="J1140">
            <v>164</v>
          </cell>
          <cell r="K1140" t="str">
            <v>48491</v>
          </cell>
          <cell r="L1140" t="str">
            <v>Williamson</v>
          </cell>
          <cell r="M1140" t="str">
            <v>0640</v>
          </cell>
          <cell r="N1140" t="str">
            <v>Austin-San Marcos</v>
          </cell>
          <cell r="O1140">
            <v>0</v>
          </cell>
          <cell r="P1140">
            <v>0</v>
          </cell>
          <cell r="Q1140">
            <v>0</v>
          </cell>
          <cell r="R1140" t="str">
            <v>garden</v>
          </cell>
          <cell r="S1140" t="str">
            <v>AIMCO</v>
          </cell>
          <cell r="T1140" t="str">
            <v>REIT/Ambassador</v>
          </cell>
          <cell r="U1140" t="str">
            <v>Conventional</v>
          </cell>
          <cell r="V1140" t="str">
            <v>Conventional</v>
          </cell>
          <cell r="W1140">
            <v>0</v>
          </cell>
          <cell r="X1140" t="str">
            <v>Consolidated</v>
          </cell>
          <cell r="Y1140" t="str">
            <v>12</v>
          </cell>
          <cell r="Z1140" t="str">
            <v>6</v>
          </cell>
          <cell r="AA1140" t="str">
            <v>6</v>
          </cell>
          <cell r="AB1140">
            <v>0</v>
          </cell>
          <cell r="AC1140">
            <v>0.504</v>
          </cell>
          <cell r="AD1140" t="str">
            <v>Yes</v>
          </cell>
          <cell r="AE1140" t="str">
            <v>Yes</v>
          </cell>
          <cell r="AF1140" t="str">
            <v>NHP Management Company</v>
          </cell>
          <cell r="AG1140" t="str">
            <v>Ambassador VII, L.P.</v>
          </cell>
          <cell r="AH1140" t="str">
            <v>1985</v>
          </cell>
          <cell r="AI1140" t="str">
            <v>West</v>
          </cell>
          <cell r="AJ1140" t="str">
            <v>Austin</v>
          </cell>
          <cell r="AK1140" t="str">
            <v>Frances Nolan</v>
          </cell>
          <cell r="AL1140" t="str">
            <v>Helen Abraham</v>
          </cell>
          <cell r="AM1140" t="b">
            <v>0</v>
          </cell>
          <cell r="AN1140" t="str">
            <v>RW:000831@3494</v>
          </cell>
          <cell r="AO1140" t="str">
            <v>11787</v>
          </cell>
          <cell r="AP1140">
            <v>0</v>
          </cell>
          <cell r="AQ1140">
            <v>0</v>
          </cell>
          <cell r="AR1140">
            <v>810</v>
          </cell>
          <cell r="AS1140">
            <v>0</v>
          </cell>
          <cell r="AT1140">
            <v>0</v>
          </cell>
          <cell r="AU1140">
            <v>0</v>
          </cell>
          <cell r="AV1140">
            <v>0</v>
          </cell>
          <cell r="AW1140">
            <v>0</v>
          </cell>
          <cell r="AX1140">
            <v>810</v>
          </cell>
          <cell r="AY1140">
            <v>408.24</v>
          </cell>
        </row>
        <row r="1141">
          <cell r="A1141" t="str">
            <v>038611</v>
          </cell>
          <cell r="B1141" t="str">
            <v>FISHERMAN'S LANDING</v>
          </cell>
          <cell r="C1141" t="str">
            <v>5801 Fisherman's Dr</v>
          </cell>
          <cell r="D1141">
            <v>0</v>
          </cell>
          <cell r="E1141" t="str">
            <v>Bradenton</v>
          </cell>
          <cell r="F1141" t="str">
            <v>FL</v>
          </cell>
          <cell r="G1141" t="str">
            <v>34209</v>
          </cell>
          <cell r="H1141" t="str">
            <v>941-794-0345</v>
          </cell>
          <cell r="I1141" t="str">
            <v>941-798-3738</v>
          </cell>
          <cell r="J1141">
            <v>200</v>
          </cell>
          <cell r="K1141" t="str">
            <v>12081</v>
          </cell>
          <cell r="L1141" t="str">
            <v>Manatee</v>
          </cell>
          <cell r="M1141" t="str">
            <v>7510</v>
          </cell>
          <cell r="N1141" t="str">
            <v>Sarasota-Bradenton</v>
          </cell>
          <cell r="O1141">
            <v>0</v>
          </cell>
          <cell r="P1141">
            <v>0</v>
          </cell>
          <cell r="Q1141">
            <v>0</v>
          </cell>
          <cell r="R1141" t="str">
            <v>garden</v>
          </cell>
          <cell r="S1141" t="str">
            <v>AIMCO</v>
          </cell>
          <cell r="T1141" t="str">
            <v>REIT</v>
          </cell>
          <cell r="U1141" t="str">
            <v>Conventional</v>
          </cell>
          <cell r="V1141" t="str">
            <v>Conventional</v>
          </cell>
          <cell r="W1141">
            <v>0</v>
          </cell>
          <cell r="X1141" t="str">
            <v>Consolidated</v>
          </cell>
          <cell r="Y1141" t="str">
            <v>12</v>
          </cell>
          <cell r="Z1141" t="str">
            <v>7</v>
          </cell>
          <cell r="AA1141" t="str">
            <v>8</v>
          </cell>
          <cell r="AB1141">
            <v>0</v>
          </cell>
          <cell r="AC1141">
            <v>1</v>
          </cell>
          <cell r="AD1141" t="str">
            <v>Yes</v>
          </cell>
          <cell r="AE1141" t="str">
            <v>Yes</v>
          </cell>
          <cell r="AF1141" t="str">
            <v>NHP Management Company</v>
          </cell>
          <cell r="AG1141" t="str">
            <v>Fisherman's Landing Apartments L.P.</v>
          </cell>
          <cell r="AH1141" t="str">
            <v>1981</v>
          </cell>
          <cell r="AI1141" t="str">
            <v>South East</v>
          </cell>
          <cell r="AJ1141" t="str">
            <v>Tampa</v>
          </cell>
          <cell r="AK1141" t="str">
            <v>Dan Kistel</v>
          </cell>
          <cell r="AL1141" t="str">
            <v>Brenda DeVore</v>
          </cell>
          <cell r="AM1141" t="b">
            <v>0</v>
          </cell>
          <cell r="AN1141" t="str">
            <v>RW:038584@3494</v>
          </cell>
          <cell r="AO1141" t="str">
            <v>11577</v>
          </cell>
          <cell r="AP1141">
            <v>0</v>
          </cell>
          <cell r="AQ1141">
            <v>0</v>
          </cell>
          <cell r="AR1141">
            <v>0</v>
          </cell>
          <cell r="AS1141">
            <v>0</v>
          </cell>
          <cell r="AT1141">
            <v>0</v>
          </cell>
          <cell r="AU1141">
            <v>0</v>
          </cell>
          <cell r="AV1141">
            <v>0</v>
          </cell>
          <cell r="AW1141">
            <v>540</v>
          </cell>
          <cell r="AX1141">
            <v>540</v>
          </cell>
          <cell r="AY1141">
            <v>540</v>
          </cell>
        </row>
        <row r="1142">
          <cell r="A1142" t="str">
            <v>038612</v>
          </cell>
          <cell r="B1142" t="str">
            <v>Brookdale Lakes</v>
          </cell>
          <cell r="C1142" t="str">
            <v>1812 Gowdey Road</v>
          </cell>
          <cell r="D1142">
            <v>0</v>
          </cell>
          <cell r="E1142" t="str">
            <v>Naperville</v>
          </cell>
          <cell r="F1142" t="str">
            <v>IL</v>
          </cell>
          <cell r="G1142" t="str">
            <v>60563</v>
          </cell>
          <cell r="H1142" t="str">
            <v>630-369-5253</v>
          </cell>
          <cell r="I1142" t="str">
            <v>630-369-0683</v>
          </cell>
          <cell r="J1142">
            <v>200</v>
          </cell>
          <cell r="K1142" t="str">
            <v>17043</v>
          </cell>
          <cell r="L1142" t="str">
            <v>Du Page</v>
          </cell>
          <cell r="M1142" t="str">
            <v>1600</v>
          </cell>
          <cell r="N1142" t="str">
            <v>Chicago</v>
          </cell>
          <cell r="O1142" t="str">
            <v>14</v>
          </cell>
          <cell r="P1142" t="str">
            <v>Chicago - Gary - Kenosha</v>
          </cell>
          <cell r="Q1142">
            <v>0</v>
          </cell>
          <cell r="R1142" t="str">
            <v>garden</v>
          </cell>
          <cell r="S1142" t="str">
            <v>AIMCO</v>
          </cell>
          <cell r="T1142" t="str">
            <v>REIT/Ambassador</v>
          </cell>
          <cell r="U1142" t="str">
            <v>Conventional</v>
          </cell>
          <cell r="V1142" t="str">
            <v>Conventional</v>
          </cell>
          <cell r="W1142">
            <v>0</v>
          </cell>
          <cell r="X1142" t="str">
            <v>Consolidated</v>
          </cell>
          <cell r="Y1142" t="str">
            <v>12</v>
          </cell>
          <cell r="Z1142" t="str">
            <v>9</v>
          </cell>
          <cell r="AA1142" t="str">
            <v>9</v>
          </cell>
          <cell r="AB1142">
            <v>0</v>
          </cell>
          <cell r="AC1142">
            <v>1</v>
          </cell>
          <cell r="AD1142" t="str">
            <v>Yes</v>
          </cell>
          <cell r="AE1142" t="str">
            <v>Yes</v>
          </cell>
          <cell r="AF1142" t="str">
            <v>NHP Management Company</v>
          </cell>
          <cell r="AG1142" t="str">
            <v>Ambassador VIII, L.P.</v>
          </cell>
          <cell r="AH1142" t="str">
            <v>1990</v>
          </cell>
          <cell r="AI1142" t="str">
            <v>Far West</v>
          </cell>
          <cell r="AJ1142" t="str">
            <v>Chicago</v>
          </cell>
          <cell r="AK1142" t="str">
            <v>Wade Roemke</v>
          </cell>
          <cell r="AL1142" t="str">
            <v>Karen Lewis</v>
          </cell>
          <cell r="AM1142" t="b">
            <v>0</v>
          </cell>
          <cell r="AN1142" t="str">
            <v>RW:038660@3494</v>
          </cell>
          <cell r="AO1142" t="str">
            <v>11020</v>
          </cell>
          <cell r="AP1142">
            <v>1778.4</v>
          </cell>
          <cell r="AQ1142">
            <v>0</v>
          </cell>
          <cell r="AR1142">
            <v>0</v>
          </cell>
          <cell r="AS1142">
            <v>0</v>
          </cell>
          <cell r="AT1142">
            <v>941.92</v>
          </cell>
          <cell r="AU1142">
            <v>0</v>
          </cell>
          <cell r="AV1142">
            <v>0</v>
          </cell>
          <cell r="AW1142">
            <v>0</v>
          </cell>
          <cell r="AX1142">
            <v>2720.32</v>
          </cell>
          <cell r="AY1142">
            <v>2720.32</v>
          </cell>
        </row>
        <row r="1143">
          <cell r="A1143" t="str">
            <v>038613</v>
          </cell>
          <cell r="B1143" t="str">
            <v>CROSSINGS AT BELL</v>
          </cell>
          <cell r="C1143" t="str">
            <v>3920 Bell St</v>
          </cell>
          <cell r="D1143">
            <v>0</v>
          </cell>
          <cell r="E1143" t="str">
            <v>Amarillo</v>
          </cell>
          <cell r="F1143" t="str">
            <v>TX</v>
          </cell>
          <cell r="G1143" t="str">
            <v>79109</v>
          </cell>
          <cell r="H1143" t="str">
            <v>806-355-9465</v>
          </cell>
          <cell r="I1143" t="str">
            <v>806-354-9875</v>
          </cell>
          <cell r="J1143">
            <v>160</v>
          </cell>
          <cell r="K1143" t="str">
            <v>48381</v>
          </cell>
          <cell r="L1143" t="str">
            <v>Randall</v>
          </cell>
          <cell r="M1143" t="str">
            <v>0320</v>
          </cell>
          <cell r="N1143" t="str">
            <v>Amarillo</v>
          </cell>
          <cell r="O1143">
            <v>0</v>
          </cell>
          <cell r="P1143">
            <v>0</v>
          </cell>
          <cell r="Q1143">
            <v>0</v>
          </cell>
          <cell r="R1143" t="str">
            <v>garden</v>
          </cell>
          <cell r="S1143" t="str">
            <v>AIMCO</v>
          </cell>
          <cell r="T1143" t="str">
            <v>REIT</v>
          </cell>
          <cell r="U1143" t="str">
            <v>Conventional</v>
          </cell>
          <cell r="V1143" t="str">
            <v>Conventional</v>
          </cell>
          <cell r="W1143">
            <v>0</v>
          </cell>
          <cell r="X1143" t="str">
            <v>Consolidated</v>
          </cell>
          <cell r="Y1143" t="str">
            <v>12</v>
          </cell>
          <cell r="Z1143" t="str">
            <v>8</v>
          </cell>
          <cell r="AA1143" t="str">
            <v>6</v>
          </cell>
          <cell r="AB1143">
            <v>0</v>
          </cell>
          <cell r="AC1143">
            <v>1</v>
          </cell>
          <cell r="AD1143" t="str">
            <v>Yes</v>
          </cell>
          <cell r="AE1143" t="str">
            <v>Yes</v>
          </cell>
          <cell r="AF1143" t="str">
            <v>NHP Management Company</v>
          </cell>
          <cell r="AG1143" t="str">
            <v>AIMCO Crossings at Belle, L.P.</v>
          </cell>
          <cell r="AH1143" t="str">
            <v>1976</v>
          </cell>
          <cell r="AI1143" t="str">
            <v>West</v>
          </cell>
          <cell r="AJ1143" t="str">
            <v>Dallas I</v>
          </cell>
          <cell r="AK1143" t="str">
            <v>Ron Shelton</v>
          </cell>
          <cell r="AL1143" t="str">
            <v>Charlene Burnside</v>
          </cell>
          <cell r="AM1143" t="b">
            <v>0</v>
          </cell>
          <cell r="AN1143" t="str">
            <v>RW:038651@3494</v>
          </cell>
          <cell r="AO1143" t="str">
            <v>11019</v>
          </cell>
          <cell r="AP1143">
            <v>0</v>
          </cell>
          <cell r="AQ1143">
            <v>0</v>
          </cell>
          <cell r="AR1143">
            <v>0</v>
          </cell>
          <cell r="AS1143">
            <v>0</v>
          </cell>
          <cell r="AT1143">
            <v>0</v>
          </cell>
          <cell r="AU1143">
            <v>0</v>
          </cell>
          <cell r="AV1143">
            <v>0</v>
          </cell>
          <cell r="AW1143">
            <v>0</v>
          </cell>
          <cell r="AX1143">
            <v>0</v>
          </cell>
          <cell r="AY1143">
            <v>0</v>
          </cell>
        </row>
        <row r="1144">
          <cell r="A1144" t="str">
            <v>038614</v>
          </cell>
          <cell r="B1144" t="str">
            <v>WINTER GARDEN</v>
          </cell>
          <cell r="C1144" t="str">
            <v>5708 KINGSBERRY AVENUE</v>
          </cell>
          <cell r="D1144">
            <v>0</v>
          </cell>
          <cell r="E1144" t="str">
            <v>St. Louis</v>
          </cell>
          <cell r="F1144" t="str">
            <v>MO</v>
          </cell>
          <cell r="G1144" t="str">
            <v>63112</v>
          </cell>
          <cell r="H1144" t="str">
            <v>314-361-7225</v>
          </cell>
          <cell r="I1144" t="str">
            <v>314-367-2070</v>
          </cell>
          <cell r="J1144">
            <v>112</v>
          </cell>
          <cell r="K1144" t="str">
            <v>29510</v>
          </cell>
          <cell r="L1144" t="str">
            <v>St. Louis City</v>
          </cell>
          <cell r="M1144" t="str">
            <v>7040</v>
          </cell>
          <cell r="N1144" t="str">
            <v>St. Louis</v>
          </cell>
          <cell r="O1144">
            <v>0</v>
          </cell>
          <cell r="P1144">
            <v>0</v>
          </cell>
          <cell r="Q1144" t="str">
            <v>Inner city</v>
          </cell>
          <cell r="R1144" t="str">
            <v>highrise</v>
          </cell>
          <cell r="S1144" t="str">
            <v>AIMCO</v>
          </cell>
          <cell r="T1144" t="str">
            <v>NHP</v>
          </cell>
          <cell r="U1144" t="str">
            <v>Affordable</v>
          </cell>
          <cell r="V1144" t="str">
            <v>Affordable</v>
          </cell>
          <cell r="W1144">
            <v>0</v>
          </cell>
          <cell r="X1144" t="str">
            <v>Equity</v>
          </cell>
          <cell r="Y1144" t="str">
            <v>12</v>
          </cell>
          <cell r="Z1144" t="str">
            <v>7</v>
          </cell>
          <cell r="AA1144" t="str">
            <v>8</v>
          </cell>
          <cell r="AB1144">
            <v>0</v>
          </cell>
          <cell r="AC1144">
            <v>0.13900000000000001</v>
          </cell>
          <cell r="AD1144" t="str">
            <v>Yes</v>
          </cell>
          <cell r="AE1144" t="str">
            <v>Yes</v>
          </cell>
          <cell r="AF1144" t="str">
            <v>NHP Management Company</v>
          </cell>
          <cell r="AG1144" t="str">
            <v>Wigar Ltd Ptsp</v>
          </cell>
          <cell r="AH1144" t="str">
            <v>1980</v>
          </cell>
          <cell r="AI1144" t="str">
            <v>Far West</v>
          </cell>
          <cell r="AJ1144" t="str">
            <v>Kansas City</v>
          </cell>
          <cell r="AK1144" t="str">
            <v>Rusty Fleming</v>
          </cell>
          <cell r="AL1144" t="str">
            <v>Lisa Beffa</v>
          </cell>
          <cell r="AM1144" t="b">
            <v>0</v>
          </cell>
          <cell r="AN1144" t="str">
            <v>RW:007054@3494</v>
          </cell>
          <cell r="AO1144" t="str">
            <v>11773</v>
          </cell>
          <cell r="AP1144">
            <v>995.9</v>
          </cell>
          <cell r="AQ1144">
            <v>0</v>
          </cell>
          <cell r="AR1144">
            <v>0</v>
          </cell>
          <cell r="AS1144">
            <v>0</v>
          </cell>
          <cell r="AT1144">
            <v>0</v>
          </cell>
          <cell r="AU1144">
            <v>0</v>
          </cell>
          <cell r="AV1144">
            <v>0</v>
          </cell>
          <cell r="AW1144">
            <v>0</v>
          </cell>
          <cell r="AX1144">
            <v>995.9</v>
          </cell>
          <cell r="AY1144">
            <v>138.43</v>
          </cell>
        </row>
        <row r="1145">
          <cell r="A1145" t="str">
            <v>038616</v>
          </cell>
          <cell r="B1145" t="str">
            <v>BARRETT TERRACE</v>
          </cell>
          <cell r="C1145" t="str">
            <v>700 BARRETT AVENUE</v>
          </cell>
          <cell r="D1145">
            <v>0</v>
          </cell>
          <cell r="E1145" t="str">
            <v>Richmond</v>
          </cell>
          <cell r="F1145" t="str">
            <v>CA</v>
          </cell>
          <cell r="G1145" t="str">
            <v>94801</v>
          </cell>
          <cell r="H1145" t="str">
            <v>510-237-3467</v>
          </cell>
          <cell r="I1145" t="str">
            <v>510-237-8375</v>
          </cell>
          <cell r="J1145">
            <v>115</v>
          </cell>
          <cell r="K1145" t="str">
            <v>06013</v>
          </cell>
          <cell r="L1145" t="str">
            <v>Contra Costa</v>
          </cell>
          <cell r="M1145" t="str">
            <v>5775</v>
          </cell>
          <cell r="N1145" t="str">
            <v>Oakland</v>
          </cell>
          <cell r="O1145" t="str">
            <v>84</v>
          </cell>
          <cell r="P1145" t="str">
            <v>San Francisco - Oakland - San Jose</v>
          </cell>
          <cell r="Q1145" t="str">
            <v>Inner city</v>
          </cell>
          <cell r="R1145" t="str">
            <v>garden</v>
          </cell>
          <cell r="S1145" t="str">
            <v>AIMCO</v>
          </cell>
          <cell r="T1145" t="str">
            <v>FEE</v>
          </cell>
          <cell r="U1145" t="str">
            <v>Affordable</v>
          </cell>
          <cell r="V1145" t="str">
            <v>Affordable</v>
          </cell>
          <cell r="W1145">
            <v>0</v>
          </cell>
          <cell r="X1145" t="str">
            <v>Fee</v>
          </cell>
          <cell r="Y1145" t="str">
            <v>12</v>
          </cell>
          <cell r="Z1145">
            <v>0</v>
          </cell>
          <cell r="AA1145">
            <v>0</v>
          </cell>
          <cell r="AB1145">
            <v>0</v>
          </cell>
          <cell r="AC1145">
            <v>0</v>
          </cell>
          <cell r="AD1145" t="str">
            <v>No</v>
          </cell>
          <cell r="AE1145" t="str">
            <v>Yes</v>
          </cell>
          <cell r="AF1145" t="str">
            <v>Oakland Community Housing, Inc</v>
          </cell>
          <cell r="AG1145" t="str">
            <v>Barrett Terrace Housing Corp</v>
          </cell>
          <cell r="AH1145" t="str">
            <v>1973</v>
          </cell>
          <cell r="AI1145" t="str">
            <v>Far West</v>
          </cell>
          <cell r="AJ1145" t="str">
            <v>California</v>
          </cell>
          <cell r="AK1145" t="str">
            <v>Greg Garmon</v>
          </cell>
          <cell r="AL1145" t="str">
            <v>Cathy Tachco</v>
          </cell>
          <cell r="AM1145" t="b">
            <v>0</v>
          </cell>
          <cell r="AN1145" t="str">
            <v>RW:025077@3494</v>
          </cell>
          <cell r="AO1145">
            <v>0</v>
          </cell>
          <cell r="AP1145">
            <v>0</v>
          </cell>
          <cell r="AQ1145">
            <v>0</v>
          </cell>
          <cell r="AR1145">
            <v>0</v>
          </cell>
          <cell r="AS1145">
            <v>0</v>
          </cell>
          <cell r="AT1145">
            <v>0</v>
          </cell>
          <cell r="AU1145">
            <v>0</v>
          </cell>
          <cell r="AV1145">
            <v>0</v>
          </cell>
          <cell r="AW1145">
            <v>0</v>
          </cell>
          <cell r="AX1145">
            <v>0</v>
          </cell>
          <cell r="AY1145">
            <v>0</v>
          </cell>
        </row>
        <row r="1146">
          <cell r="A1146" t="str">
            <v>038617</v>
          </cell>
          <cell r="B1146" t="str">
            <v>THE WINDSOR</v>
          </cell>
          <cell r="C1146" t="str">
            <v>401 PINE STREET</v>
          </cell>
          <cell r="D1146">
            <v>0</v>
          </cell>
          <cell r="E1146" t="str">
            <v>Abilene</v>
          </cell>
          <cell r="F1146" t="str">
            <v>TX</v>
          </cell>
          <cell r="G1146" t="str">
            <v>79601</v>
          </cell>
          <cell r="H1146" t="str">
            <v>915-677-0824</v>
          </cell>
          <cell r="I1146" t="str">
            <v>915-677-0845</v>
          </cell>
          <cell r="J1146">
            <v>80</v>
          </cell>
          <cell r="K1146" t="str">
            <v>48441</v>
          </cell>
          <cell r="L1146" t="str">
            <v>Taylor</v>
          </cell>
          <cell r="M1146" t="str">
            <v>0040</v>
          </cell>
          <cell r="N1146" t="str">
            <v>Abilene</v>
          </cell>
          <cell r="O1146">
            <v>0</v>
          </cell>
          <cell r="P1146">
            <v>0</v>
          </cell>
          <cell r="Q1146" t="str">
            <v>Inner City</v>
          </cell>
          <cell r="R1146" t="str">
            <v>highrise</v>
          </cell>
          <cell r="S1146" t="str">
            <v>AIMCO</v>
          </cell>
          <cell r="T1146" t="str">
            <v>FEE</v>
          </cell>
          <cell r="U1146" t="str">
            <v>Conventional</v>
          </cell>
          <cell r="V1146" t="str">
            <v>Conventional</v>
          </cell>
          <cell r="W1146" t="str">
            <v>Tax Credit</v>
          </cell>
          <cell r="X1146" t="str">
            <v>Fee</v>
          </cell>
          <cell r="Y1146" t="str">
            <v>12</v>
          </cell>
          <cell r="Z1146">
            <v>0</v>
          </cell>
          <cell r="AA1146">
            <v>0</v>
          </cell>
          <cell r="AB1146">
            <v>0</v>
          </cell>
          <cell r="AC1146">
            <v>0</v>
          </cell>
          <cell r="AD1146" t="str">
            <v>No</v>
          </cell>
          <cell r="AE1146" t="str">
            <v>Yes</v>
          </cell>
          <cell r="AF1146" t="str">
            <v>NHP Management Company</v>
          </cell>
          <cell r="AG1146" t="str">
            <v>N/A</v>
          </cell>
          <cell r="AH1146" t="str">
            <v>1927</v>
          </cell>
          <cell r="AI1146" t="str">
            <v>West</v>
          </cell>
          <cell r="AJ1146" t="str">
            <v>Dallas I</v>
          </cell>
          <cell r="AK1146" t="str">
            <v>Ron Shelton</v>
          </cell>
          <cell r="AL1146" t="str">
            <v>Kim Tannery</v>
          </cell>
          <cell r="AM1146" t="b">
            <v>0</v>
          </cell>
          <cell r="AN1146">
            <v>0</v>
          </cell>
          <cell r="AO1146" t="str">
            <v>09109</v>
          </cell>
          <cell r="AP1146">
            <v>0</v>
          </cell>
          <cell r="AQ1146">
            <v>0</v>
          </cell>
          <cell r="AR1146">
            <v>0</v>
          </cell>
          <cell r="AS1146">
            <v>0</v>
          </cell>
          <cell r="AT1146">
            <v>0</v>
          </cell>
          <cell r="AU1146">
            <v>0</v>
          </cell>
          <cell r="AV1146">
            <v>0</v>
          </cell>
          <cell r="AW1146">
            <v>0</v>
          </cell>
          <cell r="AX1146">
            <v>0</v>
          </cell>
          <cell r="AY1146">
            <v>0</v>
          </cell>
        </row>
        <row r="1147">
          <cell r="A1147" t="str">
            <v>038618</v>
          </cell>
          <cell r="B1147" t="str">
            <v>Cape Cod</v>
          </cell>
          <cell r="C1147" t="str">
            <v>13030 Blanco Road</v>
          </cell>
          <cell r="D1147">
            <v>0</v>
          </cell>
          <cell r="E1147" t="str">
            <v>San Antonio</v>
          </cell>
          <cell r="F1147" t="str">
            <v>TX</v>
          </cell>
          <cell r="G1147" t="str">
            <v>78216</v>
          </cell>
          <cell r="H1147" t="str">
            <v>210-492-5782</v>
          </cell>
          <cell r="I1147" t="str">
            <v>210-493-1731</v>
          </cell>
          <cell r="J1147">
            <v>244</v>
          </cell>
          <cell r="K1147" t="str">
            <v>48029</v>
          </cell>
          <cell r="L1147" t="str">
            <v>Bexar</v>
          </cell>
          <cell r="M1147" t="str">
            <v>7240</v>
          </cell>
          <cell r="N1147" t="str">
            <v>San Antonio</v>
          </cell>
          <cell r="O1147">
            <v>0</v>
          </cell>
          <cell r="P1147">
            <v>0</v>
          </cell>
          <cell r="Q1147">
            <v>0</v>
          </cell>
          <cell r="R1147" t="str">
            <v>garden</v>
          </cell>
          <cell r="S1147" t="str">
            <v>AIMCO</v>
          </cell>
          <cell r="T1147" t="str">
            <v>REIT/Ambassador</v>
          </cell>
          <cell r="U1147" t="str">
            <v>Conventional</v>
          </cell>
          <cell r="V1147" t="str">
            <v>Conventional</v>
          </cell>
          <cell r="W1147">
            <v>0</v>
          </cell>
          <cell r="X1147" t="str">
            <v>Consolidated</v>
          </cell>
          <cell r="Y1147" t="str">
            <v>12</v>
          </cell>
          <cell r="Z1147" t="str">
            <v>6</v>
          </cell>
          <cell r="AA1147" t="str">
            <v>8</v>
          </cell>
          <cell r="AB1147">
            <v>0</v>
          </cell>
          <cell r="AC1147">
            <v>1</v>
          </cell>
          <cell r="AD1147" t="str">
            <v>Yes</v>
          </cell>
          <cell r="AE1147" t="str">
            <v>Yes</v>
          </cell>
          <cell r="AF1147" t="str">
            <v>NHP Management Company</v>
          </cell>
          <cell r="AG1147" t="str">
            <v>Ambassador VIII, L.P.</v>
          </cell>
          <cell r="AH1147" t="str">
            <v>1985</v>
          </cell>
          <cell r="AI1147" t="str">
            <v>West</v>
          </cell>
          <cell r="AJ1147" t="str">
            <v>Austin</v>
          </cell>
          <cell r="AK1147" t="str">
            <v>Frances Nolan</v>
          </cell>
          <cell r="AL1147" t="str">
            <v>Debbie Workman</v>
          </cell>
          <cell r="AM1147" t="b">
            <v>0</v>
          </cell>
          <cell r="AN1147" t="str">
            <v>RW:038655@3494</v>
          </cell>
          <cell r="AO1147" t="str">
            <v>05724</v>
          </cell>
          <cell r="AP1147">
            <v>0</v>
          </cell>
          <cell r="AQ1147">
            <v>0</v>
          </cell>
          <cell r="AR1147">
            <v>1317.6</v>
          </cell>
          <cell r="AS1147">
            <v>0</v>
          </cell>
          <cell r="AT1147">
            <v>0</v>
          </cell>
          <cell r="AU1147">
            <v>0</v>
          </cell>
          <cell r="AV1147">
            <v>0</v>
          </cell>
          <cell r="AW1147">
            <v>0</v>
          </cell>
          <cell r="AX1147">
            <v>1317.6</v>
          </cell>
          <cell r="AY1147">
            <v>1317.6</v>
          </cell>
        </row>
        <row r="1148">
          <cell r="A1148" t="str">
            <v>038620</v>
          </cell>
          <cell r="B1148" t="str">
            <v>BARRETT PLAZA</v>
          </cell>
          <cell r="C1148" t="str">
            <v>700 BARRETT AVENUE</v>
          </cell>
          <cell r="D1148">
            <v>0</v>
          </cell>
          <cell r="E1148" t="str">
            <v>Richmond</v>
          </cell>
          <cell r="F1148" t="str">
            <v>CA</v>
          </cell>
          <cell r="G1148" t="str">
            <v>94801</v>
          </cell>
          <cell r="H1148" t="str">
            <v>510-237-3467</v>
          </cell>
          <cell r="I1148" t="str">
            <v>510-237-8375</v>
          </cell>
          <cell r="J1148">
            <v>58</v>
          </cell>
          <cell r="K1148" t="str">
            <v>06013</v>
          </cell>
          <cell r="L1148" t="str">
            <v>Contra Costa</v>
          </cell>
          <cell r="M1148" t="str">
            <v>5775</v>
          </cell>
          <cell r="N1148" t="str">
            <v>Oakland</v>
          </cell>
          <cell r="O1148" t="str">
            <v>84</v>
          </cell>
          <cell r="P1148" t="str">
            <v>San Francisco - Oakland - San Jose</v>
          </cell>
          <cell r="Q1148" t="str">
            <v>Inner City</v>
          </cell>
          <cell r="R1148" t="str">
            <v>garden</v>
          </cell>
          <cell r="S1148" t="str">
            <v>AIMCO</v>
          </cell>
          <cell r="T1148" t="str">
            <v>FEE</v>
          </cell>
          <cell r="U1148" t="str">
            <v>Affordable</v>
          </cell>
          <cell r="V1148" t="str">
            <v>Affordable</v>
          </cell>
          <cell r="W1148">
            <v>0</v>
          </cell>
          <cell r="X1148" t="str">
            <v>Fee</v>
          </cell>
          <cell r="Y1148" t="str">
            <v>12</v>
          </cell>
          <cell r="Z1148">
            <v>0</v>
          </cell>
          <cell r="AA1148">
            <v>0</v>
          </cell>
          <cell r="AB1148">
            <v>0</v>
          </cell>
          <cell r="AC1148">
            <v>0</v>
          </cell>
          <cell r="AD1148" t="str">
            <v>No</v>
          </cell>
          <cell r="AE1148" t="str">
            <v>Yes</v>
          </cell>
          <cell r="AF1148" t="str">
            <v>Oakland Community Housing, Inc</v>
          </cell>
          <cell r="AG1148" t="str">
            <v>Barrett Plaza Housing Corp</v>
          </cell>
          <cell r="AH1148" t="str">
            <v>1973</v>
          </cell>
          <cell r="AI1148" t="str">
            <v>Far West</v>
          </cell>
          <cell r="AJ1148" t="str">
            <v>California</v>
          </cell>
          <cell r="AK1148" t="str">
            <v>Greg Garmon</v>
          </cell>
          <cell r="AL1148" t="str">
            <v>Cathy Tachco</v>
          </cell>
          <cell r="AM1148" t="b">
            <v>0</v>
          </cell>
          <cell r="AN1148" t="str">
            <v>RW:038052@3494</v>
          </cell>
          <cell r="AO1148">
            <v>0</v>
          </cell>
          <cell r="AP1148">
            <v>0</v>
          </cell>
          <cell r="AQ1148">
            <v>0</v>
          </cell>
          <cell r="AR1148">
            <v>0</v>
          </cell>
          <cell r="AS1148">
            <v>0</v>
          </cell>
          <cell r="AT1148">
            <v>0</v>
          </cell>
          <cell r="AU1148">
            <v>0</v>
          </cell>
          <cell r="AV1148">
            <v>0</v>
          </cell>
          <cell r="AW1148">
            <v>0</v>
          </cell>
          <cell r="AX1148">
            <v>0</v>
          </cell>
          <cell r="AY1148">
            <v>0</v>
          </cell>
        </row>
        <row r="1149">
          <cell r="A1149" t="str">
            <v>038621</v>
          </cell>
          <cell r="B1149" t="str">
            <v>Sun Lake</v>
          </cell>
          <cell r="C1149" t="str">
            <v>420 Sun Lake Circle</v>
          </cell>
          <cell r="D1149">
            <v>0</v>
          </cell>
          <cell r="E1149" t="str">
            <v>Lake Mary</v>
          </cell>
          <cell r="F1149" t="str">
            <v>FL</v>
          </cell>
          <cell r="G1149" t="str">
            <v>32746</v>
          </cell>
          <cell r="H1149" t="str">
            <v>407-321-7700</v>
          </cell>
          <cell r="I1149" t="str">
            <v>407-321-0572</v>
          </cell>
          <cell r="J1149">
            <v>600</v>
          </cell>
          <cell r="K1149" t="str">
            <v>12117</v>
          </cell>
          <cell r="L1149" t="str">
            <v>Seminole</v>
          </cell>
          <cell r="M1149" t="str">
            <v>5960</v>
          </cell>
          <cell r="N1149" t="str">
            <v>Orlando</v>
          </cell>
          <cell r="O1149">
            <v>0</v>
          </cell>
          <cell r="P1149">
            <v>0</v>
          </cell>
          <cell r="Q1149">
            <v>0</v>
          </cell>
          <cell r="R1149" t="str">
            <v>garden</v>
          </cell>
          <cell r="S1149" t="str">
            <v>AIMCO</v>
          </cell>
          <cell r="T1149" t="str">
            <v>REIT/Ambassador</v>
          </cell>
          <cell r="U1149" t="str">
            <v>Conventional</v>
          </cell>
          <cell r="V1149" t="str">
            <v>Conventional</v>
          </cell>
          <cell r="W1149">
            <v>0</v>
          </cell>
          <cell r="X1149" t="str">
            <v>Consolidated</v>
          </cell>
          <cell r="Y1149" t="str">
            <v>12</v>
          </cell>
          <cell r="Z1149" t="str">
            <v>8</v>
          </cell>
          <cell r="AA1149" t="str">
            <v>7</v>
          </cell>
          <cell r="AB1149">
            <v>0</v>
          </cell>
          <cell r="AC1149">
            <v>1</v>
          </cell>
          <cell r="AD1149" t="str">
            <v>Yes</v>
          </cell>
          <cell r="AE1149" t="str">
            <v>Yes</v>
          </cell>
          <cell r="AF1149" t="str">
            <v>NHP Management Company</v>
          </cell>
          <cell r="AG1149" t="str">
            <v>Ambassador III, L.P.</v>
          </cell>
          <cell r="AH1149" t="str">
            <v>1986</v>
          </cell>
          <cell r="AI1149" t="str">
            <v>South East</v>
          </cell>
          <cell r="AJ1149" t="str">
            <v>Orlando</v>
          </cell>
          <cell r="AK1149" t="str">
            <v>Chuck Turner</v>
          </cell>
          <cell r="AL1149" t="str">
            <v>Elaine Williams</v>
          </cell>
          <cell r="AM1149" t="b">
            <v>0</v>
          </cell>
          <cell r="AN1149" t="str">
            <v>RW:038487@3494</v>
          </cell>
          <cell r="AO1149" t="str">
            <v>03257</v>
          </cell>
          <cell r="AP1149">
            <v>0</v>
          </cell>
          <cell r="AQ1149">
            <v>0</v>
          </cell>
          <cell r="AR1149">
            <v>0</v>
          </cell>
          <cell r="AS1149">
            <v>2160</v>
          </cell>
          <cell r="AT1149">
            <v>0</v>
          </cell>
          <cell r="AU1149">
            <v>0</v>
          </cell>
          <cell r="AV1149">
            <v>0</v>
          </cell>
          <cell r="AW1149">
            <v>1620</v>
          </cell>
          <cell r="AX1149">
            <v>3780</v>
          </cell>
          <cell r="AY1149">
            <v>3780</v>
          </cell>
        </row>
        <row r="1150">
          <cell r="A1150" t="str">
            <v>038622</v>
          </cell>
          <cell r="B1150" t="str">
            <v>Cedar Creek</v>
          </cell>
          <cell r="C1150" t="str">
            <v>1200 Patricia</v>
          </cell>
          <cell r="D1150">
            <v>0</v>
          </cell>
          <cell r="E1150" t="str">
            <v>San Antonio</v>
          </cell>
          <cell r="F1150" t="str">
            <v>TX</v>
          </cell>
          <cell r="G1150" t="str">
            <v>78213</v>
          </cell>
          <cell r="H1150" t="str">
            <v>210-342-4274</v>
          </cell>
          <cell r="I1150" t="str">
            <v>210-342-8867</v>
          </cell>
          <cell r="J1150">
            <v>392</v>
          </cell>
          <cell r="K1150" t="str">
            <v>48029</v>
          </cell>
          <cell r="L1150" t="str">
            <v>Bexar</v>
          </cell>
          <cell r="M1150" t="str">
            <v>7240</v>
          </cell>
          <cell r="N1150" t="str">
            <v>San Antonio</v>
          </cell>
          <cell r="O1150">
            <v>0</v>
          </cell>
          <cell r="P1150">
            <v>0</v>
          </cell>
          <cell r="Q1150">
            <v>0</v>
          </cell>
          <cell r="R1150" t="str">
            <v>garden</v>
          </cell>
          <cell r="S1150" t="str">
            <v>AIMCO</v>
          </cell>
          <cell r="T1150" t="str">
            <v>REIT/Ambassador</v>
          </cell>
          <cell r="U1150" t="str">
            <v>Conventional</v>
          </cell>
          <cell r="V1150" t="str">
            <v>Conventional</v>
          </cell>
          <cell r="W1150">
            <v>0</v>
          </cell>
          <cell r="X1150" t="str">
            <v>Consolidated</v>
          </cell>
          <cell r="Y1150" t="str">
            <v>12</v>
          </cell>
          <cell r="Z1150" t="str">
            <v>6</v>
          </cell>
          <cell r="AA1150" t="str">
            <v>4</v>
          </cell>
          <cell r="AB1150">
            <v>0</v>
          </cell>
          <cell r="AC1150">
            <v>1</v>
          </cell>
          <cell r="AD1150" t="str">
            <v>Yes</v>
          </cell>
          <cell r="AE1150" t="str">
            <v>Yes</v>
          </cell>
          <cell r="AF1150" t="str">
            <v>NHP Management Company</v>
          </cell>
          <cell r="AG1150" t="str">
            <v>AIMCO Cedar Creek, L.P.</v>
          </cell>
          <cell r="AH1150" t="str">
            <v>1979</v>
          </cell>
          <cell r="AI1150" t="str">
            <v>West</v>
          </cell>
          <cell r="AJ1150" t="str">
            <v>Austin</v>
          </cell>
          <cell r="AK1150" t="str">
            <v>Frances Nolan</v>
          </cell>
          <cell r="AL1150" t="str">
            <v>Debbie Workman</v>
          </cell>
          <cell r="AM1150" t="b">
            <v>1</v>
          </cell>
          <cell r="AN1150">
            <v>0</v>
          </cell>
          <cell r="AO1150">
            <v>0</v>
          </cell>
          <cell r="AP1150">
            <v>0</v>
          </cell>
          <cell r="AQ1150">
            <v>0</v>
          </cell>
          <cell r="AR1150">
            <v>0</v>
          </cell>
          <cell r="AS1150">
            <v>0</v>
          </cell>
          <cell r="AT1150">
            <v>0</v>
          </cell>
          <cell r="AU1150">
            <v>0</v>
          </cell>
          <cell r="AV1150">
            <v>0</v>
          </cell>
          <cell r="AW1150">
            <v>0</v>
          </cell>
          <cell r="AX1150">
            <v>0</v>
          </cell>
          <cell r="AY1150">
            <v>0</v>
          </cell>
        </row>
        <row r="1151">
          <cell r="A1151" t="str">
            <v>038623</v>
          </cell>
          <cell r="B1151" t="str">
            <v>LAKE OAKS I &amp; II</v>
          </cell>
          <cell r="C1151" t="str">
            <v>1916 Wisconsin Avenue</v>
          </cell>
          <cell r="D1151">
            <v>0</v>
          </cell>
          <cell r="E1151" t="str">
            <v>Racine</v>
          </cell>
          <cell r="F1151" t="str">
            <v>WI</v>
          </cell>
          <cell r="G1151" t="str">
            <v>53403</v>
          </cell>
          <cell r="H1151" t="str">
            <v>414-633-8438</v>
          </cell>
          <cell r="I1151" t="str">
            <v>414-633-8782</v>
          </cell>
          <cell r="J1151">
            <v>170</v>
          </cell>
          <cell r="K1151" t="str">
            <v>55101</v>
          </cell>
          <cell r="L1151" t="str">
            <v>Racine</v>
          </cell>
          <cell r="M1151" t="str">
            <v>6600</v>
          </cell>
          <cell r="N1151" t="str">
            <v>Racine</v>
          </cell>
          <cell r="O1151" t="str">
            <v>63</v>
          </cell>
          <cell r="P1151" t="str">
            <v>Milwaukee - Racine</v>
          </cell>
          <cell r="Q1151">
            <v>0</v>
          </cell>
          <cell r="R1151" t="str">
            <v>garden</v>
          </cell>
          <cell r="S1151" t="str">
            <v>AIMCO</v>
          </cell>
          <cell r="T1151" t="str">
            <v>Ocwen</v>
          </cell>
          <cell r="U1151" t="str">
            <v>Conventional</v>
          </cell>
          <cell r="V1151" t="str">
            <v>Conventional</v>
          </cell>
          <cell r="W1151" t="str">
            <v>Tax Credit</v>
          </cell>
          <cell r="X1151" t="str">
            <v>Fee</v>
          </cell>
          <cell r="Y1151" t="str">
            <v>12</v>
          </cell>
          <cell r="Z1151">
            <v>0</v>
          </cell>
          <cell r="AA1151">
            <v>0</v>
          </cell>
          <cell r="AB1151">
            <v>0</v>
          </cell>
          <cell r="AC1151">
            <v>0</v>
          </cell>
          <cell r="AD1151" t="str">
            <v>No</v>
          </cell>
          <cell r="AE1151" t="str">
            <v>Yes</v>
          </cell>
          <cell r="AF1151" t="str">
            <v>Ocwen</v>
          </cell>
          <cell r="AG1151" t="str">
            <v>NHPAHP Lake Oaks LLC</v>
          </cell>
          <cell r="AH1151">
            <v>0</v>
          </cell>
          <cell r="AI1151" t="str">
            <v>Far West</v>
          </cell>
          <cell r="AJ1151" t="str">
            <v>Chicago</v>
          </cell>
          <cell r="AK1151" t="str">
            <v>Wade Roemke</v>
          </cell>
          <cell r="AL1151" t="str">
            <v>Mary Paruszkiewicz</v>
          </cell>
          <cell r="AM1151" t="b">
            <v>0</v>
          </cell>
          <cell r="AN1151" t="str">
            <v>RW:038797@3494</v>
          </cell>
          <cell r="AO1151">
            <v>0</v>
          </cell>
          <cell r="AP1151">
            <v>0</v>
          </cell>
          <cell r="AQ1151">
            <v>0</v>
          </cell>
          <cell r="AR1151">
            <v>0</v>
          </cell>
          <cell r="AS1151">
            <v>0</v>
          </cell>
          <cell r="AT1151">
            <v>0</v>
          </cell>
          <cell r="AU1151">
            <v>0</v>
          </cell>
          <cell r="AV1151">
            <v>0</v>
          </cell>
          <cell r="AW1151">
            <v>0</v>
          </cell>
          <cell r="AX1151">
            <v>0</v>
          </cell>
          <cell r="AY1151">
            <v>0</v>
          </cell>
        </row>
        <row r="1152">
          <cell r="A1152" t="str">
            <v>038624</v>
          </cell>
          <cell r="B1152" t="str">
            <v>ARROYO VILLAS</v>
          </cell>
          <cell r="C1152" t="str">
            <v>4701 IRVING BLVD., N.W.</v>
          </cell>
          <cell r="D1152">
            <v>0</v>
          </cell>
          <cell r="E1152" t="str">
            <v>Albuquerque</v>
          </cell>
          <cell r="F1152" t="str">
            <v>NM</v>
          </cell>
          <cell r="G1152" t="str">
            <v>87114</v>
          </cell>
          <cell r="H1152" t="str">
            <v>505-898-6719</v>
          </cell>
          <cell r="I1152" t="str">
            <v>505-898-8841</v>
          </cell>
          <cell r="J1152">
            <v>200</v>
          </cell>
          <cell r="K1152" t="str">
            <v>35001</v>
          </cell>
          <cell r="L1152" t="str">
            <v>Bernalillo</v>
          </cell>
          <cell r="M1152" t="str">
            <v>0200</v>
          </cell>
          <cell r="N1152" t="str">
            <v>Albuquerque</v>
          </cell>
          <cell r="O1152">
            <v>0</v>
          </cell>
          <cell r="P1152">
            <v>0</v>
          </cell>
          <cell r="Q1152" t="str">
            <v>Suburban</v>
          </cell>
          <cell r="R1152" t="str">
            <v>garden</v>
          </cell>
          <cell r="S1152" t="str">
            <v>AIMCO</v>
          </cell>
          <cell r="T1152" t="str">
            <v>Ocwen</v>
          </cell>
          <cell r="U1152" t="str">
            <v>Affordable</v>
          </cell>
          <cell r="V1152" t="str">
            <v>Affordable</v>
          </cell>
          <cell r="W1152" t="str">
            <v>Tax Credit</v>
          </cell>
          <cell r="X1152" t="str">
            <v>Fee</v>
          </cell>
          <cell r="Y1152" t="str">
            <v>12</v>
          </cell>
          <cell r="Z1152">
            <v>0</v>
          </cell>
          <cell r="AA1152">
            <v>0</v>
          </cell>
          <cell r="AB1152">
            <v>0</v>
          </cell>
          <cell r="AC1152">
            <v>0</v>
          </cell>
          <cell r="AD1152" t="str">
            <v>No</v>
          </cell>
          <cell r="AE1152" t="str">
            <v>Yes</v>
          </cell>
          <cell r="AF1152" t="str">
            <v>Ocwen</v>
          </cell>
          <cell r="AG1152" t="str">
            <v>Arroyo Villas Ltd Partnership</v>
          </cell>
          <cell r="AH1152" t="str">
            <v>1995</v>
          </cell>
          <cell r="AI1152" t="str">
            <v>West</v>
          </cell>
          <cell r="AJ1152" t="str">
            <v>Dallas II</v>
          </cell>
          <cell r="AK1152" t="str">
            <v>Larry Lennon</v>
          </cell>
          <cell r="AL1152" t="str">
            <v>Rosa McKinnon</v>
          </cell>
          <cell r="AM1152" t="b">
            <v>1</v>
          </cell>
          <cell r="AN1152">
            <v>0</v>
          </cell>
          <cell r="AO1152">
            <v>0</v>
          </cell>
          <cell r="AP1152">
            <v>0</v>
          </cell>
          <cell r="AQ1152">
            <v>0</v>
          </cell>
          <cell r="AR1152">
            <v>0</v>
          </cell>
          <cell r="AS1152">
            <v>0</v>
          </cell>
          <cell r="AT1152">
            <v>0</v>
          </cell>
          <cell r="AU1152">
            <v>0</v>
          </cell>
          <cell r="AV1152">
            <v>0</v>
          </cell>
          <cell r="AW1152">
            <v>0</v>
          </cell>
          <cell r="AX1152">
            <v>0</v>
          </cell>
          <cell r="AY1152">
            <v>0</v>
          </cell>
        </row>
        <row r="1153">
          <cell r="A1153" t="str">
            <v>038625</v>
          </cell>
          <cell r="B1153" t="str">
            <v>Coral Cove</v>
          </cell>
          <cell r="C1153" t="str">
            <v>25 North Belcher Road</v>
          </cell>
          <cell r="D1153">
            <v>0</v>
          </cell>
          <cell r="E1153" t="str">
            <v>Tampa</v>
          </cell>
          <cell r="F1153" t="str">
            <v>FL</v>
          </cell>
          <cell r="G1153" t="str">
            <v>33765</v>
          </cell>
          <cell r="H1153" t="str">
            <v>813-796-1313</v>
          </cell>
          <cell r="I1153" t="str">
            <v>813-726-9153</v>
          </cell>
          <cell r="J1153">
            <v>200</v>
          </cell>
          <cell r="K1153" t="str">
            <v>12103</v>
          </cell>
          <cell r="L1153" t="str">
            <v>Pinellas</v>
          </cell>
          <cell r="M1153" t="str">
            <v>8280</v>
          </cell>
          <cell r="N1153" t="str">
            <v>Tampa-St. Petersburg-Clearwater</v>
          </cell>
          <cell r="O1153">
            <v>0</v>
          </cell>
          <cell r="P1153">
            <v>0</v>
          </cell>
          <cell r="Q1153">
            <v>0</v>
          </cell>
          <cell r="R1153" t="str">
            <v>garden</v>
          </cell>
          <cell r="S1153" t="str">
            <v>AIMCO</v>
          </cell>
          <cell r="T1153" t="str">
            <v>REIT/Ambassador</v>
          </cell>
          <cell r="U1153" t="str">
            <v>Conventional</v>
          </cell>
          <cell r="V1153" t="str">
            <v>Conventional</v>
          </cell>
          <cell r="W1153">
            <v>0</v>
          </cell>
          <cell r="X1153" t="str">
            <v>Consolidated</v>
          </cell>
          <cell r="Y1153" t="str">
            <v>12</v>
          </cell>
          <cell r="Z1153" t="str">
            <v>7</v>
          </cell>
          <cell r="AA1153" t="str">
            <v>7</v>
          </cell>
          <cell r="AB1153">
            <v>0</v>
          </cell>
          <cell r="AC1153">
            <v>0.504</v>
          </cell>
          <cell r="AD1153" t="str">
            <v>Yes</v>
          </cell>
          <cell r="AE1153" t="str">
            <v>Yes</v>
          </cell>
          <cell r="AF1153" t="str">
            <v>NHP Management Company</v>
          </cell>
          <cell r="AG1153" t="str">
            <v>Ambassador VII, L.P.</v>
          </cell>
          <cell r="AH1153" t="str">
            <v>1985</v>
          </cell>
          <cell r="AI1153" t="str">
            <v>South East</v>
          </cell>
          <cell r="AJ1153" t="str">
            <v>Tampa</v>
          </cell>
          <cell r="AK1153" t="str">
            <v>Dan Kistel</v>
          </cell>
          <cell r="AL1153" t="str">
            <v>Jean Hunt</v>
          </cell>
          <cell r="AM1153" t="b">
            <v>0</v>
          </cell>
          <cell r="AN1153" t="str">
            <v>RW:000261@3494</v>
          </cell>
          <cell r="AO1153" t="str">
            <v>11437</v>
          </cell>
          <cell r="AP1153">
            <v>0</v>
          </cell>
          <cell r="AQ1153">
            <v>0</v>
          </cell>
          <cell r="AR1153">
            <v>0</v>
          </cell>
          <cell r="AS1153">
            <v>0</v>
          </cell>
          <cell r="AT1153">
            <v>0</v>
          </cell>
          <cell r="AU1153">
            <v>0</v>
          </cell>
          <cell r="AV1153">
            <v>0</v>
          </cell>
          <cell r="AW1153">
            <v>540</v>
          </cell>
          <cell r="AX1153">
            <v>540</v>
          </cell>
          <cell r="AY1153">
            <v>272.16000000000003</v>
          </cell>
        </row>
        <row r="1154">
          <cell r="A1154" t="str">
            <v>038626</v>
          </cell>
          <cell r="B1154" t="str">
            <v>ELM CREEK</v>
          </cell>
          <cell r="C1154" t="str">
            <v>ONE ELM CREEK DRIVE</v>
          </cell>
          <cell r="D1154">
            <v>0</v>
          </cell>
          <cell r="E1154" t="str">
            <v>Elmhurst</v>
          </cell>
          <cell r="F1154" t="str">
            <v>IL</v>
          </cell>
          <cell r="G1154" t="str">
            <v>60126</v>
          </cell>
          <cell r="H1154" t="str">
            <v>630-833-0077</v>
          </cell>
          <cell r="I1154" t="str">
            <v>630-833-8250</v>
          </cell>
          <cell r="J1154">
            <v>372</v>
          </cell>
          <cell r="K1154" t="str">
            <v>17043</v>
          </cell>
          <cell r="L1154" t="str">
            <v>Du Page</v>
          </cell>
          <cell r="M1154" t="str">
            <v>1600</v>
          </cell>
          <cell r="N1154" t="str">
            <v>Chicago</v>
          </cell>
          <cell r="O1154" t="str">
            <v>14</v>
          </cell>
          <cell r="P1154" t="str">
            <v>Chicago - Gary - Kenosha</v>
          </cell>
          <cell r="Q1154" t="str">
            <v>Suburban</v>
          </cell>
          <cell r="R1154" t="str">
            <v>midrise</v>
          </cell>
          <cell r="S1154" t="str">
            <v>AIMCO</v>
          </cell>
          <cell r="T1154" t="str">
            <v>NHP</v>
          </cell>
          <cell r="U1154" t="str">
            <v>Conventional</v>
          </cell>
          <cell r="V1154" t="str">
            <v>Conventional</v>
          </cell>
          <cell r="W1154">
            <v>0</v>
          </cell>
          <cell r="X1154" t="str">
            <v>Consolidated</v>
          </cell>
          <cell r="Y1154" t="str">
            <v>12</v>
          </cell>
          <cell r="Z1154" t="str">
            <v>8</v>
          </cell>
          <cell r="AA1154" t="str">
            <v>9</v>
          </cell>
          <cell r="AB1154">
            <v>0</v>
          </cell>
          <cell r="AC1154">
            <v>1</v>
          </cell>
          <cell r="AD1154" t="str">
            <v>Yes</v>
          </cell>
          <cell r="AE1154" t="str">
            <v>Yes</v>
          </cell>
          <cell r="AF1154" t="str">
            <v>NHP Management Company</v>
          </cell>
          <cell r="AG1154" t="str">
            <v>AIMCO/Elm Creek L.P.</v>
          </cell>
          <cell r="AH1154" t="str">
            <v>1986</v>
          </cell>
          <cell r="AI1154" t="str">
            <v>Far West</v>
          </cell>
          <cell r="AJ1154" t="str">
            <v>Chicago</v>
          </cell>
          <cell r="AK1154" t="str">
            <v>Wade Roemke</v>
          </cell>
          <cell r="AL1154" t="str">
            <v>Jamie McDonald</v>
          </cell>
          <cell r="AM1154" t="b">
            <v>0</v>
          </cell>
          <cell r="AN1154" t="str">
            <v>RW:038296@3494</v>
          </cell>
          <cell r="AO1154" t="str">
            <v>08237</v>
          </cell>
          <cell r="AP1154">
            <v>3307.82</v>
          </cell>
          <cell r="AQ1154">
            <v>0</v>
          </cell>
          <cell r="AR1154">
            <v>0</v>
          </cell>
          <cell r="AS1154">
            <v>0</v>
          </cell>
          <cell r="AT1154">
            <v>1918.45</v>
          </cell>
          <cell r="AU1154">
            <v>0</v>
          </cell>
          <cell r="AV1154">
            <v>0</v>
          </cell>
          <cell r="AW1154">
            <v>0</v>
          </cell>
          <cell r="AX1154">
            <v>5226.2700000000004</v>
          </cell>
          <cell r="AY1154">
            <v>5226.2700000000004</v>
          </cell>
        </row>
        <row r="1155">
          <cell r="A1155" t="str">
            <v>038627</v>
          </cell>
          <cell r="B1155" t="str">
            <v>CREEK HOLLOW</v>
          </cell>
          <cell r="C1155" t="str">
            <v>6218 FINBRO DRIVE</v>
          </cell>
          <cell r="D1155">
            <v>0</v>
          </cell>
          <cell r="E1155" t="str">
            <v>Fort Worth</v>
          </cell>
          <cell r="F1155" t="str">
            <v>TX</v>
          </cell>
          <cell r="G1155" t="str">
            <v>76133</v>
          </cell>
          <cell r="H1155" t="str">
            <v>817-294-7555</v>
          </cell>
          <cell r="I1155" t="str">
            <v>817-294-0286</v>
          </cell>
          <cell r="J1155">
            <v>120</v>
          </cell>
          <cell r="K1155" t="str">
            <v>48439</v>
          </cell>
          <cell r="L1155" t="str">
            <v>Tarrant</v>
          </cell>
          <cell r="M1155" t="str">
            <v>2800</v>
          </cell>
          <cell r="N1155" t="str">
            <v>FortWorth-Arlington</v>
          </cell>
          <cell r="O1155" t="str">
            <v>31</v>
          </cell>
          <cell r="P1155" t="str">
            <v>Dallas - Fort Worth</v>
          </cell>
          <cell r="Q1155" t="str">
            <v>Inner City</v>
          </cell>
          <cell r="R1155" t="str">
            <v>garden</v>
          </cell>
          <cell r="S1155" t="str">
            <v>AIMCO</v>
          </cell>
          <cell r="T1155" t="str">
            <v>NHPF</v>
          </cell>
          <cell r="U1155" t="str">
            <v>Conventional</v>
          </cell>
          <cell r="V1155" t="str">
            <v>Conventional</v>
          </cell>
          <cell r="W1155">
            <v>0</v>
          </cell>
          <cell r="X1155" t="str">
            <v>Fee</v>
          </cell>
          <cell r="Y1155" t="str">
            <v>12</v>
          </cell>
          <cell r="Z1155">
            <v>0</v>
          </cell>
          <cell r="AA1155">
            <v>0</v>
          </cell>
          <cell r="AB1155">
            <v>0</v>
          </cell>
          <cell r="AC1155">
            <v>0</v>
          </cell>
          <cell r="AD1155" t="str">
            <v>No</v>
          </cell>
          <cell r="AE1155" t="str">
            <v>Yes</v>
          </cell>
          <cell r="AF1155" t="str">
            <v>NHP Foundation</v>
          </cell>
          <cell r="AG1155" t="str">
            <v>Asmara Affordable Housing, Inc.</v>
          </cell>
          <cell r="AH1155" t="str">
            <v>1980</v>
          </cell>
          <cell r="AI1155" t="str">
            <v>West</v>
          </cell>
          <cell r="AJ1155" t="str">
            <v>Dallas I</v>
          </cell>
          <cell r="AK1155" t="str">
            <v>Ron Shelton</v>
          </cell>
          <cell r="AL1155" t="str">
            <v>Don Burns</v>
          </cell>
          <cell r="AM1155" t="b">
            <v>0</v>
          </cell>
          <cell r="AN1155" t="str">
            <v>RW:039085@3494</v>
          </cell>
          <cell r="AO1155" t="str">
            <v>07849</v>
          </cell>
          <cell r="AP1155">
            <v>0</v>
          </cell>
          <cell r="AQ1155">
            <v>0</v>
          </cell>
          <cell r="AR1155">
            <v>0</v>
          </cell>
          <cell r="AS1155">
            <v>0</v>
          </cell>
          <cell r="AT1155">
            <v>0</v>
          </cell>
          <cell r="AU1155">
            <v>0</v>
          </cell>
          <cell r="AV1155">
            <v>0</v>
          </cell>
          <cell r="AW1155">
            <v>0</v>
          </cell>
          <cell r="AX1155">
            <v>0</v>
          </cell>
          <cell r="AY1155">
            <v>0</v>
          </cell>
        </row>
        <row r="1156">
          <cell r="A1156" t="str">
            <v>038628</v>
          </cell>
          <cell r="B1156" t="str">
            <v>Country Club West</v>
          </cell>
          <cell r="C1156" t="str">
            <v>1001 50th Avenue</v>
          </cell>
          <cell r="D1156">
            <v>0</v>
          </cell>
          <cell r="E1156" t="str">
            <v>Greeley</v>
          </cell>
          <cell r="F1156" t="str">
            <v>CO</v>
          </cell>
          <cell r="G1156" t="str">
            <v>80634</v>
          </cell>
          <cell r="H1156" t="str">
            <v>970-356-3830</v>
          </cell>
          <cell r="I1156" t="str">
            <v>970-356-1388</v>
          </cell>
          <cell r="J1156">
            <v>288</v>
          </cell>
          <cell r="K1156" t="str">
            <v>08123</v>
          </cell>
          <cell r="L1156" t="str">
            <v>Weld</v>
          </cell>
          <cell r="M1156" t="str">
            <v>3060</v>
          </cell>
          <cell r="N1156" t="str">
            <v>Greeley</v>
          </cell>
          <cell r="O1156" t="str">
            <v>34</v>
          </cell>
          <cell r="P1156" t="str">
            <v>Denver - Boulder - Greeley</v>
          </cell>
          <cell r="Q1156">
            <v>0</v>
          </cell>
          <cell r="R1156" t="str">
            <v>garden</v>
          </cell>
          <cell r="S1156" t="str">
            <v>AIMCO</v>
          </cell>
          <cell r="T1156" t="str">
            <v>REIT/Ambassador</v>
          </cell>
          <cell r="U1156" t="str">
            <v>Conventional</v>
          </cell>
          <cell r="V1156" t="str">
            <v>Conventional</v>
          </cell>
          <cell r="W1156">
            <v>0</v>
          </cell>
          <cell r="X1156" t="str">
            <v>Consolidated</v>
          </cell>
          <cell r="Y1156" t="str">
            <v>12</v>
          </cell>
          <cell r="Z1156" t="str">
            <v>8</v>
          </cell>
          <cell r="AA1156" t="str">
            <v>7</v>
          </cell>
          <cell r="AB1156">
            <v>0</v>
          </cell>
          <cell r="AC1156">
            <v>1</v>
          </cell>
          <cell r="AD1156" t="str">
            <v>Yes</v>
          </cell>
          <cell r="AE1156" t="str">
            <v>Yes</v>
          </cell>
          <cell r="AF1156" t="str">
            <v>NHP Management Company</v>
          </cell>
          <cell r="AG1156" t="str">
            <v>Ambassador XI , L.P.</v>
          </cell>
          <cell r="AH1156" t="str">
            <v>1986</v>
          </cell>
          <cell r="AI1156" t="str">
            <v>Far West</v>
          </cell>
          <cell r="AJ1156" t="str">
            <v>Denver</v>
          </cell>
          <cell r="AK1156" t="str">
            <v>Steve Peters</v>
          </cell>
          <cell r="AL1156" t="str">
            <v>Marcia Thomasson</v>
          </cell>
          <cell r="AM1156" t="b">
            <v>0</v>
          </cell>
          <cell r="AN1156" t="str">
            <v>RW:038497@3494</v>
          </cell>
          <cell r="AO1156" t="str">
            <v>01933</v>
          </cell>
          <cell r="AP1156">
            <v>2560.89</v>
          </cell>
          <cell r="AQ1156">
            <v>0</v>
          </cell>
          <cell r="AR1156">
            <v>0</v>
          </cell>
          <cell r="AS1156">
            <v>0</v>
          </cell>
          <cell r="AT1156">
            <v>0</v>
          </cell>
          <cell r="AU1156">
            <v>0</v>
          </cell>
          <cell r="AV1156">
            <v>1058.4000000000001</v>
          </cell>
          <cell r="AW1156">
            <v>0</v>
          </cell>
          <cell r="AX1156">
            <v>3619.29</v>
          </cell>
          <cell r="AY1156">
            <v>3619.29</v>
          </cell>
        </row>
        <row r="1157">
          <cell r="A1157" t="str">
            <v>038629</v>
          </cell>
          <cell r="B1157" t="str">
            <v>WINDSOR VALLEY APTS I</v>
          </cell>
          <cell r="C1157" t="str">
            <v>525 MEADOWOOD DRIVE</v>
          </cell>
          <cell r="D1157">
            <v>0</v>
          </cell>
          <cell r="E1157" t="str">
            <v>Edgewood</v>
          </cell>
          <cell r="F1157" t="str">
            <v>MD</v>
          </cell>
          <cell r="G1157" t="str">
            <v>21040</v>
          </cell>
          <cell r="H1157" t="str">
            <v>410-679-4228</v>
          </cell>
          <cell r="I1157" t="str">
            <v>410-676-4581</v>
          </cell>
          <cell r="J1157">
            <v>130</v>
          </cell>
          <cell r="K1157" t="str">
            <v>24025</v>
          </cell>
          <cell r="L1157" t="str">
            <v>Harford</v>
          </cell>
          <cell r="M1157" t="str">
            <v>0720</v>
          </cell>
          <cell r="N1157" t="str">
            <v>Baltimore</v>
          </cell>
          <cell r="O1157" t="str">
            <v>97</v>
          </cell>
          <cell r="P1157" t="str">
            <v>Washington - Baltimore</v>
          </cell>
          <cell r="Q1157" t="str">
            <v>Suburban</v>
          </cell>
          <cell r="R1157" t="str">
            <v>garden</v>
          </cell>
          <cell r="S1157" t="str">
            <v>AIMCO</v>
          </cell>
          <cell r="T1157" t="str">
            <v>NHP</v>
          </cell>
          <cell r="U1157" t="str">
            <v>Affordable</v>
          </cell>
          <cell r="V1157" t="str">
            <v>Affordable</v>
          </cell>
          <cell r="W1157">
            <v>0</v>
          </cell>
          <cell r="X1157" t="str">
            <v>Fee</v>
          </cell>
          <cell r="Y1157" t="str">
            <v>06</v>
          </cell>
          <cell r="Z1157">
            <v>0</v>
          </cell>
          <cell r="AA1157">
            <v>0</v>
          </cell>
          <cell r="AB1157">
            <v>0</v>
          </cell>
          <cell r="AC1157">
            <v>0</v>
          </cell>
          <cell r="AD1157" t="str">
            <v>No</v>
          </cell>
          <cell r="AE1157" t="str">
            <v>Yes</v>
          </cell>
          <cell r="AF1157" t="str">
            <v>NHP Management Company</v>
          </cell>
          <cell r="AG1157" t="str">
            <v>Meadowood I Preservation Corporation</v>
          </cell>
          <cell r="AH1157" t="str">
            <v>1970</v>
          </cell>
          <cell r="AI1157" t="str">
            <v>East</v>
          </cell>
          <cell r="AJ1157" t="str">
            <v>Rockville</v>
          </cell>
          <cell r="AK1157" t="str">
            <v>Bruce Terwilliger</v>
          </cell>
          <cell r="AL1157" t="str">
            <v>Jeannie Rhodes</v>
          </cell>
          <cell r="AM1157" t="b">
            <v>0</v>
          </cell>
          <cell r="AN1157" t="str">
            <v>RW:000453@3494</v>
          </cell>
          <cell r="AO1157" t="str">
            <v>11372</v>
          </cell>
          <cell r="AP1157">
            <v>0</v>
          </cell>
          <cell r="AQ1157">
            <v>0</v>
          </cell>
          <cell r="AR1157">
            <v>0</v>
          </cell>
          <cell r="AS1157">
            <v>0</v>
          </cell>
          <cell r="AT1157">
            <v>0</v>
          </cell>
          <cell r="AU1157">
            <v>0</v>
          </cell>
          <cell r="AV1157">
            <v>0</v>
          </cell>
          <cell r="AW1157">
            <v>0</v>
          </cell>
          <cell r="AX1157">
            <v>0</v>
          </cell>
          <cell r="AY1157">
            <v>0</v>
          </cell>
        </row>
        <row r="1158">
          <cell r="A1158" t="str">
            <v>038630</v>
          </cell>
          <cell r="B1158" t="str">
            <v>HERITAGE SQUARE</v>
          </cell>
          <cell r="C1158" t="str">
            <v>4753 DUNCANVILLE ROAD</v>
          </cell>
          <cell r="D1158">
            <v>0</v>
          </cell>
          <cell r="E1158" t="str">
            <v>Duncanville</v>
          </cell>
          <cell r="F1158" t="str">
            <v>TX</v>
          </cell>
          <cell r="G1158" t="str">
            <v>75236</v>
          </cell>
          <cell r="H1158" t="str">
            <v>972-298-9275</v>
          </cell>
          <cell r="I1158" t="str">
            <v>972-298-9206</v>
          </cell>
          <cell r="J1158">
            <v>112</v>
          </cell>
          <cell r="K1158" t="str">
            <v>48113</v>
          </cell>
          <cell r="L1158" t="str">
            <v>Dallas</v>
          </cell>
          <cell r="M1158" t="str">
            <v>1920</v>
          </cell>
          <cell r="N1158" t="str">
            <v>Dallas</v>
          </cell>
          <cell r="O1158" t="str">
            <v>31</v>
          </cell>
          <cell r="P1158" t="str">
            <v>Dallas - Fort Worth</v>
          </cell>
          <cell r="Q1158" t="str">
            <v>Suburban</v>
          </cell>
          <cell r="R1158" t="str">
            <v>garden</v>
          </cell>
          <cell r="S1158" t="str">
            <v>AIMCO</v>
          </cell>
          <cell r="T1158" t="str">
            <v>NHPF</v>
          </cell>
          <cell r="U1158" t="str">
            <v>Conventional</v>
          </cell>
          <cell r="V1158" t="str">
            <v>Conventional</v>
          </cell>
          <cell r="W1158">
            <v>0</v>
          </cell>
          <cell r="X1158" t="str">
            <v>Fee</v>
          </cell>
          <cell r="Y1158" t="str">
            <v>12</v>
          </cell>
          <cell r="Z1158">
            <v>0</v>
          </cell>
          <cell r="AA1158">
            <v>0</v>
          </cell>
          <cell r="AB1158">
            <v>0</v>
          </cell>
          <cell r="AC1158">
            <v>0</v>
          </cell>
          <cell r="AD1158" t="str">
            <v>No</v>
          </cell>
          <cell r="AE1158" t="str">
            <v>Yes</v>
          </cell>
          <cell r="AF1158" t="str">
            <v>NHP Foundation</v>
          </cell>
          <cell r="AG1158" t="str">
            <v>Asmara Affordable Housing, Inc.</v>
          </cell>
          <cell r="AH1158" t="str">
            <v>1987</v>
          </cell>
          <cell r="AI1158" t="str">
            <v>West</v>
          </cell>
          <cell r="AJ1158" t="str">
            <v>Dallas I</v>
          </cell>
          <cell r="AK1158" t="str">
            <v>Ron Shelton</v>
          </cell>
          <cell r="AL1158" t="str">
            <v>Don Burns</v>
          </cell>
          <cell r="AM1158" t="b">
            <v>0</v>
          </cell>
          <cell r="AN1158" t="str">
            <v>RW:040880@3494</v>
          </cell>
          <cell r="AO1158">
            <v>0</v>
          </cell>
          <cell r="AP1158">
            <v>0</v>
          </cell>
          <cell r="AQ1158">
            <v>0</v>
          </cell>
          <cell r="AR1158">
            <v>0</v>
          </cell>
          <cell r="AS1158">
            <v>0</v>
          </cell>
          <cell r="AT1158">
            <v>0</v>
          </cell>
          <cell r="AU1158">
            <v>0</v>
          </cell>
          <cell r="AV1158">
            <v>0</v>
          </cell>
          <cell r="AW1158">
            <v>0</v>
          </cell>
          <cell r="AX1158">
            <v>0</v>
          </cell>
          <cell r="AY1158">
            <v>0</v>
          </cell>
        </row>
        <row r="1159">
          <cell r="A1159" t="str">
            <v>038631</v>
          </cell>
          <cell r="B1159" t="str">
            <v>Emerald Ridge</v>
          </cell>
          <cell r="C1159" t="str">
            <v>3400 Varsity Drive</v>
          </cell>
          <cell r="D1159">
            <v>0</v>
          </cell>
          <cell r="E1159" t="str">
            <v>Tyler</v>
          </cell>
          <cell r="F1159" t="str">
            <v>TX</v>
          </cell>
          <cell r="G1159" t="str">
            <v>75701</v>
          </cell>
          <cell r="H1159" t="str">
            <v>903-566-9506</v>
          </cell>
          <cell r="I1159" t="str">
            <v>903-566-8332</v>
          </cell>
          <cell r="J1159">
            <v>484</v>
          </cell>
          <cell r="K1159" t="str">
            <v>48423</v>
          </cell>
          <cell r="L1159" t="str">
            <v>Smith</v>
          </cell>
          <cell r="M1159" t="str">
            <v>8640</v>
          </cell>
          <cell r="N1159" t="str">
            <v>Tyler</v>
          </cell>
          <cell r="O1159">
            <v>0</v>
          </cell>
          <cell r="P1159">
            <v>0</v>
          </cell>
          <cell r="Q1159">
            <v>0</v>
          </cell>
          <cell r="R1159" t="str">
            <v>garden</v>
          </cell>
          <cell r="S1159" t="str">
            <v>AIMCO</v>
          </cell>
          <cell r="T1159" t="str">
            <v>REIT</v>
          </cell>
          <cell r="U1159" t="str">
            <v>Conventional</v>
          </cell>
          <cell r="V1159" t="str">
            <v>Conventional</v>
          </cell>
          <cell r="W1159">
            <v>0</v>
          </cell>
          <cell r="X1159" t="str">
            <v>Consolidated</v>
          </cell>
          <cell r="Y1159" t="str">
            <v>12</v>
          </cell>
          <cell r="Z1159" t="str">
            <v>6</v>
          </cell>
          <cell r="AA1159" t="str">
            <v>7</v>
          </cell>
          <cell r="AB1159">
            <v>0</v>
          </cell>
          <cell r="AC1159">
            <v>1</v>
          </cell>
          <cell r="AD1159" t="str">
            <v>Yes</v>
          </cell>
          <cell r="AE1159" t="str">
            <v>Yes</v>
          </cell>
          <cell r="AF1159" t="str">
            <v>NHP Management Company</v>
          </cell>
          <cell r="AG1159" t="str">
            <v>AIMCO Steeplechase, L.P.</v>
          </cell>
          <cell r="AH1159" t="str">
            <v>1984</v>
          </cell>
          <cell r="AI1159" t="str">
            <v>West</v>
          </cell>
          <cell r="AJ1159" t="str">
            <v>Dallas II</v>
          </cell>
          <cell r="AK1159" t="str">
            <v>Larry Lennon</v>
          </cell>
          <cell r="AL1159" t="str">
            <v>John Jett</v>
          </cell>
          <cell r="AM1159" t="b">
            <v>0</v>
          </cell>
          <cell r="AN1159" t="str">
            <v>RW:000646@3494</v>
          </cell>
          <cell r="AO1159" t="str">
            <v>11268</v>
          </cell>
          <cell r="AP1159">
            <v>0</v>
          </cell>
          <cell r="AQ1159">
            <v>0</v>
          </cell>
          <cell r="AR1159">
            <v>0</v>
          </cell>
          <cell r="AS1159">
            <v>0</v>
          </cell>
          <cell r="AT1159">
            <v>0</v>
          </cell>
          <cell r="AU1159">
            <v>0</v>
          </cell>
          <cell r="AV1159">
            <v>0</v>
          </cell>
          <cell r="AW1159">
            <v>0</v>
          </cell>
          <cell r="AX1159">
            <v>0</v>
          </cell>
          <cell r="AY1159">
            <v>0</v>
          </cell>
        </row>
        <row r="1160">
          <cell r="A1160" t="str">
            <v>038632</v>
          </cell>
          <cell r="B1160" t="str">
            <v>Courtney Park</v>
          </cell>
          <cell r="C1160" t="str">
            <v>4470 South LeMay Avenue</v>
          </cell>
          <cell r="D1160">
            <v>0</v>
          </cell>
          <cell r="E1160" t="str">
            <v>Fort Collins</v>
          </cell>
          <cell r="F1160" t="str">
            <v>CO</v>
          </cell>
          <cell r="G1160" t="str">
            <v>80525</v>
          </cell>
          <cell r="H1160" t="str">
            <v>970-223-3898</v>
          </cell>
          <cell r="I1160" t="str">
            <v>970-223-5493</v>
          </cell>
          <cell r="J1160">
            <v>248</v>
          </cell>
          <cell r="K1160" t="str">
            <v>08069</v>
          </cell>
          <cell r="L1160" t="str">
            <v>Larimer</v>
          </cell>
          <cell r="M1160" t="str">
            <v>2670</v>
          </cell>
          <cell r="N1160" t="str">
            <v>Fort Collins-Loveland</v>
          </cell>
          <cell r="O1160">
            <v>0</v>
          </cell>
          <cell r="P1160">
            <v>0</v>
          </cell>
          <cell r="Q1160">
            <v>0</v>
          </cell>
          <cell r="R1160" t="str">
            <v>garden</v>
          </cell>
          <cell r="S1160" t="str">
            <v>AIMCO</v>
          </cell>
          <cell r="T1160" t="str">
            <v>REIT/Ambassador</v>
          </cell>
          <cell r="U1160" t="str">
            <v>Conventional</v>
          </cell>
          <cell r="V1160" t="str">
            <v>Conventional</v>
          </cell>
          <cell r="W1160">
            <v>0</v>
          </cell>
          <cell r="X1160" t="str">
            <v>Consolidated</v>
          </cell>
          <cell r="Y1160" t="str">
            <v>12</v>
          </cell>
          <cell r="Z1160" t="str">
            <v>8</v>
          </cell>
          <cell r="AA1160" t="str">
            <v>8</v>
          </cell>
          <cell r="AB1160">
            <v>0</v>
          </cell>
          <cell r="AC1160">
            <v>1</v>
          </cell>
          <cell r="AD1160" t="str">
            <v>Yes</v>
          </cell>
          <cell r="AE1160" t="str">
            <v>Yes</v>
          </cell>
          <cell r="AF1160" t="str">
            <v>NHP Management Company</v>
          </cell>
          <cell r="AG1160" t="str">
            <v>Ambassador XI , L.P.</v>
          </cell>
          <cell r="AH1160" t="str">
            <v>1986</v>
          </cell>
          <cell r="AI1160" t="str">
            <v>Far West</v>
          </cell>
          <cell r="AJ1160" t="str">
            <v>Denver</v>
          </cell>
          <cell r="AK1160" t="str">
            <v>Steve Peters</v>
          </cell>
          <cell r="AL1160" t="str">
            <v>Marcia Thomasson</v>
          </cell>
          <cell r="AM1160" t="b">
            <v>0</v>
          </cell>
          <cell r="AN1160" t="str">
            <v>RW:038354@3494</v>
          </cell>
          <cell r="AO1160" t="str">
            <v>08270</v>
          </cell>
          <cell r="AP1160">
            <v>2205.21</v>
          </cell>
          <cell r="AQ1160">
            <v>0</v>
          </cell>
          <cell r="AR1160">
            <v>0</v>
          </cell>
          <cell r="AS1160">
            <v>0</v>
          </cell>
          <cell r="AT1160">
            <v>0</v>
          </cell>
          <cell r="AU1160">
            <v>0</v>
          </cell>
          <cell r="AV1160">
            <v>911.4</v>
          </cell>
          <cell r="AW1160">
            <v>0</v>
          </cell>
          <cell r="AX1160">
            <v>3116.61</v>
          </cell>
          <cell r="AY1160">
            <v>3116.61</v>
          </cell>
        </row>
        <row r="1161">
          <cell r="A1161" t="str">
            <v>038633</v>
          </cell>
          <cell r="B1161" t="str">
            <v>WINDSOR VALLEY APTS II</v>
          </cell>
          <cell r="C1161" t="str">
            <v>525 MEADOWOOD DRIVE</v>
          </cell>
          <cell r="D1161">
            <v>0</v>
          </cell>
          <cell r="E1161" t="str">
            <v>Edgewood</v>
          </cell>
          <cell r="F1161" t="str">
            <v>MD</v>
          </cell>
          <cell r="G1161" t="str">
            <v>21040</v>
          </cell>
          <cell r="H1161" t="str">
            <v>410-679-4228</v>
          </cell>
          <cell r="I1161" t="str">
            <v>410-676-4581</v>
          </cell>
          <cell r="J1161">
            <v>161</v>
          </cell>
          <cell r="K1161" t="str">
            <v>24025</v>
          </cell>
          <cell r="L1161" t="str">
            <v>Harford</v>
          </cell>
          <cell r="M1161" t="str">
            <v>0720</v>
          </cell>
          <cell r="N1161" t="str">
            <v>Baltimore</v>
          </cell>
          <cell r="O1161" t="str">
            <v>97</v>
          </cell>
          <cell r="P1161" t="str">
            <v>Washington - Baltimore</v>
          </cell>
          <cell r="Q1161" t="str">
            <v>Suburban</v>
          </cell>
          <cell r="R1161" t="str">
            <v>garden</v>
          </cell>
          <cell r="S1161" t="str">
            <v>AIMCO</v>
          </cell>
          <cell r="T1161" t="str">
            <v>NHP</v>
          </cell>
          <cell r="U1161" t="str">
            <v>Affordable</v>
          </cell>
          <cell r="V1161" t="str">
            <v>Affordable</v>
          </cell>
          <cell r="W1161">
            <v>0</v>
          </cell>
          <cell r="X1161" t="str">
            <v>Fee</v>
          </cell>
          <cell r="Y1161" t="str">
            <v>06</v>
          </cell>
          <cell r="Z1161">
            <v>0</v>
          </cell>
          <cell r="AA1161">
            <v>0</v>
          </cell>
          <cell r="AB1161">
            <v>0</v>
          </cell>
          <cell r="AC1161">
            <v>0</v>
          </cell>
          <cell r="AD1161" t="str">
            <v>No</v>
          </cell>
          <cell r="AE1161" t="str">
            <v>Yes</v>
          </cell>
          <cell r="AF1161" t="str">
            <v>NHP Management Company</v>
          </cell>
          <cell r="AG1161" t="str">
            <v>Meadowood II Preservation Corporation</v>
          </cell>
          <cell r="AH1161" t="str">
            <v>1971</v>
          </cell>
          <cell r="AI1161" t="str">
            <v>East</v>
          </cell>
          <cell r="AJ1161" t="str">
            <v>Rockville</v>
          </cell>
          <cell r="AK1161" t="str">
            <v>Bruce Terwilliger</v>
          </cell>
          <cell r="AL1161" t="str">
            <v>Jeannie Rhodes</v>
          </cell>
          <cell r="AM1161" t="b">
            <v>0</v>
          </cell>
          <cell r="AN1161" t="str">
            <v>RW:007136@3494</v>
          </cell>
          <cell r="AO1161" t="str">
            <v>11525</v>
          </cell>
          <cell r="AP1161">
            <v>0</v>
          </cell>
          <cell r="AQ1161">
            <v>0</v>
          </cell>
          <cell r="AR1161">
            <v>0</v>
          </cell>
          <cell r="AS1161">
            <v>0</v>
          </cell>
          <cell r="AT1161">
            <v>0</v>
          </cell>
          <cell r="AU1161">
            <v>0</v>
          </cell>
          <cell r="AV1161">
            <v>0</v>
          </cell>
          <cell r="AW1161">
            <v>0</v>
          </cell>
          <cell r="AX1161">
            <v>0</v>
          </cell>
          <cell r="AY1161">
            <v>0</v>
          </cell>
        </row>
        <row r="1162">
          <cell r="A1162" t="str">
            <v>038634</v>
          </cell>
          <cell r="B1162" t="str">
            <v>Tatum Gardens Apartments</v>
          </cell>
          <cell r="C1162" t="str">
            <v>15425 North Tatum</v>
          </cell>
          <cell r="D1162">
            <v>0</v>
          </cell>
          <cell r="E1162" t="str">
            <v>Phoenix</v>
          </cell>
          <cell r="F1162" t="str">
            <v>AZ</v>
          </cell>
          <cell r="G1162" t="str">
            <v>85032</v>
          </cell>
          <cell r="H1162" t="str">
            <v>602-971-4788</v>
          </cell>
          <cell r="I1162" t="str">
            <v>602-971-4054</v>
          </cell>
          <cell r="J1162">
            <v>128</v>
          </cell>
          <cell r="K1162" t="str">
            <v>04013</v>
          </cell>
          <cell r="L1162" t="str">
            <v>Maricopa</v>
          </cell>
          <cell r="M1162" t="str">
            <v>6200</v>
          </cell>
          <cell r="N1162" t="str">
            <v>Phoenix-Mesa</v>
          </cell>
          <cell r="O1162">
            <v>0</v>
          </cell>
          <cell r="P1162">
            <v>0</v>
          </cell>
          <cell r="Q1162">
            <v>0</v>
          </cell>
          <cell r="R1162" t="str">
            <v>garden</v>
          </cell>
          <cell r="S1162" t="str">
            <v>AIMCO</v>
          </cell>
          <cell r="T1162" t="str">
            <v>REIT/Ambassador</v>
          </cell>
          <cell r="U1162" t="str">
            <v>Conventional</v>
          </cell>
          <cell r="V1162" t="str">
            <v>Conventional</v>
          </cell>
          <cell r="W1162">
            <v>0</v>
          </cell>
          <cell r="X1162" t="str">
            <v>Consolidated</v>
          </cell>
          <cell r="Y1162" t="str">
            <v>12</v>
          </cell>
          <cell r="Z1162" t="str">
            <v>9</v>
          </cell>
          <cell r="AA1162" t="str">
            <v>7</v>
          </cell>
          <cell r="AB1162">
            <v>0</v>
          </cell>
          <cell r="AC1162">
            <v>0.504</v>
          </cell>
          <cell r="AD1162" t="str">
            <v>Yes</v>
          </cell>
          <cell r="AE1162" t="str">
            <v>Yes</v>
          </cell>
          <cell r="AF1162" t="str">
            <v>NHP Management Company</v>
          </cell>
          <cell r="AG1162" t="str">
            <v>Ambassador VII, L.P.</v>
          </cell>
          <cell r="AH1162" t="str">
            <v>1985</v>
          </cell>
          <cell r="AI1162" t="str">
            <v>Far West</v>
          </cell>
          <cell r="AJ1162" t="str">
            <v>Phoenix</v>
          </cell>
          <cell r="AK1162" t="str">
            <v>Kris Bloom</v>
          </cell>
          <cell r="AL1162" t="str">
            <v>Jennifer Barker</v>
          </cell>
          <cell r="AM1162" t="b">
            <v>0</v>
          </cell>
          <cell r="AN1162" t="str">
            <v>RW:006064@3494</v>
          </cell>
          <cell r="AO1162" t="str">
            <v>11559</v>
          </cell>
          <cell r="AP1162">
            <v>0</v>
          </cell>
          <cell r="AQ1162">
            <v>0</v>
          </cell>
          <cell r="AR1162">
            <v>0</v>
          </cell>
          <cell r="AS1162">
            <v>0</v>
          </cell>
          <cell r="AT1162">
            <v>0</v>
          </cell>
          <cell r="AU1162">
            <v>795.61</v>
          </cell>
          <cell r="AV1162">
            <v>0</v>
          </cell>
          <cell r="AW1162">
            <v>0</v>
          </cell>
          <cell r="AX1162">
            <v>795.61</v>
          </cell>
          <cell r="AY1162">
            <v>400.98</v>
          </cell>
        </row>
        <row r="1163">
          <cell r="A1163" t="str">
            <v>038635</v>
          </cell>
          <cell r="B1163" t="str">
            <v>ARLINGTON PARK</v>
          </cell>
          <cell r="C1163" t="str">
            <v>1320 Arlington Park Dr.</v>
          </cell>
          <cell r="D1163">
            <v>0</v>
          </cell>
          <cell r="E1163" t="str">
            <v>Bloomington</v>
          </cell>
          <cell r="F1163" t="str">
            <v>IN</v>
          </cell>
          <cell r="G1163" t="str">
            <v>47404</v>
          </cell>
          <cell r="H1163" t="str">
            <v>812-323-2001</v>
          </cell>
          <cell r="I1163" t="str">
            <v>812-323-2074</v>
          </cell>
          <cell r="J1163">
            <v>120</v>
          </cell>
          <cell r="K1163" t="str">
            <v>18105</v>
          </cell>
          <cell r="L1163" t="str">
            <v>Monroe</v>
          </cell>
          <cell r="M1163" t="str">
            <v>1020</v>
          </cell>
          <cell r="N1163" t="str">
            <v>Bloomington</v>
          </cell>
          <cell r="O1163">
            <v>0</v>
          </cell>
          <cell r="P1163">
            <v>0</v>
          </cell>
          <cell r="Q1163">
            <v>0</v>
          </cell>
          <cell r="R1163" t="str">
            <v>garden</v>
          </cell>
          <cell r="S1163" t="str">
            <v>AIMCO</v>
          </cell>
          <cell r="T1163" t="str">
            <v>Ocwen</v>
          </cell>
          <cell r="U1163" t="str">
            <v>Conventional</v>
          </cell>
          <cell r="V1163" t="str">
            <v>Conventional</v>
          </cell>
          <cell r="W1163" t="str">
            <v>Tax Credit</v>
          </cell>
          <cell r="X1163" t="str">
            <v>Fee</v>
          </cell>
          <cell r="Y1163" t="str">
            <v>12</v>
          </cell>
          <cell r="Z1163">
            <v>0</v>
          </cell>
          <cell r="AA1163">
            <v>0</v>
          </cell>
          <cell r="AB1163">
            <v>0</v>
          </cell>
          <cell r="AC1163">
            <v>0</v>
          </cell>
          <cell r="AD1163" t="str">
            <v>No</v>
          </cell>
          <cell r="AE1163" t="str">
            <v>Yes</v>
          </cell>
          <cell r="AF1163" t="str">
            <v>Ocwen</v>
          </cell>
          <cell r="AG1163" t="str">
            <v>NHPAHP Arlington Park L.P.</v>
          </cell>
          <cell r="AH1163">
            <v>0</v>
          </cell>
          <cell r="AI1163" t="str">
            <v>West</v>
          </cell>
          <cell r="AJ1163" t="str">
            <v>Indianapolis</v>
          </cell>
          <cell r="AK1163" t="str">
            <v>Rick Arbore</v>
          </cell>
          <cell r="AL1163" t="str">
            <v>Bett Hemry</v>
          </cell>
          <cell r="AM1163" t="b">
            <v>0</v>
          </cell>
          <cell r="AN1163" t="str">
            <v>RW:038427@3494</v>
          </cell>
          <cell r="AO1163" t="str">
            <v>03018</v>
          </cell>
          <cell r="AP1163">
            <v>0</v>
          </cell>
          <cell r="AQ1163">
            <v>0</v>
          </cell>
          <cell r="AR1163">
            <v>0</v>
          </cell>
          <cell r="AS1163">
            <v>0</v>
          </cell>
          <cell r="AT1163">
            <v>541.24</v>
          </cell>
          <cell r="AU1163">
            <v>0</v>
          </cell>
          <cell r="AV1163">
            <v>0</v>
          </cell>
          <cell r="AW1163">
            <v>0</v>
          </cell>
          <cell r="AX1163">
            <v>541.24</v>
          </cell>
          <cell r="AY1163">
            <v>0</v>
          </cell>
        </row>
        <row r="1164">
          <cell r="A1164" t="str">
            <v>038636</v>
          </cell>
          <cell r="B1164" t="str">
            <v>Crossings of Bellevue</v>
          </cell>
          <cell r="C1164" t="str">
            <v>One Club Parkway</v>
          </cell>
          <cell r="D1164">
            <v>0</v>
          </cell>
          <cell r="E1164" t="str">
            <v>Nashville</v>
          </cell>
          <cell r="F1164" t="str">
            <v>TN</v>
          </cell>
          <cell r="G1164" t="str">
            <v>37221</v>
          </cell>
          <cell r="H1164" t="str">
            <v>615-646-0099</v>
          </cell>
          <cell r="I1164" t="str">
            <v>615-646-0194</v>
          </cell>
          <cell r="J1164">
            <v>300</v>
          </cell>
          <cell r="K1164" t="str">
            <v>47037</v>
          </cell>
          <cell r="L1164" t="str">
            <v>Davidson</v>
          </cell>
          <cell r="M1164" t="str">
            <v>5360</v>
          </cell>
          <cell r="N1164" t="str">
            <v>Nashville</v>
          </cell>
          <cell r="O1164">
            <v>0</v>
          </cell>
          <cell r="P1164">
            <v>0</v>
          </cell>
          <cell r="Q1164">
            <v>0</v>
          </cell>
          <cell r="R1164" t="str">
            <v>garden</v>
          </cell>
          <cell r="S1164" t="str">
            <v>AIMCO</v>
          </cell>
          <cell r="T1164" t="str">
            <v>REIT/Ambassador</v>
          </cell>
          <cell r="U1164" t="str">
            <v>Conventional</v>
          </cell>
          <cell r="V1164" t="str">
            <v>Conventional</v>
          </cell>
          <cell r="W1164">
            <v>0</v>
          </cell>
          <cell r="X1164" t="str">
            <v>Consolidated</v>
          </cell>
          <cell r="Y1164" t="str">
            <v>12</v>
          </cell>
          <cell r="Z1164" t="str">
            <v>10</v>
          </cell>
          <cell r="AA1164" t="str">
            <v>8</v>
          </cell>
          <cell r="AB1164">
            <v>0</v>
          </cell>
          <cell r="AC1164">
            <v>1</v>
          </cell>
          <cell r="AD1164" t="str">
            <v>Yes</v>
          </cell>
          <cell r="AE1164" t="str">
            <v>Yes</v>
          </cell>
          <cell r="AF1164" t="str">
            <v>NHP Management Company</v>
          </cell>
          <cell r="AG1164" t="str">
            <v>Ambassador VIII, L.P.</v>
          </cell>
          <cell r="AH1164" t="str">
            <v>1985</v>
          </cell>
          <cell r="AI1164" t="str">
            <v>South East</v>
          </cell>
          <cell r="AJ1164" t="str">
            <v>Nashville</v>
          </cell>
          <cell r="AK1164" t="str">
            <v>Rod Beverstein</v>
          </cell>
          <cell r="AL1164" t="str">
            <v>Helen Hayes</v>
          </cell>
          <cell r="AM1164" t="b">
            <v>0</v>
          </cell>
          <cell r="AN1164" t="str">
            <v>RW:006317@3494</v>
          </cell>
          <cell r="AO1164">
            <v>0</v>
          </cell>
          <cell r="AP1164">
            <v>0</v>
          </cell>
          <cell r="AQ1164">
            <v>0</v>
          </cell>
          <cell r="AR1164">
            <v>0</v>
          </cell>
          <cell r="AS1164">
            <v>1080</v>
          </cell>
          <cell r="AT1164">
            <v>0</v>
          </cell>
          <cell r="AU1164">
            <v>0</v>
          </cell>
          <cell r="AV1164">
            <v>0</v>
          </cell>
          <cell r="AW1164">
            <v>0</v>
          </cell>
          <cell r="AX1164">
            <v>1080</v>
          </cell>
          <cell r="AY1164">
            <v>1080</v>
          </cell>
        </row>
        <row r="1165">
          <cell r="A1165" t="str">
            <v>038637</v>
          </cell>
          <cell r="B1165" t="str">
            <v>WARWICK</v>
          </cell>
          <cell r="C1165" t="str">
            <v>2400 ARROWHEAD DRIVE</v>
          </cell>
          <cell r="D1165">
            <v>0</v>
          </cell>
          <cell r="E1165" t="str">
            <v>Abilene</v>
          </cell>
          <cell r="F1165" t="str">
            <v>TX</v>
          </cell>
          <cell r="G1165" t="str">
            <v>79606</v>
          </cell>
          <cell r="H1165" t="str">
            <v>915-695-6050</v>
          </cell>
          <cell r="I1165" t="str">
            <v>915-695-7780</v>
          </cell>
          <cell r="J1165">
            <v>152</v>
          </cell>
          <cell r="K1165" t="str">
            <v>48441</v>
          </cell>
          <cell r="L1165" t="str">
            <v>Taylor</v>
          </cell>
          <cell r="M1165" t="str">
            <v>0040</v>
          </cell>
          <cell r="N1165" t="str">
            <v>Abilene</v>
          </cell>
          <cell r="O1165">
            <v>0</v>
          </cell>
          <cell r="P1165">
            <v>0</v>
          </cell>
          <cell r="Q1165" t="str">
            <v>Small City</v>
          </cell>
          <cell r="R1165" t="str">
            <v>garden</v>
          </cell>
          <cell r="S1165" t="str">
            <v>AIMCO</v>
          </cell>
          <cell r="T1165" t="str">
            <v>TAHF</v>
          </cell>
          <cell r="U1165" t="str">
            <v>Conventional</v>
          </cell>
          <cell r="V1165" t="str">
            <v>Affordable</v>
          </cell>
          <cell r="W1165">
            <v>0</v>
          </cell>
          <cell r="X1165" t="str">
            <v>Equity</v>
          </cell>
          <cell r="Y1165" t="str">
            <v>12</v>
          </cell>
          <cell r="Z1165" t="str">
            <v>7</v>
          </cell>
          <cell r="AA1165" t="str">
            <v>8</v>
          </cell>
          <cell r="AB1165">
            <v>0</v>
          </cell>
          <cell r="AC1165">
            <v>1</v>
          </cell>
          <cell r="AD1165" t="str">
            <v>Yes</v>
          </cell>
          <cell r="AE1165" t="str">
            <v>Yes</v>
          </cell>
          <cell r="AF1165" t="str">
            <v>TAFI</v>
          </cell>
          <cell r="AG1165" t="str">
            <v>Texas Affd Hsg Invest Fund I LP</v>
          </cell>
          <cell r="AH1165" t="str">
            <v>1980</v>
          </cell>
          <cell r="AI1165" t="str">
            <v>West</v>
          </cell>
          <cell r="AJ1165" t="str">
            <v>Dallas I</v>
          </cell>
          <cell r="AK1165" t="str">
            <v>Ron Shelton</v>
          </cell>
          <cell r="AL1165" t="str">
            <v>Kim Tannery</v>
          </cell>
          <cell r="AM1165" t="b">
            <v>0</v>
          </cell>
          <cell r="AN1165" t="str">
            <v>RW:038194@3494</v>
          </cell>
          <cell r="AO1165" t="str">
            <v>08014</v>
          </cell>
          <cell r="AP1165">
            <v>0</v>
          </cell>
          <cell r="AQ1165">
            <v>0</v>
          </cell>
          <cell r="AR1165">
            <v>820.8</v>
          </cell>
          <cell r="AS1165">
            <v>0</v>
          </cell>
          <cell r="AT1165">
            <v>0</v>
          </cell>
          <cell r="AU1165">
            <v>0</v>
          </cell>
          <cell r="AV1165">
            <v>0</v>
          </cell>
          <cell r="AW1165">
            <v>0</v>
          </cell>
          <cell r="AX1165">
            <v>820.8</v>
          </cell>
          <cell r="AY1165">
            <v>820.8</v>
          </cell>
        </row>
        <row r="1166">
          <cell r="A1166" t="str">
            <v>038638</v>
          </cell>
          <cell r="B1166" t="str">
            <v>Casa Anita</v>
          </cell>
          <cell r="C1166" t="str">
            <v>1801 N. 83rd St</v>
          </cell>
          <cell r="D1166">
            <v>0</v>
          </cell>
          <cell r="E1166" t="str">
            <v>Phoenix</v>
          </cell>
          <cell r="F1166" t="str">
            <v>AZ</v>
          </cell>
          <cell r="G1166" t="str">
            <v>85035</v>
          </cell>
          <cell r="H1166" t="str">
            <v>602-873-2437</v>
          </cell>
          <cell r="I1166" t="str">
            <v>602-873-3190</v>
          </cell>
          <cell r="J1166">
            <v>224</v>
          </cell>
          <cell r="K1166" t="str">
            <v>04013</v>
          </cell>
          <cell r="L1166" t="str">
            <v>Maricopa</v>
          </cell>
          <cell r="M1166" t="str">
            <v>6200</v>
          </cell>
          <cell r="N1166" t="str">
            <v>Phoenix-Mesa</v>
          </cell>
          <cell r="O1166">
            <v>0</v>
          </cell>
          <cell r="P1166">
            <v>0</v>
          </cell>
          <cell r="Q1166">
            <v>0</v>
          </cell>
          <cell r="R1166" t="str">
            <v>garden</v>
          </cell>
          <cell r="S1166" t="str">
            <v>AIMCO</v>
          </cell>
          <cell r="T1166" t="str">
            <v>Cirque</v>
          </cell>
          <cell r="U1166" t="str">
            <v>Conventional</v>
          </cell>
          <cell r="V1166" t="str">
            <v>Conventional</v>
          </cell>
          <cell r="W1166">
            <v>0</v>
          </cell>
          <cell r="X1166" t="str">
            <v>Consolidated</v>
          </cell>
          <cell r="Y1166" t="str">
            <v>12</v>
          </cell>
          <cell r="Z1166" t="str">
            <v>7</v>
          </cell>
          <cell r="AA1166" t="str">
            <v>7</v>
          </cell>
          <cell r="AB1166">
            <v>0</v>
          </cell>
          <cell r="AC1166">
            <v>1</v>
          </cell>
          <cell r="AD1166" t="str">
            <v>Yes</v>
          </cell>
          <cell r="AE1166" t="str">
            <v>Yes</v>
          </cell>
          <cell r="AF1166" t="str">
            <v>NHP Management Company</v>
          </cell>
          <cell r="AG1166" t="str">
            <v>AIMCO Casa Anita, L.P.</v>
          </cell>
          <cell r="AH1166" t="str">
            <v>1986</v>
          </cell>
          <cell r="AI1166" t="str">
            <v>Far West</v>
          </cell>
          <cell r="AJ1166" t="str">
            <v>Phoenix</v>
          </cell>
          <cell r="AK1166" t="str">
            <v>Kris Bloom</v>
          </cell>
          <cell r="AL1166" t="str">
            <v>Don Ashley</v>
          </cell>
          <cell r="AM1166" t="b">
            <v>0</v>
          </cell>
          <cell r="AN1166" t="str">
            <v>RW:038590@3494</v>
          </cell>
          <cell r="AO1166" t="str">
            <v>11003</v>
          </cell>
          <cell r="AP1166">
            <v>0</v>
          </cell>
          <cell r="AQ1166">
            <v>0</v>
          </cell>
          <cell r="AR1166">
            <v>0</v>
          </cell>
          <cell r="AS1166">
            <v>0</v>
          </cell>
          <cell r="AT1166">
            <v>0</v>
          </cell>
          <cell r="AU1166">
            <v>0</v>
          </cell>
          <cell r="AV1166">
            <v>823.2</v>
          </cell>
          <cell r="AW1166">
            <v>0</v>
          </cell>
          <cell r="AX1166">
            <v>823.2</v>
          </cell>
          <cell r="AY1166">
            <v>823.2</v>
          </cell>
        </row>
        <row r="1167">
          <cell r="A1167" t="str">
            <v>038639</v>
          </cell>
          <cell r="B1167" t="str">
            <v>THE HIGHLANDS</v>
          </cell>
          <cell r="C1167" t="str">
            <v>2359 HIGHLAND ROAD</v>
          </cell>
          <cell r="D1167">
            <v>0</v>
          </cell>
          <cell r="E1167" t="str">
            <v>Dallas</v>
          </cell>
          <cell r="F1167" t="str">
            <v>TX</v>
          </cell>
          <cell r="G1167" t="str">
            <v>75228</v>
          </cell>
          <cell r="H1167" t="str">
            <v>214-320-9297</v>
          </cell>
          <cell r="I1167" t="str">
            <v>214-324-2093</v>
          </cell>
          <cell r="J1167">
            <v>136</v>
          </cell>
          <cell r="K1167" t="str">
            <v>48113</v>
          </cell>
          <cell r="L1167" t="str">
            <v>Dallas</v>
          </cell>
          <cell r="M1167" t="str">
            <v>1920</v>
          </cell>
          <cell r="N1167" t="str">
            <v>Dallas</v>
          </cell>
          <cell r="O1167" t="str">
            <v>31</v>
          </cell>
          <cell r="P1167" t="str">
            <v>Dallas - Fort Worth</v>
          </cell>
          <cell r="Q1167" t="str">
            <v>Inner City</v>
          </cell>
          <cell r="R1167" t="str">
            <v>garden</v>
          </cell>
          <cell r="S1167" t="str">
            <v>AIMCO</v>
          </cell>
          <cell r="T1167" t="str">
            <v>NHPF</v>
          </cell>
          <cell r="U1167" t="str">
            <v>Conventional</v>
          </cell>
          <cell r="V1167" t="str">
            <v>Conventional</v>
          </cell>
          <cell r="W1167">
            <v>0</v>
          </cell>
          <cell r="X1167" t="str">
            <v>Fee</v>
          </cell>
          <cell r="Y1167" t="str">
            <v>12</v>
          </cell>
          <cell r="Z1167">
            <v>0</v>
          </cell>
          <cell r="AA1167">
            <v>0</v>
          </cell>
          <cell r="AB1167">
            <v>0</v>
          </cell>
          <cell r="AC1167">
            <v>0</v>
          </cell>
          <cell r="AD1167" t="str">
            <v>No</v>
          </cell>
          <cell r="AE1167" t="str">
            <v>Yes</v>
          </cell>
          <cell r="AF1167" t="str">
            <v>NHP Foundation</v>
          </cell>
          <cell r="AG1167" t="str">
            <v>Asmara Affordable Housing, Inc.</v>
          </cell>
          <cell r="AH1167" t="str">
            <v>1983</v>
          </cell>
          <cell r="AI1167" t="str">
            <v>West</v>
          </cell>
          <cell r="AJ1167" t="str">
            <v>Dallas I</v>
          </cell>
          <cell r="AK1167" t="str">
            <v>Ron Shelton</v>
          </cell>
          <cell r="AL1167" t="str">
            <v>Don Burns</v>
          </cell>
          <cell r="AM1167" t="b">
            <v>0</v>
          </cell>
          <cell r="AN1167" t="str">
            <v>RW:008660@3494</v>
          </cell>
          <cell r="AO1167" t="str">
            <v>11486</v>
          </cell>
          <cell r="AP1167">
            <v>0</v>
          </cell>
          <cell r="AQ1167">
            <v>0</v>
          </cell>
          <cell r="AR1167">
            <v>0</v>
          </cell>
          <cell r="AS1167">
            <v>0</v>
          </cell>
          <cell r="AT1167">
            <v>0</v>
          </cell>
          <cell r="AU1167">
            <v>0</v>
          </cell>
          <cell r="AV1167">
            <v>0</v>
          </cell>
          <cell r="AW1167">
            <v>0</v>
          </cell>
          <cell r="AX1167">
            <v>0</v>
          </cell>
          <cell r="AY1167">
            <v>0</v>
          </cell>
        </row>
        <row r="1168">
          <cell r="A1168" t="str">
            <v>038640</v>
          </cell>
          <cell r="B1168" t="str">
            <v>Crossroads</v>
          </cell>
          <cell r="C1168" t="str">
            <v>2222 West Beardsley Road</v>
          </cell>
          <cell r="D1168">
            <v>0</v>
          </cell>
          <cell r="E1168" t="str">
            <v>Phoenix</v>
          </cell>
          <cell r="F1168" t="str">
            <v>AZ</v>
          </cell>
          <cell r="G1168" t="str">
            <v>85027</v>
          </cell>
          <cell r="H1168" t="str">
            <v>602-492-9660</v>
          </cell>
          <cell r="I1168" t="str">
            <v>602-492-0942</v>
          </cell>
          <cell r="J1168">
            <v>316</v>
          </cell>
          <cell r="K1168" t="str">
            <v>04013</v>
          </cell>
          <cell r="L1168" t="str">
            <v>Maricopa</v>
          </cell>
          <cell r="M1168" t="str">
            <v>6200</v>
          </cell>
          <cell r="N1168" t="str">
            <v>Phoenix-Mesa</v>
          </cell>
          <cell r="O1168">
            <v>0</v>
          </cell>
          <cell r="P1168">
            <v>0</v>
          </cell>
          <cell r="Q1168">
            <v>0</v>
          </cell>
          <cell r="R1168" t="str">
            <v>garden</v>
          </cell>
          <cell r="S1168" t="str">
            <v>AIMCO</v>
          </cell>
          <cell r="T1168" t="str">
            <v>REIT/Ambassador</v>
          </cell>
          <cell r="U1168" t="str">
            <v>Conventional</v>
          </cell>
          <cell r="V1168" t="str">
            <v>Conventional</v>
          </cell>
          <cell r="W1168">
            <v>0</v>
          </cell>
          <cell r="X1168" t="str">
            <v>Consolidated</v>
          </cell>
          <cell r="Y1168" t="str">
            <v>12</v>
          </cell>
          <cell r="Z1168" t="str">
            <v>7</v>
          </cell>
          <cell r="AA1168" t="str">
            <v>6</v>
          </cell>
          <cell r="AB1168">
            <v>0</v>
          </cell>
          <cell r="AC1168">
            <v>1</v>
          </cell>
          <cell r="AD1168" t="str">
            <v>Yes</v>
          </cell>
          <cell r="AE1168" t="str">
            <v>Yes</v>
          </cell>
          <cell r="AF1168" t="str">
            <v>NHP Management Company</v>
          </cell>
          <cell r="AG1168" t="str">
            <v>Ambassador VIII, L.P.</v>
          </cell>
          <cell r="AH1168" t="str">
            <v>1982</v>
          </cell>
          <cell r="AI1168" t="str">
            <v>Far West</v>
          </cell>
          <cell r="AJ1168" t="str">
            <v>Phoenix</v>
          </cell>
          <cell r="AK1168" t="str">
            <v>Kris Bloom</v>
          </cell>
          <cell r="AL1168" t="str">
            <v>Bill Root</v>
          </cell>
          <cell r="AM1168" t="b">
            <v>0</v>
          </cell>
          <cell r="AN1168">
            <v>0</v>
          </cell>
          <cell r="AO1168" t="str">
            <v>09024</v>
          </cell>
          <cell r="AP1168">
            <v>0</v>
          </cell>
          <cell r="AQ1168">
            <v>0</v>
          </cell>
          <cell r="AR1168">
            <v>0</v>
          </cell>
          <cell r="AS1168">
            <v>0</v>
          </cell>
          <cell r="AT1168">
            <v>0</v>
          </cell>
          <cell r="AU1168">
            <v>1964.17</v>
          </cell>
          <cell r="AV1168">
            <v>0</v>
          </cell>
          <cell r="AW1168">
            <v>0</v>
          </cell>
          <cell r="AX1168">
            <v>1964.17</v>
          </cell>
          <cell r="AY1168">
            <v>1964.17</v>
          </cell>
        </row>
        <row r="1169">
          <cell r="A1169" t="str">
            <v>038641</v>
          </cell>
          <cell r="B1169" t="str">
            <v>Mills, The</v>
          </cell>
          <cell r="C1169" t="str">
            <v>10225 Bissonnett</v>
          </cell>
          <cell r="D1169">
            <v>0</v>
          </cell>
          <cell r="E1169" t="str">
            <v>Houston</v>
          </cell>
          <cell r="F1169" t="str">
            <v>TX</v>
          </cell>
          <cell r="G1169" t="str">
            <v>77036</v>
          </cell>
          <cell r="H1169" t="str">
            <v>713-995-1161</v>
          </cell>
          <cell r="I1169" t="str">
            <v>713-995-1956</v>
          </cell>
          <cell r="J1169">
            <v>708</v>
          </cell>
          <cell r="K1169" t="str">
            <v>48201</v>
          </cell>
          <cell r="L1169" t="str">
            <v>Harris</v>
          </cell>
          <cell r="M1169" t="str">
            <v>3360</v>
          </cell>
          <cell r="N1169" t="str">
            <v>Houston</v>
          </cell>
          <cell r="O1169" t="str">
            <v>42</v>
          </cell>
          <cell r="P1169" t="str">
            <v>Houston - Galveston - Brazoria</v>
          </cell>
          <cell r="Q1169">
            <v>0</v>
          </cell>
          <cell r="R1169" t="str">
            <v>garden</v>
          </cell>
          <cell r="S1169" t="str">
            <v>AIMCO</v>
          </cell>
          <cell r="T1169" t="str">
            <v>REIT/Ambassador</v>
          </cell>
          <cell r="U1169" t="str">
            <v>Conventional</v>
          </cell>
          <cell r="V1169" t="str">
            <v>Conventional</v>
          </cell>
          <cell r="W1169">
            <v>0</v>
          </cell>
          <cell r="X1169" t="str">
            <v>Consolidated</v>
          </cell>
          <cell r="Y1169" t="str">
            <v>12</v>
          </cell>
          <cell r="Z1169" t="str">
            <v>5</v>
          </cell>
          <cell r="AA1169" t="str">
            <v>6</v>
          </cell>
          <cell r="AB1169">
            <v>0</v>
          </cell>
          <cell r="AC1169">
            <v>1</v>
          </cell>
          <cell r="AD1169" t="str">
            <v>Yes</v>
          </cell>
          <cell r="AE1169" t="str">
            <v>Yes</v>
          </cell>
          <cell r="AF1169" t="str">
            <v>NHP Management Company</v>
          </cell>
          <cell r="AG1169" t="str">
            <v>Ambassador VIII, L.P.</v>
          </cell>
          <cell r="AH1169" t="str">
            <v>1979</v>
          </cell>
          <cell r="AI1169" t="str">
            <v>West</v>
          </cell>
          <cell r="AJ1169" t="str">
            <v>Houston II</v>
          </cell>
          <cell r="AK1169" t="str">
            <v>Dave Hannan</v>
          </cell>
          <cell r="AL1169" t="str">
            <v>Debbie Wheatley</v>
          </cell>
          <cell r="AM1169" t="b">
            <v>0</v>
          </cell>
          <cell r="AN1169" t="str">
            <v>RW:040927@3494</v>
          </cell>
          <cell r="AO1169" t="str">
            <v>13148</v>
          </cell>
          <cell r="AP1169">
            <v>0</v>
          </cell>
          <cell r="AQ1169">
            <v>0</v>
          </cell>
          <cell r="AR1169">
            <v>0</v>
          </cell>
          <cell r="AS1169">
            <v>0</v>
          </cell>
          <cell r="AT1169">
            <v>0</v>
          </cell>
          <cell r="AU1169">
            <v>0</v>
          </cell>
          <cell r="AV1169">
            <v>0</v>
          </cell>
          <cell r="AW1169">
            <v>0</v>
          </cell>
          <cell r="AX1169">
            <v>0</v>
          </cell>
          <cell r="AY1169">
            <v>0</v>
          </cell>
        </row>
        <row r="1170">
          <cell r="A1170" t="str">
            <v>038642</v>
          </cell>
          <cell r="B1170" t="str">
            <v>OAKBROOK</v>
          </cell>
          <cell r="C1170" t="str">
            <v>5353 DESOTO DRIVE</v>
          </cell>
          <cell r="D1170">
            <v>0</v>
          </cell>
          <cell r="E1170" t="str">
            <v>Houston</v>
          </cell>
          <cell r="F1170" t="str">
            <v>TX</v>
          </cell>
          <cell r="G1170" t="str">
            <v>77091</v>
          </cell>
          <cell r="H1170" t="str">
            <v>713-957-2600</v>
          </cell>
          <cell r="I1170" t="str">
            <v>713-957-0544</v>
          </cell>
          <cell r="J1170">
            <v>222</v>
          </cell>
          <cell r="K1170" t="str">
            <v>48201</v>
          </cell>
          <cell r="L1170" t="str">
            <v>Harris</v>
          </cell>
          <cell r="M1170" t="str">
            <v>3360</v>
          </cell>
          <cell r="N1170" t="str">
            <v>Houston</v>
          </cell>
          <cell r="O1170" t="str">
            <v>42</v>
          </cell>
          <cell r="P1170" t="str">
            <v>Houston - Galveston - Brazoria</v>
          </cell>
          <cell r="Q1170" t="str">
            <v>Inner City</v>
          </cell>
          <cell r="R1170" t="str">
            <v>garden</v>
          </cell>
          <cell r="S1170" t="str">
            <v>AIMCO</v>
          </cell>
          <cell r="T1170" t="str">
            <v>NHPF</v>
          </cell>
          <cell r="U1170" t="str">
            <v>Conventional</v>
          </cell>
          <cell r="V1170" t="str">
            <v>Conventional</v>
          </cell>
          <cell r="W1170">
            <v>0</v>
          </cell>
          <cell r="X1170" t="str">
            <v>Fee</v>
          </cell>
          <cell r="Y1170" t="str">
            <v>12</v>
          </cell>
          <cell r="Z1170">
            <v>0</v>
          </cell>
          <cell r="AA1170">
            <v>0</v>
          </cell>
          <cell r="AB1170">
            <v>0</v>
          </cell>
          <cell r="AC1170">
            <v>0</v>
          </cell>
          <cell r="AD1170" t="str">
            <v>No</v>
          </cell>
          <cell r="AE1170" t="str">
            <v>Yes</v>
          </cell>
          <cell r="AF1170" t="str">
            <v>NHP Foundation</v>
          </cell>
          <cell r="AG1170" t="str">
            <v>Asmara Affordable Housing, Inc.</v>
          </cell>
          <cell r="AH1170" t="str">
            <v>1982</v>
          </cell>
          <cell r="AI1170" t="str">
            <v>West</v>
          </cell>
          <cell r="AJ1170" t="str">
            <v>Dallas I</v>
          </cell>
          <cell r="AK1170" t="str">
            <v>Ron Shelton</v>
          </cell>
          <cell r="AL1170" t="str">
            <v>Don Burns</v>
          </cell>
          <cell r="AM1170" t="b">
            <v>0</v>
          </cell>
          <cell r="AN1170">
            <v>0</v>
          </cell>
          <cell r="AO1170">
            <v>0</v>
          </cell>
          <cell r="AP1170">
            <v>0</v>
          </cell>
          <cell r="AQ1170">
            <v>0</v>
          </cell>
          <cell r="AR1170">
            <v>0</v>
          </cell>
          <cell r="AS1170">
            <v>0</v>
          </cell>
          <cell r="AT1170">
            <v>0</v>
          </cell>
          <cell r="AU1170">
            <v>0</v>
          </cell>
          <cell r="AV1170">
            <v>0</v>
          </cell>
          <cell r="AW1170">
            <v>0</v>
          </cell>
          <cell r="AX1170">
            <v>0</v>
          </cell>
          <cell r="AY1170">
            <v>0</v>
          </cell>
        </row>
        <row r="1171">
          <cell r="A1171" t="str">
            <v>038643</v>
          </cell>
          <cell r="B1171" t="str">
            <v>San Marina</v>
          </cell>
          <cell r="C1171" t="str">
            <v>7002 W. Indian School Rd.</v>
          </cell>
          <cell r="D1171">
            <v>0</v>
          </cell>
          <cell r="E1171" t="str">
            <v>Phoenix</v>
          </cell>
          <cell r="F1171" t="str">
            <v>AZ</v>
          </cell>
          <cell r="G1171" t="str">
            <v>85033</v>
          </cell>
          <cell r="H1171" t="str">
            <v>602-848-1555</v>
          </cell>
          <cell r="I1171" t="str">
            <v>602-848-6169</v>
          </cell>
          <cell r="J1171">
            <v>399</v>
          </cell>
          <cell r="K1171" t="str">
            <v>04013</v>
          </cell>
          <cell r="L1171" t="str">
            <v>Maricopa</v>
          </cell>
          <cell r="M1171" t="str">
            <v>6200</v>
          </cell>
          <cell r="N1171" t="str">
            <v>Phoenix-Mesa</v>
          </cell>
          <cell r="O1171">
            <v>0</v>
          </cell>
          <cell r="P1171">
            <v>0</v>
          </cell>
          <cell r="Q1171">
            <v>0</v>
          </cell>
          <cell r="R1171" t="str">
            <v>garden</v>
          </cell>
          <cell r="S1171" t="str">
            <v>AIMCO</v>
          </cell>
          <cell r="T1171" t="str">
            <v>Cirque</v>
          </cell>
          <cell r="U1171" t="str">
            <v>Conventional</v>
          </cell>
          <cell r="V1171" t="str">
            <v>Conventional</v>
          </cell>
          <cell r="W1171">
            <v>0</v>
          </cell>
          <cell r="X1171" t="str">
            <v>Consolidated</v>
          </cell>
          <cell r="Y1171" t="str">
            <v>12</v>
          </cell>
          <cell r="Z1171" t="str">
            <v>6</v>
          </cell>
          <cell r="AA1171" t="str">
            <v>7</v>
          </cell>
          <cell r="AB1171">
            <v>0</v>
          </cell>
          <cell r="AC1171">
            <v>1</v>
          </cell>
          <cell r="AD1171" t="str">
            <v>Yes</v>
          </cell>
          <cell r="AE1171" t="str">
            <v>Yes</v>
          </cell>
          <cell r="AF1171" t="str">
            <v>NHP Management Company</v>
          </cell>
          <cell r="AG1171" t="str">
            <v>AIMCO San Marina, L.P.</v>
          </cell>
          <cell r="AH1171" t="str">
            <v>1986</v>
          </cell>
          <cell r="AI1171" t="str">
            <v>Far West</v>
          </cell>
          <cell r="AJ1171" t="str">
            <v>Phoenix</v>
          </cell>
          <cell r="AK1171" t="str">
            <v>Kris Bloom</v>
          </cell>
          <cell r="AL1171" t="str">
            <v>Don Ashley</v>
          </cell>
          <cell r="AM1171" t="b">
            <v>1</v>
          </cell>
          <cell r="AN1171">
            <v>0</v>
          </cell>
          <cell r="AO1171">
            <v>0</v>
          </cell>
          <cell r="AP1171">
            <v>0</v>
          </cell>
          <cell r="AQ1171">
            <v>0</v>
          </cell>
          <cell r="AR1171">
            <v>0</v>
          </cell>
          <cell r="AS1171">
            <v>0</v>
          </cell>
          <cell r="AT1171">
            <v>0</v>
          </cell>
          <cell r="AU1171">
            <v>0</v>
          </cell>
          <cell r="AV1171">
            <v>1466.32</v>
          </cell>
          <cell r="AW1171">
            <v>0</v>
          </cell>
          <cell r="AX1171">
            <v>1466.32</v>
          </cell>
          <cell r="AY1171">
            <v>1466.32</v>
          </cell>
        </row>
        <row r="1172">
          <cell r="A1172" t="str">
            <v>038644</v>
          </cell>
          <cell r="B1172" t="str">
            <v>Cypress Ridge</v>
          </cell>
          <cell r="C1172" t="str">
            <v>2331 Bammelwood Drive</v>
          </cell>
          <cell r="D1172">
            <v>0</v>
          </cell>
          <cell r="E1172" t="str">
            <v>Houston</v>
          </cell>
          <cell r="F1172" t="str">
            <v>TX</v>
          </cell>
          <cell r="G1172" t="str">
            <v>77014</v>
          </cell>
          <cell r="H1172" t="str">
            <v>281-893-9900</v>
          </cell>
          <cell r="I1172" t="str">
            <v>281-893-8019</v>
          </cell>
          <cell r="J1172">
            <v>268</v>
          </cell>
          <cell r="K1172" t="str">
            <v>48201</v>
          </cell>
          <cell r="L1172" t="str">
            <v>Harris</v>
          </cell>
          <cell r="M1172" t="str">
            <v>3360</v>
          </cell>
          <cell r="N1172" t="str">
            <v>Houston</v>
          </cell>
          <cell r="O1172" t="str">
            <v>42</v>
          </cell>
          <cell r="P1172" t="str">
            <v>Houston - Galveston - Brazoria</v>
          </cell>
          <cell r="Q1172">
            <v>0</v>
          </cell>
          <cell r="R1172" t="str">
            <v>garden</v>
          </cell>
          <cell r="S1172" t="str">
            <v>AIMCO</v>
          </cell>
          <cell r="T1172" t="str">
            <v>REIT/Ambassador</v>
          </cell>
          <cell r="U1172" t="str">
            <v>Conventional</v>
          </cell>
          <cell r="V1172" t="str">
            <v>Conventional</v>
          </cell>
          <cell r="W1172">
            <v>0</v>
          </cell>
          <cell r="X1172" t="str">
            <v>Consolidated</v>
          </cell>
          <cell r="Y1172" t="str">
            <v>12</v>
          </cell>
          <cell r="Z1172" t="str">
            <v>7</v>
          </cell>
          <cell r="AA1172" t="str">
            <v>7</v>
          </cell>
          <cell r="AB1172">
            <v>0</v>
          </cell>
          <cell r="AC1172">
            <v>1</v>
          </cell>
          <cell r="AD1172" t="str">
            <v>Yes</v>
          </cell>
          <cell r="AE1172" t="str">
            <v>Yes</v>
          </cell>
          <cell r="AF1172" t="str">
            <v>NHP Management Company</v>
          </cell>
          <cell r="AG1172" t="str">
            <v>Ambassador VI, L.P.</v>
          </cell>
          <cell r="AH1172" t="str">
            <v>1979</v>
          </cell>
          <cell r="AI1172" t="str">
            <v>West</v>
          </cell>
          <cell r="AJ1172" t="str">
            <v>Houston I</v>
          </cell>
          <cell r="AK1172" t="str">
            <v>Kathy Clem</v>
          </cell>
          <cell r="AL1172" t="str">
            <v>Sherri Markus</v>
          </cell>
          <cell r="AM1172" t="b">
            <v>0</v>
          </cell>
          <cell r="AN1172">
            <v>0</v>
          </cell>
          <cell r="AO1172">
            <v>0</v>
          </cell>
          <cell r="AP1172">
            <v>0</v>
          </cell>
          <cell r="AQ1172">
            <v>0</v>
          </cell>
          <cell r="AR1172">
            <v>1447.2</v>
          </cell>
          <cell r="AS1172">
            <v>0</v>
          </cell>
          <cell r="AT1172">
            <v>0</v>
          </cell>
          <cell r="AU1172">
            <v>0</v>
          </cell>
          <cell r="AV1172">
            <v>0</v>
          </cell>
          <cell r="AW1172">
            <v>0</v>
          </cell>
          <cell r="AX1172">
            <v>1447.2</v>
          </cell>
          <cell r="AY1172">
            <v>1447.2</v>
          </cell>
        </row>
        <row r="1173">
          <cell r="A1173" t="str">
            <v>038645</v>
          </cell>
          <cell r="B1173" t="str">
            <v>STONE RIDGE</v>
          </cell>
          <cell r="C1173" t="str">
            <v>600 E. ARKANSAS LANE</v>
          </cell>
          <cell r="D1173">
            <v>0</v>
          </cell>
          <cell r="E1173" t="str">
            <v>Arlington</v>
          </cell>
          <cell r="F1173" t="str">
            <v>TX</v>
          </cell>
          <cell r="G1173" t="str">
            <v>76014</v>
          </cell>
          <cell r="H1173" t="str">
            <v>817-261-5601</v>
          </cell>
          <cell r="I1173" t="str">
            <v>817-261-5511</v>
          </cell>
          <cell r="J1173">
            <v>204</v>
          </cell>
          <cell r="K1173" t="str">
            <v>48439</v>
          </cell>
          <cell r="L1173" t="str">
            <v>Tarrant</v>
          </cell>
          <cell r="M1173" t="str">
            <v>2800</v>
          </cell>
          <cell r="N1173" t="str">
            <v>FortWorth-Arlington</v>
          </cell>
          <cell r="O1173" t="str">
            <v>31</v>
          </cell>
          <cell r="P1173" t="str">
            <v>Dallas - Fort Worth</v>
          </cell>
          <cell r="Q1173" t="str">
            <v>Small City</v>
          </cell>
          <cell r="R1173" t="str">
            <v>garden</v>
          </cell>
          <cell r="S1173" t="str">
            <v>AIMCO</v>
          </cell>
          <cell r="T1173" t="str">
            <v>NHPF</v>
          </cell>
          <cell r="U1173" t="str">
            <v>Conventional</v>
          </cell>
          <cell r="V1173" t="str">
            <v>Conventional</v>
          </cell>
          <cell r="W1173">
            <v>0</v>
          </cell>
          <cell r="X1173" t="str">
            <v>Fee</v>
          </cell>
          <cell r="Y1173" t="str">
            <v>12</v>
          </cell>
          <cell r="Z1173">
            <v>0</v>
          </cell>
          <cell r="AA1173">
            <v>0</v>
          </cell>
          <cell r="AB1173">
            <v>0</v>
          </cell>
          <cell r="AC1173">
            <v>0</v>
          </cell>
          <cell r="AD1173" t="str">
            <v>No</v>
          </cell>
          <cell r="AE1173" t="str">
            <v>Yes</v>
          </cell>
          <cell r="AF1173" t="str">
            <v>NHP Foundation</v>
          </cell>
          <cell r="AG1173" t="str">
            <v>Asmara Affordable Housing, Inc.</v>
          </cell>
          <cell r="AH1173" t="str">
            <v>1970</v>
          </cell>
          <cell r="AI1173" t="str">
            <v>West</v>
          </cell>
          <cell r="AJ1173" t="str">
            <v>Dallas I</v>
          </cell>
          <cell r="AK1173" t="str">
            <v>Ron Shelton</v>
          </cell>
          <cell r="AL1173" t="str">
            <v>Don Burns</v>
          </cell>
          <cell r="AM1173" t="b">
            <v>0</v>
          </cell>
          <cell r="AN1173" t="str">
            <v>RW:038407@3494</v>
          </cell>
          <cell r="AO1173" t="str">
            <v>08226</v>
          </cell>
          <cell r="AP1173">
            <v>0</v>
          </cell>
          <cell r="AQ1173">
            <v>0</v>
          </cell>
          <cell r="AR1173">
            <v>0</v>
          </cell>
          <cell r="AS1173">
            <v>0</v>
          </cell>
          <cell r="AT1173">
            <v>0</v>
          </cell>
          <cell r="AU1173">
            <v>0</v>
          </cell>
          <cell r="AV1173">
            <v>0</v>
          </cell>
          <cell r="AW1173">
            <v>0</v>
          </cell>
          <cell r="AX1173">
            <v>0</v>
          </cell>
          <cell r="AY1173">
            <v>0</v>
          </cell>
        </row>
        <row r="1174">
          <cell r="A1174" t="str">
            <v>038646</v>
          </cell>
          <cell r="B1174" t="str">
            <v>Cobble Creek</v>
          </cell>
          <cell r="C1174" t="str">
            <v>7700 E. Speedway Blvd.</v>
          </cell>
          <cell r="D1174">
            <v>0</v>
          </cell>
          <cell r="E1174" t="str">
            <v>Tucson</v>
          </cell>
          <cell r="F1174" t="str">
            <v>AZ</v>
          </cell>
          <cell r="G1174" t="str">
            <v>85710</v>
          </cell>
          <cell r="H1174" t="str">
            <v>520-885-8284</v>
          </cell>
          <cell r="I1174" t="str">
            <v>520-885-8704</v>
          </cell>
          <cell r="J1174">
            <v>301</v>
          </cell>
          <cell r="K1174" t="str">
            <v>04019</v>
          </cell>
          <cell r="L1174" t="str">
            <v>Pima</v>
          </cell>
          <cell r="M1174" t="str">
            <v>8520</v>
          </cell>
          <cell r="N1174" t="str">
            <v>Tucson</v>
          </cell>
          <cell r="O1174">
            <v>0</v>
          </cell>
          <cell r="P1174">
            <v>0</v>
          </cell>
          <cell r="Q1174">
            <v>0</v>
          </cell>
          <cell r="R1174" t="str">
            <v>garden</v>
          </cell>
          <cell r="S1174" t="str">
            <v>AIMCO</v>
          </cell>
          <cell r="T1174" t="str">
            <v>Cirque</v>
          </cell>
          <cell r="U1174" t="str">
            <v>Conventional</v>
          </cell>
          <cell r="V1174" t="str">
            <v>Conventional</v>
          </cell>
          <cell r="W1174">
            <v>0</v>
          </cell>
          <cell r="X1174" t="str">
            <v>Consolidated</v>
          </cell>
          <cell r="Y1174" t="str">
            <v>12</v>
          </cell>
          <cell r="Z1174" t="str">
            <v>7</v>
          </cell>
          <cell r="AA1174" t="str">
            <v>6</v>
          </cell>
          <cell r="AB1174">
            <v>0</v>
          </cell>
          <cell r="AC1174">
            <v>1</v>
          </cell>
          <cell r="AD1174" t="str">
            <v>Yes</v>
          </cell>
          <cell r="AE1174" t="str">
            <v>Yes</v>
          </cell>
          <cell r="AF1174" t="str">
            <v>NHP Management Company</v>
          </cell>
          <cell r="AG1174" t="str">
            <v>Cobble Creek Assoc. L.P.</v>
          </cell>
          <cell r="AH1174" t="str">
            <v>1980</v>
          </cell>
          <cell r="AI1174" t="str">
            <v>Far West</v>
          </cell>
          <cell r="AJ1174" t="str">
            <v>Phoenix</v>
          </cell>
          <cell r="AK1174" t="str">
            <v>Kris Bloom</v>
          </cell>
          <cell r="AL1174" t="str">
            <v>Leslie Stephens</v>
          </cell>
          <cell r="AM1174" t="b">
            <v>0</v>
          </cell>
          <cell r="AN1174" t="str">
            <v>RW:00382@3494</v>
          </cell>
          <cell r="AO1174" t="str">
            <v>11415</v>
          </cell>
          <cell r="AP1174">
            <v>0</v>
          </cell>
          <cell r="AQ1174">
            <v>0</v>
          </cell>
          <cell r="AR1174">
            <v>0</v>
          </cell>
          <cell r="AS1174">
            <v>0</v>
          </cell>
          <cell r="AT1174">
            <v>0</v>
          </cell>
          <cell r="AU1174">
            <v>1870.94</v>
          </cell>
          <cell r="AV1174">
            <v>0</v>
          </cell>
          <cell r="AW1174">
            <v>0</v>
          </cell>
          <cell r="AX1174">
            <v>1870.94</v>
          </cell>
          <cell r="AY1174">
            <v>1870.94</v>
          </cell>
        </row>
        <row r="1175">
          <cell r="A1175" t="str">
            <v>038647</v>
          </cell>
          <cell r="B1175" t="str">
            <v>Eagles Nest</v>
          </cell>
          <cell r="C1175" t="str">
            <v>5211 Fredericksburg Road</v>
          </cell>
          <cell r="D1175">
            <v>0</v>
          </cell>
          <cell r="E1175" t="str">
            <v>San Antonio</v>
          </cell>
          <cell r="F1175" t="str">
            <v>TX</v>
          </cell>
          <cell r="G1175" t="str">
            <v>78229</v>
          </cell>
          <cell r="H1175" t="str">
            <v>210-341-7497</v>
          </cell>
          <cell r="I1175" t="str">
            <v>210-341-0598</v>
          </cell>
          <cell r="J1175">
            <v>226</v>
          </cell>
          <cell r="K1175" t="str">
            <v>48029</v>
          </cell>
          <cell r="L1175" t="str">
            <v>Bexar</v>
          </cell>
          <cell r="M1175" t="str">
            <v>7240</v>
          </cell>
          <cell r="N1175" t="str">
            <v>San Antonio</v>
          </cell>
          <cell r="O1175">
            <v>0</v>
          </cell>
          <cell r="P1175">
            <v>0</v>
          </cell>
          <cell r="Q1175">
            <v>0</v>
          </cell>
          <cell r="R1175" t="str">
            <v>garden</v>
          </cell>
          <cell r="S1175" t="str">
            <v>AIMCO</v>
          </cell>
          <cell r="T1175" t="str">
            <v>REIT/Ambassador</v>
          </cell>
          <cell r="U1175" t="str">
            <v>Conventional</v>
          </cell>
          <cell r="V1175" t="str">
            <v>Conventional</v>
          </cell>
          <cell r="W1175">
            <v>0</v>
          </cell>
          <cell r="X1175" t="str">
            <v>Consolidated</v>
          </cell>
          <cell r="Y1175" t="str">
            <v>12</v>
          </cell>
          <cell r="Z1175" t="str">
            <v>8</v>
          </cell>
          <cell r="AA1175" t="str">
            <v>6</v>
          </cell>
          <cell r="AB1175">
            <v>0</v>
          </cell>
          <cell r="AC1175">
            <v>1</v>
          </cell>
          <cell r="AD1175" t="str">
            <v>Yes</v>
          </cell>
          <cell r="AE1175" t="str">
            <v>Yes</v>
          </cell>
          <cell r="AF1175" t="str">
            <v>NHP Management Company</v>
          </cell>
          <cell r="AG1175" t="str">
            <v>Ambassador VIII, L.P.</v>
          </cell>
          <cell r="AH1175" t="str">
            <v>1973</v>
          </cell>
          <cell r="AI1175" t="str">
            <v>West</v>
          </cell>
          <cell r="AJ1175" t="str">
            <v>Austin</v>
          </cell>
          <cell r="AK1175" t="str">
            <v>Frances Nolan</v>
          </cell>
          <cell r="AL1175" t="str">
            <v>Nancy Proulx</v>
          </cell>
          <cell r="AM1175" t="b">
            <v>0</v>
          </cell>
          <cell r="AN1175" t="str">
            <v>RW:038539@3494</v>
          </cell>
          <cell r="AO1175" t="str">
            <v>10585</v>
          </cell>
          <cell r="AP1175">
            <v>0</v>
          </cell>
          <cell r="AQ1175">
            <v>0</v>
          </cell>
          <cell r="AR1175">
            <v>1220.4000000000001</v>
          </cell>
          <cell r="AS1175">
            <v>0</v>
          </cell>
          <cell r="AT1175">
            <v>0</v>
          </cell>
          <cell r="AU1175">
            <v>0</v>
          </cell>
          <cell r="AV1175">
            <v>0</v>
          </cell>
          <cell r="AW1175">
            <v>0</v>
          </cell>
          <cell r="AX1175">
            <v>1220.4000000000001</v>
          </cell>
          <cell r="AY1175">
            <v>1220.4000000000001</v>
          </cell>
        </row>
        <row r="1176">
          <cell r="A1176" t="str">
            <v>038649</v>
          </cell>
          <cell r="B1176" t="str">
            <v>Rio Cancion</v>
          </cell>
          <cell r="C1176" t="str">
            <v>2400 E. River Rd.</v>
          </cell>
          <cell r="D1176">
            <v>0</v>
          </cell>
          <cell r="E1176" t="str">
            <v>Tucson</v>
          </cell>
          <cell r="F1176" t="str">
            <v>AZ</v>
          </cell>
          <cell r="G1176" t="str">
            <v>85718</v>
          </cell>
          <cell r="H1176" t="str">
            <v>520-299-1112</v>
          </cell>
          <cell r="I1176" t="str">
            <v>520-577-0589</v>
          </cell>
          <cell r="J1176">
            <v>379</v>
          </cell>
          <cell r="K1176" t="str">
            <v>04019</v>
          </cell>
          <cell r="L1176" t="str">
            <v>Pima</v>
          </cell>
          <cell r="M1176" t="str">
            <v>8520</v>
          </cell>
          <cell r="N1176" t="str">
            <v>Tucson</v>
          </cell>
          <cell r="O1176">
            <v>0</v>
          </cell>
          <cell r="P1176">
            <v>0</v>
          </cell>
          <cell r="Q1176">
            <v>0</v>
          </cell>
          <cell r="R1176" t="str">
            <v>garden</v>
          </cell>
          <cell r="S1176" t="str">
            <v>AIMCO</v>
          </cell>
          <cell r="T1176" t="str">
            <v>Cirque</v>
          </cell>
          <cell r="U1176" t="str">
            <v>Conventional</v>
          </cell>
          <cell r="V1176" t="str">
            <v>Conventional</v>
          </cell>
          <cell r="W1176">
            <v>0</v>
          </cell>
          <cell r="X1176" t="str">
            <v>Consolidated</v>
          </cell>
          <cell r="Y1176" t="str">
            <v>12</v>
          </cell>
          <cell r="Z1176" t="str">
            <v>10</v>
          </cell>
          <cell r="AA1176" t="str">
            <v>9</v>
          </cell>
          <cell r="AB1176">
            <v>0</v>
          </cell>
          <cell r="AC1176">
            <v>1</v>
          </cell>
          <cell r="AD1176" t="str">
            <v>Yes</v>
          </cell>
          <cell r="AE1176" t="str">
            <v>Yes</v>
          </cell>
          <cell r="AF1176" t="str">
            <v>NHP Management Company</v>
          </cell>
          <cell r="AG1176" t="str">
            <v>AIMCO Rio Cancion, L.P.</v>
          </cell>
          <cell r="AH1176" t="str">
            <v>1984</v>
          </cell>
          <cell r="AI1176" t="str">
            <v>Far West</v>
          </cell>
          <cell r="AJ1176" t="str">
            <v>Phoenix</v>
          </cell>
          <cell r="AK1176" t="str">
            <v>Kris Bloom</v>
          </cell>
          <cell r="AL1176" t="str">
            <v>Leslie Stephens</v>
          </cell>
          <cell r="AM1176" t="b">
            <v>0</v>
          </cell>
          <cell r="AN1176" t="str">
            <v>RW:039129@3494</v>
          </cell>
          <cell r="AO1176" t="str">
            <v>08117</v>
          </cell>
          <cell r="AP1176">
            <v>0</v>
          </cell>
          <cell r="AQ1176">
            <v>3744.52</v>
          </cell>
          <cell r="AR1176">
            <v>0</v>
          </cell>
          <cell r="AS1176">
            <v>0</v>
          </cell>
          <cell r="AT1176">
            <v>0</v>
          </cell>
          <cell r="AU1176">
            <v>2355.77</v>
          </cell>
          <cell r="AV1176">
            <v>0</v>
          </cell>
          <cell r="AW1176">
            <v>0</v>
          </cell>
          <cell r="AX1176">
            <v>6100.29</v>
          </cell>
          <cell r="AY1176">
            <v>6100.29</v>
          </cell>
        </row>
        <row r="1177">
          <cell r="A1177" t="str">
            <v>038650</v>
          </cell>
          <cell r="B1177" t="str">
            <v>APPLE CREEK</v>
          </cell>
          <cell r="C1177" t="str">
            <v>4802 SOUTH 31ST STREET</v>
          </cell>
          <cell r="D1177">
            <v>0</v>
          </cell>
          <cell r="E1177" t="str">
            <v>Temple</v>
          </cell>
          <cell r="F1177" t="str">
            <v>TX</v>
          </cell>
          <cell r="G1177" t="str">
            <v>76502</v>
          </cell>
          <cell r="H1177" t="str">
            <v>817-778-8680</v>
          </cell>
          <cell r="I1177" t="str">
            <v>817-778-0800</v>
          </cell>
          <cell r="J1177">
            <v>176</v>
          </cell>
          <cell r="K1177" t="str">
            <v>48027</v>
          </cell>
          <cell r="L1177" t="str">
            <v>Bell</v>
          </cell>
          <cell r="M1177" t="str">
            <v>3810</v>
          </cell>
          <cell r="N1177" t="str">
            <v>Killeen-Temple</v>
          </cell>
          <cell r="O1177">
            <v>0</v>
          </cell>
          <cell r="P1177">
            <v>0</v>
          </cell>
          <cell r="Q1177" t="str">
            <v>Small city</v>
          </cell>
          <cell r="R1177" t="str">
            <v>garden</v>
          </cell>
          <cell r="S1177" t="str">
            <v>AIMCO</v>
          </cell>
          <cell r="T1177" t="str">
            <v>TAHF</v>
          </cell>
          <cell r="U1177" t="str">
            <v>Conventional</v>
          </cell>
          <cell r="V1177" t="str">
            <v>Affordable</v>
          </cell>
          <cell r="W1177">
            <v>0</v>
          </cell>
          <cell r="X1177" t="str">
            <v>Equity</v>
          </cell>
          <cell r="Y1177" t="str">
            <v>12</v>
          </cell>
          <cell r="Z1177" t="str">
            <v>7</v>
          </cell>
          <cell r="AA1177" t="str">
            <v>7</v>
          </cell>
          <cell r="AB1177">
            <v>0</v>
          </cell>
          <cell r="AC1177">
            <v>1</v>
          </cell>
          <cell r="AD1177" t="str">
            <v>Yes</v>
          </cell>
          <cell r="AE1177" t="str">
            <v>Yes</v>
          </cell>
          <cell r="AF1177" t="str">
            <v>TAFI</v>
          </cell>
          <cell r="AG1177" t="str">
            <v>Texas Affd Hsg Invest Fund I LP</v>
          </cell>
          <cell r="AH1177" t="str">
            <v>1984</v>
          </cell>
          <cell r="AI1177" t="str">
            <v>West</v>
          </cell>
          <cell r="AJ1177" t="str">
            <v>Austin</v>
          </cell>
          <cell r="AK1177" t="str">
            <v>Frances Nolan</v>
          </cell>
          <cell r="AL1177" t="str">
            <v>Carolyn Sampson</v>
          </cell>
          <cell r="AM1177" t="b">
            <v>0</v>
          </cell>
          <cell r="AN1177" t="str">
            <v>RW:000435@3494</v>
          </cell>
          <cell r="AO1177">
            <v>0</v>
          </cell>
          <cell r="AP1177">
            <v>0</v>
          </cell>
          <cell r="AQ1177">
            <v>0</v>
          </cell>
          <cell r="AR1177">
            <v>0</v>
          </cell>
          <cell r="AS1177">
            <v>0</v>
          </cell>
          <cell r="AT1177">
            <v>0</v>
          </cell>
          <cell r="AU1177">
            <v>0</v>
          </cell>
          <cell r="AV1177">
            <v>0</v>
          </cell>
          <cell r="AW1177">
            <v>0</v>
          </cell>
          <cell r="AX1177">
            <v>0</v>
          </cell>
          <cell r="AY1177">
            <v>0</v>
          </cell>
        </row>
        <row r="1178">
          <cell r="A1178" t="str">
            <v>038651</v>
          </cell>
          <cell r="B1178" t="str">
            <v>The Falls Of Bells Ferry</v>
          </cell>
          <cell r="C1178" t="str">
            <v>1955 Bells Ferry Road, NE</v>
          </cell>
          <cell r="D1178">
            <v>0</v>
          </cell>
          <cell r="E1178" t="str">
            <v>Marietta</v>
          </cell>
          <cell r="F1178" t="str">
            <v>GA</v>
          </cell>
          <cell r="G1178" t="str">
            <v>30066</v>
          </cell>
          <cell r="H1178" t="str">
            <v>770-423-9770</v>
          </cell>
          <cell r="I1178" t="str">
            <v>770-425-2785</v>
          </cell>
          <cell r="J1178">
            <v>720</v>
          </cell>
          <cell r="K1178" t="str">
            <v>13067</v>
          </cell>
          <cell r="L1178" t="str">
            <v>Cobb</v>
          </cell>
          <cell r="M1178" t="str">
            <v>0520</v>
          </cell>
          <cell r="N1178" t="str">
            <v>Atlanta</v>
          </cell>
          <cell r="O1178">
            <v>0</v>
          </cell>
          <cell r="P1178">
            <v>0</v>
          </cell>
          <cell r="Q1178">
            <v>0</v>
          </cell>
          <cell r="R1178" t="str">
            <v>garden</v>
          </cell>
          <cell r="S1178" t="str">
            <v>AIMCO</v>
          </cell>
          <cell r="T1178" t="str">
            <v>REIT/Ambassador</v>
          </cell>
          <cell r="U1178" t="str">
            <v>Conventional</v>
          </cell>
          <cell r="V1178" t="str">
            <v>Conventional</v>
          </cell>
          <cell r="W1178">
            <v>0</v>
          </cell>
          <cell r="X1178" t="str">
            <v>Consolidated</v>
          </cell>
          <cell r="Y1178" t="str">
            <v>12</v>
          </cell>
          <cell r="Z1178" t="str">
            <v>7</v>
          </cell>
          <cell r="AA1178" t="str">
            <v>8</v>
          </cell>
          <cell r="AB1178">
            <v>0</v>
          </cell>
          <cell r="AC1178">
            <v>1</v>
          </cell>
          <cell r="AD1178" t="str">
            <v>Yes</v>
          </cell>
          <cell r="AE1178" t="str">
            <v>Yes</v>
          </cell>
          <cell r="AF1178" t="str">
            <v>NHP Management Company</v>
          </cell>
          <cell r="AG1178" t="str">
            <v>Ambassador IV, L.P.</v>
          </cell>
          <cell r="AH1178" t="str">
            <v>1987</v>
          </cell>
          <cell r="AI1178" t="str">
            <v>South East</v>
          </cell>
          <cell r="AJ1178" t="str">
            <v>Atlanta</v>
          </cell>
          <cell r="AK1178" t="str">
            <v>Ken Mills</v>
          </cell>
          <cell r="AL1178" t="str">
            <v>Robert Bridges</v>
          </cell>
          <cell r="AM1178" t="b">
            <v>0</v>
          </cell>
          <cell r="AN1178" t="str">
            <v>RW:037887@3494</v>
          </cell>
          <cell r="AO1178">
            <v>0</v>
          </cell>
          <cell r="AP1178">
            <v>0</v>
          </cell>
          <cell r="AQ1178">
            <v>0</v>
          </cell>
          <cell r="AR1178">
            <v>0</v>
          </cell>
          <cell r="AS1178">
            <v>2592</v>
          </cell>
          <cell r="AT1178">
            <v>0</v>
          </cell>
          <cell r="AU1178">
            <v>0</v>
          </cell>
          <cell r="AV1178">
            <v>0</v>
          </cell>
          <cell r="AW1178">
            <v>0</v>
          </cell>
          <cell r="AX1178">
            <v>2592</v>
          </cell>
          <cell r="AY1178">
            <v>2592</v>
          </cell>
        </row>
        <row r="1179">
          <cell r="A1179" t="str">
            <v>038652</v>
          </cell>
          <cell r="B1179" t="str">
            <v>Sundown Village</v>
          </cell>
          <cell r="C1179" t="str">
            <v>8215 N. Oracle</v>
          </cell>
          <cell r="D1179">
            <v>0</v>
          </cell>
          <cell r="E1179" t="str">
            <v>Tucson</v>
          </cell>
          <cell r="F1179" t="str">
            <v>AZ</v>
          </cell>
          <cell r="G1179" t="str">
            <v>85704</v>
          </cell>
          <cell r="H1179" t="str">
            <v>520-297-0028</v>
          </cell>
          <cell r="I1179" t="str">
            <v>520-297-3221</v>
          </cell>
          <cell r="J1179">
            <v>330</v>
          </cell>
          <cell r="K1179" t="str">
            <v>04019</v>
          </cell>
          <cell r="L1179" t="str">
            <v>Pima</v>
          </cell>
          <cell r="M1179" t="str">
            <v>8520</v>
          </cell>
          <cell r="N1179" t="str">
            <v>Tucson</v>
          </cell>
          <cell r="O1179">
            <v>0</v>
          </cell>
          <cell r="P1179">
            <v>0</v>
          </cell>
          <cell r="Q1179">
            <v>0</v>
          </cell>
          <cell r="R1179" t="str">
            <v>garden</v>
          </cell>
          <cell r="S1179" t="str">
            <v>AIMCO</v>
          </cell>
          <cell r="T1179" t="str">
            <v>Cirque</v>
          </cell>
          <cell r="U1179" t="str">
            <v>Conventional</v>
          </cell>
          <cell r="V1179" t="str">
            <v>Conventional</v>
          </cell>
          <cell r="W1179">
            <v>0</v>
          </cell>
          <cell r="X1179" t="str">
            <v>Consolidated</v>
          </cell>
          <cell r="Y1179" t="str">
            <v>12</v>
          </cell>
          <cell r="Z1179" t="str">
            <v>7</v>
          </cell>
          <cell r="AA1179" t="str">
            <v>8</v>
          </cell>
          <cell r="AB1179">
            <v>0</v>
          </cell>
          <cell r="AC1179">
            <v>1</v>
          </cell>
          <cell r="AD1179" t="str">
            <v>Yes</v>
          </cell>
          <cell r="AE1179" t="str">
            <v>Yes</v>
          </cell>
          <cell r="AF1179" t="str">
            <v>NHP Management Company</v>
          </cell>
          <cell r="AG1179" t="str">
            <v>AIMCO Sundown, L.P.</v>
          </cell>
          <cell r="AH1179" t="str">
            <v>1986</v>
          </cell>
          <cell r="AI1179" t="str">
            <v>Far West</v>
          </cell>
          <cell r="AJ1179" t="str">
            <v>Phoenix</v>
          </cell>
          <cell r="AK1179" t="str">
            <v>Kris Bloom</v>
          </cell>
          <cell r="AL1179" t="str">
            <v>Leslie Stephens</v>
          </cell>
          <cell r="AM1179" t="b">
            <v>0</v>
          </cell>
          <cell r="AN1179" t="str">
            <v>RW:000442@3494</v>
          </cell>
          <cell r="AO1179" t="str">
            <v>11466</v>
          </cell>
          <cell r="AP1179">
            <v>0</v>
          </cell>
          <cell r="AQ1179">
            <v>3260.4</v>
          </cell>
          <cell r="AR1179">
            <v>0</v>
          </cell>
          <cell r="AS1179">
            <v>0</v>
          </cell>
          <cell r="AT1179">
            <v>0</v>
          </cell>
          <cell r="AU1179">
            <v>2051.19</v>
          </cell>
          <cell r="AV1179">
            <v>0</v>
          </cell>
          <cell r="AW1179">
            <v>0</v>
          </cell>
          <cell r="AX1179">
            <v>5311.59</v>
          </cell>
          <cell r="AY1179">
            <v>5311.59</v>
          </cell>
        </row>
        <row r="1180">
          <cell r="A1180" t="str">
            <v>038653</v>
          </cell>
          <cell r="B1180" t="str">
            <v>TREEHOUSE</v>
          </cell>
          <cell r="C1180" t="str">
            <v>400 MARION PUGH</v>
          </cell>
          <cell r="D1180">
            <v>0</v>
          </cell>
          <cell r="E1180" t="str">
            <v>College Station</v>
          </cell>
          <cell r="F1180" t="str">
            <v>TX</v>
          </cell>
          <cell r="G1180" t="str">
            <v>77840</v>
          </cell>
          <cell r="H1180" t="str">
            <v>409-696-7871</v>
          </cell>
          <cell r="I1180" t="str">
            <v>409-696-6193</v>
          </cell>
          <cell r="J1180">
            <v>156</v>
          </cell>
          <cell r="K1180" t="str">
            <v>48041</v>
          </cell>
          <cell r="L1180" t="str">
            <v>Brazos</v>
          </cell>
          <cell r="M1180" t="str">
            <v>1260</v>
          </cell>
          <cell r="N1180" t="str">
            <v>Bryan-College Station</v>
          </cell>
          <cell r="O1180">
            <v>0</v>
          </cell>
          <cell r="P1180">
            <v>0</v>
          </cell>
          <cell r="Q1180" t="str">
            <v>Small City</v>
          </cell>
          <cell r="R1180" t="str">
            <v>garden</v>
          </cell>
          <cell r="S1180" t="str">
            <v>AIMCO</v>
          </cell>
          <cell r="T1180" t="str">
            <v>TAHF</v>
          </cell>
          <cell r="U1180" t="str">
            <v>Conventional</v>
          </cell>
          <cell r="V1180" t="str">
            <v>Affordable</v>
          </cell>
          <cell r="W1180">
            <v>0</v>
          </cell>
          <cell r="X1180" t="str">
            <v>Equity</v>
          </cell>
          <cell r="Y1180" t="str">
            <v>12</v>
          </cell>
          <cell r="Z1180" t="str">
            <v>8</v>
          </cell>
          <cell r="AA1180" t="str">
            <v>6</v>
          </cell>
          <cell r="AB1180">
            <v>0</v>
          </cell>
          <cell r="AC1180">
            <v>1</v>
          </cell>
          <cell r="AD1180" t="str">
            <v>Yes</v>
          </cell>
          <cell r="AE1180" t="str">
            <v>Yes</v>
          </cell>
          <cell r="AF1180" t="str">
            <v>TAFI</v>
          </cell>
          <cell r="AG1180" t="str">
            <v>Texas Affd Hsg Invest Fund I LP</v>
          </cell>
          <cell r="AH1180" t="str">
            <v>1985</v>
          </cell>
          <cell r="AI1180" t="str">
            <v>West</v>
          </cell>
          <cell r="AJ1180" t="str">
            <v>Houston I</v>
          </cell>
          <cell r="AK1180" t="str">
            <v>Kathy Clem</v>
          </cell>
          <cell r="AL1180" t="str">
            <v>Terry Bryan</v>
          </cell>
          <cell r="AM1180" t="b">
            <v>0</v>
          </cell>
          <cell r="AN1180" t="str">
            <v>RW:038803@3494</v>
          </cell>
          <cell r="AO1180">
            <v>0</v>
          </cell>
          <cell r="AP1180">
            <v>0</v>
          </cell>
          <cell r="AQ1180">
            <v>0</v>
          </cell>
          <cell r="AR1180">
            <v>0</v>
          </cell>
          <cell r="AS1180">
            <v>0</v>
          </cell>
          <cell r="AT1180">
            <v>0</v>
          </cell>
          <cell r="AU1180">
            <v>0</v>
          </cell>
          <cell r="AV1180">
            <v>0</v>
          </cell>
          <cell r="AW1180">
            <v>421.2</v>
          </cell>
          <cell r="AX1180">
            <v>421.2</v>
          </cell>
          <cell r="AY1180">
            <v>421.2</v>
          </cell>
        </row>
        <row r="1181">
          <cell r="A1181" t="str">
            <v>038655</v>
          </cell>
          <cell r="B1181" t="str">
            <v>TAJ MAHAL</v>
          </cell>
          <cell r="C1181" t="str">
            <v>2600 A MERRICK STREET</v>
          </cell>
          <cell r="D1181">
            <v>0</v>
          </cell>
          <cell r="E1181" t="str">
            <v>Fort Worth</v>
          </cell>
          <cell r="F1181" t="str">
            <v>TX</v>
          </cell>
          <cell r="G1181" t="str">
            <v>76107</v>
          </cell>
          <cell r="H1181" t="str">
            <v>817-732-8133</v>
          </cell>
          <cell r="I1181" t="str">
            <v>817-732-1823</v>
          </cell>
          <cell r="J1181">
            <v>131</v>
          </cell>
          <cell r="K1181" t="str">
            <v>48439</v>
          </cell>
          <cell r="L1181" t="str">
            <v>Tarrant</v>
          </cell>
          <cell r="M1181" t="str">
            <v>2800</v>
          </cell>
          <cell r="N1181" t="str">
            <v>FortWorth-Arlington</v>
          </cell>
          <cell r="O1181" t="str">
            <v>31</v>
          </cell>
          <cell r="P1181" t="str">
            <v>Dallas - Fort Worth</v>
          </cell>
          <cell r="Q1181" t="str">
            <v>Small city</v>
          </cell>
          <cell r="R1181" t="str">
            <v>garden</v>
          </cell>
          <cell r="S1181" t="str">
            <v>AIMCO</v>
          </cell>
          <cell r="T1181" t="str">
            <v>TAHF</v>
          </cell>
          <cell r="U1181" t="str">
            <v>Conventional</v>
          </cell>
          <cell r="V1181" t="str">
            <v>Affordable</v>
          </cell>
          <cell r="W1181">
            <v>0</v>
          </cell>
          <cell r="X1181" t="str">
            <v>Equity</v>
          </cell>
          <cell r="Y1181" t="str">
            <v>12</v>
          </cell>
          <cell r="Z1181" t="str">
            <v>8</v>
          </cell>
          <cell r="AA1181" t="str">
            <v>4</v>
          </cell>
          <cell r="AB1181">
            <v>0</v>
          </cell>
          <cell r="AC1181">
            <v>1</v>
          </cell>
          <cell r="AD1181" t="str">
            <v>Yes</v>
          </cell>
          <cell r="AE1181" t="str">
            <v>Yes</v>
          </cell>
          <cell r="AF1181" t="str">
            <v>TAFI</v>
          </cell>
          <cell r="AG1181" t="str">
            <v>Texas Affd Hsg Invest Fund I LP</v>
          </cell>
          <cell r="AH1181" t="str">
            <v>1958</v>
          </cell>
          <cell r="AI1181" t="str">
            <v>West</v>
          </cell>
          <cell r="AJ1181" t="str">
            <v>Dallas I</v>
          </cell>
          <cell r="AK1181" t="str">
            <v>Ron Shelton</v>
          </cell>
          <cell r="AL1181" t="str">
            <v>Charlene Burnside</v>
          </cell>
          <cell r="AM1181" t="b">
            <v>0</v>
          </cell>
          <cell r="AN1181" t="str">
            <v>RW:007130@3494</v>
          </cell>
          <cell r="AO1181" t="str">
            <v>11731</v>
          </cell>
          <cell r="AP1181">
            <v>0</v>
          </cell>
          <cell r="AQ1181">
            <v>0</v>
          </cell>
          <cell r="AR1181">
            <v>0</v>
          </cell>
          <cell r="AS1181">
            <v>0</v>
          </cell>
          <cell r="AT1181">
            <v>0</v>
          </cell>
          <cell r="AU1181">
            <v>0</v>
          </cell>
          <cell r="AV1181">
            <v>0</v>
          </cell>
          <cell r="AW1181">
            <v>0</v>
          </cell>
          <cell r="AX1181">
            <v>0</v>
          </cell>
          <cell r="AY1181">
            <v>0</v>
          </cell>
        </row>
        <row r="1182">
          <cell r="A1182" t="str">
            <v>038656</v>
          </cell>
          <cell r="B1182" t="str">
            <v>Trails of Ashford</v>
          </cell>
          <cell r="C1182" t="str">
            <v>12710 Brant Rock</v>
          </cell>
          <cell r="D1182">
            <v>0</v>
          </cell>
          <cell r="E1182" t="str">
            <v>Houston</v>
          </cell>
          <cell r="F1182" t="str">
            <v>TX</v>
          </cell>
          <cell r="G1182" t="str">
            <v>77082</v>
          </cell>
          <cell r="H1182" t="str">
            <v>281-556-5115</v>
          </cell>
          <cell r="I1182" t="str">
            <v>281-556-9042</v>
          </cell>
          <cell r="J1182">
            <v>514</v>
          </cell>
          <cell r="K1182" t="str">
            <v>48201</v>
          </cell>
          <cell r="L1182" t="str">
            <v>Harris</v>
          </cell>
          <cell r="M1182" t="str">
            <v>3360</v>
          </cell>
          <cell r="N1182" t="str">
            <v>Houston</v>
          </cell>
          <cell r="O1182" t="str">
            <v>42</v>
          </cell>
          <cell r="P1182" t="str">
            <v>Houston - Galveston - Brazoria</v>
          </cell>
          <cell r="Q1182">
            <v>0</v>
          </cell>
          <cell r="R1182" t="str">
            <v>garden</v>
          </cell>
          <cell r="S1182" t="str">
            <v>AIMCO</v>
          </cell>
          <cell r="T1182" t="str">
            <v>REIT/Ambassador</v>
          </cell>
          <cell r="U1182" t="str">
            <v>Conventional</v>
          </cell>
          <cell r="V1182" t="str">
            <v>Conventional</v>
          </cell>
          <cell r="W1182">
            <v>0</v>
          </cell>
          <cell r="X1182" t="str">
            <v>Consolidated</v>
          </cell>
          <cell r="Y1182" t="str">
            <v>12</v>
          </cell>
          <cell r="Z1182" t="str">
            <v>8</v>
          </cell>
          <cell r="AA1182" t="str">
            <v>8</v>
          </cell>
          <cell r="AB1182">
            <v>0</v>
          </cell>
          <cell r="AC1182">
            <v>1</v>
          </cell>
          <cell r="AD1182" t="str">
            <v>Yes</v>
          </cell>
          <cell r="AE1182" t="str">
            <v>Yes</v>
          </cell>
          <cell r="AF1182" t="str">
            <v>NHP Management Company</v>
          </cell>
          <cell r="AG1182" t="str">
            <v>Ambassador VIII, L.P.</v>
          </cell>
          <cell r="AH1182" t="str">
            <v>1979</v>
          </cell>
          <cell r="AI1182" t="str">
            <v>West</v>
          </cell>
          <cell r="AJ1182" t="str">
            <v>Houston II</v>
          </cell>
          <cell r="AK1182" t="str">
            <v>Dave Hannan</v>
          </cell>
          <cell r="AL1182" t="str">
            <v>Debbie Wheatley</v>
          </cell>
          <cell r="AM1182" t="b">
            <v>0</v>
          </cell>
          <cell r="AN1182" t="str">
            <v>RW:007087@3494</v>
          </cell>
          <cell r="AO1182" t="str">
            <v>11719</v>
          </cell>
          <cell r="AP1182">
            <v>0</v>
          </cell>
          <cell r="AQ1182">
            <v>0</v>
          </cell>
          <cell r="AR1182">
            <v>2775.6</v>
          </cell>
          <cell r="AS1182">
            <v>0</v>
          </cell>
          <cell r="AT1182">
            <v>0</v>
          </cell>
          <cell r="AU1182">
            <v>0</v>
          </cell>
          <cell r="AV1182">
            <v>0</v>
          </cell>
          <cell r="AW1182">
            <v>0</v>
          </cell>
          <cell r="AX1182">
            <v>2775.6</v>
          </cell>
          <cell r="AY1182">
            <v>2775.6</v>
          </cell>
        </row>
        <row r="1183">
          <cell r="A1183" t="str">
            <v>038657</v>
          </cell>
          <cell r="B1183" t="str">
            <v>BOSTON LOFTS</v>
          </cell>
          <cell r="C1183" t="str">
            <v>817 17th St.</v>
          </cell>
          <cell r="D1183">
            <v>0</v>
          </cell>
          <cell r="E1183" t="str">
            <v>Denver</v>
          </cell>
          <cell r="F1183" t="str">
            <v>CO</v>
          </cell>
          <cell r="G1183" t="str">
            <v>80202</v>
          </cell>
          <cell r="H1183" t="str">
            <v>303-292-9800</v>
          </cell>
          <cell r="I1183" t="str">
            <v>303-292-9888</v>
          </cell>
          <cell r="J1183">
            <v>158</v>
          </cell>
          <cell r="K1183" t="str">
            <v>08031</v>
          </cell>
          <cell r="L1183" t="str">
            <v>Denver</v>
          </cell>
          <cell r="M1183" t="str">
            <v>2080</v>
          </cell>
          <cell r="N1183" t="str">
            <v>Denver</v>
          </cell>
          <cell r="O1183" t="str">
            <v>34</v>
          </cell>
          <cell r="P1183" t="str">
            <v>Denver - Boulder - Greeley</v>
          </cell>
          <cell r="Q1183">
            <v>0</v>
          </cell>
          <cell r="R1183" t="str">
            <v>highrise</v>
          </cell>
          <cell r="S1183" t="str">
            <v>AIMCO</v>
          </cell>
          <cell r="T1183" t="str">
            <v>FEE</v>
          </cell>
          <cell r="U1183" t="str">
            <v>Conventional</v>
          </cell>
          <cell r="V1183" t="str">
            <v>Conventional</v>
          </cell>
          <cell r="W1183" t="str">
            <v>Tax Credit</v>
          </cell>
          <cell r="X1183" t="str">
            <v>Fee</v>
          </cell>
          <cell r="Y1183" t="str">
            <v>12</v>
          </cell>
          <cell r="Z1183">
            <v>0</v>
          </cell>
          <cell r="AA1183">
            <v>0</v>
          </cell>
          <cell r="AB1183">
            <v>0</v>
          </cell>
          <cell r="AC1183">
            <v>0</v>
          </cell>
          <cell r="AD1183" t="str">
            <v>No</v>
          </cell>
          <cell r="AE1183" t="str">
            <v>Yes</v>
          </cell>
          <cell r="AF1183" t="str">
            <v>NHP Management Company</v>
          </cell>
          <cell r="AG1183" t="str">
            <v>National Boston Lofts Associates, LLP</v>
          </cell>
          <cell r="AH1183">
            <v>0</v>
          </cell>
          <cell r="AI1183" t="str">
            <v>Far West</v>
          </cell>
          <cell r="AJ1183" t="str">
            <v>Denver</v>
          </cell>
          <cell r="AK1183" t="str">
            <v>Steve Peters</v>
          </cell>
          <cell r="AL1183" t="str">
            <v>Brenda Barrett</v>
          </cell>
          <cell r="AM1183" t="b">
            <v>0</v>
          </cell>
          <cell r="AN1183" t="str">
            <v>RW:038748@3494</v>
          </cell>
          <cell r="AO1183" t="str">
            <v>06079</v>
          </cell>
          <cell r="AP1183">
            <v>0</v>
          </cell>
          <cell r="AQ1183">
            <v>0</v>
          </cell>
          <cell r="AR1183">
            <v>0</v>
          </cell>
          <cell r="AS1183">
            <v>0</v>
          </cell>
          <cell r="AT1183">
            <v>0</v>
          </cell>
          <cell r="AU1183">
            <v>0</v>
          </cell>
          <cell r="AV1183">
            <v>0</v>
          </cell>
          <cell r="AW1183">
            <v>0</v>
          </cell>
          <cell r="AX1183">
            <v>0</v>
          </cell>
          <cell r="AY1183">
            <v>0</v>
          </cell>
        </row>
        <row r="1184">
          <cell r="A1184" t="str">
            <v>038658</v>
          </cell>
          <cell r="B1184" t="str">
            <v>DUNES</v>
          </cell>
          <cell r="C1184" t="str">
            <v>6218 S. NEW BRAUNFELS</v>
          </cell>
          <cell r="D1184">
            <v>0</v>
          </cell>
          <cell r="E1184" t="str">
            <v>San Antonio</v>
          </cell>
          <cell r="F1184" t="str">
            <v>TX</v>
          </cell>
          <cell r="G1184" t="str">
            <v>78223</v>
          </cell>
          <cell r="H1184" t="str">
            <v>210-534-4921</v>
          </cell>
          <cell r="I1184" t="str">
            <v>210-534-4963</v>
          </cell>
          <cell r="J1184">
            <v>120</v>
          </cell>
          <cell r="K1184" t="str">
            <v>48029</v>
          </cell>
          <cell r="L1184" t="str">
            <v>Bexar</v>
          </cell>
          <cell r="M1184" t="str">
            <v>7240</v>
          </cell>
          <cell r="N1184" t="str">
            <v>San Antonio</v>
          </cell>
          <cell r="O1184">
            <v>0</v>
          </cell>
          <cell r="P1184">
            <v>0</v>
          </cell>
          <cell r="Q1184" t="str">
            <v>Suburban</v>
          </cell>
          <cell r="R1184" t="str">
            <v>garden</v>
          </cell>
          <cell r="S1184" t="str">
            <v>AIMCO</v>
          </cell>
          <cell r="T1184" t="str">
            <v>TAHF</v>
          </cell>
          <cell r="U1184" t="str">
            <v>Conventional</v>
          </cell>
          <cell r="V1184" t="str">
            <v>Affordable</v>
          </cell>
          <cell r="W1184">
            <v>0</v>
          </cell>
          <cell r="X1184" t="str">
            <v>Equity</v>
          </cell>
          <cell r="Y1184" t="str">
            <v>12</v>
          </cell>
          <cell r="Z1184" t="str">
            <v>5</v>
          </cell>
          <cell r="AA1184" t="str">
            <v>5</v>
          </cell>
          <cell r="AB1184">
            <v>0</v>
          </cell>
          <cell r="AC1184">
            <v>1</v>
          </cell>
          <cell r="AD1184" t="str">
            <v>Yes</v>
          </cell>
          <cell r="AE1184" t="str">
            <v>Yes</v>
          </cell>
          <cell r="AF1184" t="str">
            <v>TAFI</v>
          </cell>
          <cell r="AG1184" t="str">
            <v>Texas Affd Hsg Invest Fund I LP</v>
          </cell>
          <cell r="AH1184" t="str">
            <v>1966</v>
          </cell>
          <cell r="AI1184" t="str">
            <v>West</v>
          </cell>
          <cell r="AJ1184" t="str">
            <v>Austin</v>
          </cell>
          <cell r="AK1184" t="str">
            <v>Frances Nolan</v>
          </cell>
          <cell r="AL1184" t="str">
            <v>Debbie Workman</v>
          </cell>
          <cell r="AM1184" t="b">
            <v>0</v>
          </cell>
          <cell r="AN1184" t="str">
            <v>RW:038639@3494</v>
          </cell>
          <cell r="AO1184" t="str">
            <v>07803</v>
          </cell>
          <cell r="AP1184">
            <v>0</v>
          </cell>
          <cell r="AQ1184">
            <v>0</v>
          </cell>
          <cell r="AR1184">
            <v>648</v>
          </cell>
          <cell r="AS1184">
            <v>0</v>
          </cell>
          <cell r="AT1184">
            <v>0</v>
          </cell>
          <cell r="AU1184">
            <v>0</v>
          </cell>
          <cell r="AV1184">
            <v>0</v>
          </cell>
          <cell r="AW1184">
            <v>0</v>
          </cell>
          <cell r="AX1184">
            <v>648</v>
          </cell>
          <cell r="AY1184">
            <v>648</v>
          </cell>
        </row>
        <row r="1185">
          <cell r="A1185" t="str">
            <v>038659</v>
          </cell>
          <cell r="B1185" t="str">
            <v>COUNTRY OAKS</v>
          </cell>
          <cell r="C1185" t="str">
            <v>1951 AQUARENA SPRINGS DRIVE</v>
          </cell>
          <cell r="D1185">
            <v>0</v>
          </cell>
          <cell r="E1185" t="str">
            <v>San Marcos</v>
          </cell>
          <cell r="F1185" t="str">
            <v>TX</v>
          </cell>
          <cell r="G1185" t="str">
            <v>78666</v>
          </cell>
          <cell r="H1185" t="str">
            <v>512-754-8911</v>
          </cell>
          <cell r="I1185" t="str">
            <v>512-754-8962</v>
          </cell>
          <cell r="J1185">
            <v>160</v>
          </cell>
          <cell r="K1185" t="str">
            <v>48209</v>
          </cell>
          <cell r="L1185" t="str">
            <v>Hays</v>
          </cell>
          <cell r="M1185" t="str">
            <v>0640</v>
          </cell>
          <cell r="N1185" t="str">
            <v>Austin-San Marcos</v>
          </cell>
          <cell r="O1185">
            <v>0</v>
          </cell>
          <cell r="P1185">
            <v>0</v>
          </cell>
          <cell r="Q1185" t="str">
            <v>Small City</v>
          </cell>
          <cell r="R1185" t="str">
            <v>garden</v>
          </cell>
          <cell r="S1185" t="str">
            <v>AIMCO</v>
          </cell>
          <cell r="T1185" t="str">
            <v>Ocwen</v>
          </cell>
          <cell r="U1185" t="str">
            <v>Conventional</v>
          </cell>
          <cell r="V1185" t="str">
            <v>Conventional</v>
          </cell>
          <cell r="W1185" t="str">
            <v>Tax Credit</v>
          </cell>
          <cell r="X1185" t="str">
            <v>Fee</v>
          </cell>
          <cell r="Y1185" t="str">
            <v>12</v>
          </cell>
          <cell r="Z1185">
            <v>0</v>
          </cell>
          <cell r="AA1185">
            <v>0</v>
          </cell>
          <cell r="AB1185">
            <v>0</v>
          </cell>
          <cell r="AC1185">
            <v>0</v>
          </cell>
          <cell r="AD1185" t="str">
            <v>No</v>
          </cell>
          <cell r="AE1185" t="str">
            <v>Yes</v>
          </cell>
          <cell r="AF1185" t="str">
            <v>Ocwen</v>
          </cell>
          <cell r="AG1185" t="str">
            <v>One Country Oaks LP</v>
          </cell>
          <cell r="AH1185">
            <v>0</v>
          </cell>
          <cell r="AI1185" t="str">
            <v>West</v>
          </cell>
          <cell r="AJ1185" t="str">
            <v>Austin</v>
          </cell>
          <cell r="AK1185" t="str">
            <v>Frances Nolan</v>
          </cell>
          <cell r="AL1185" t="str">
            <v>Carolyn Sampson</v>
          </cell>
          <cell r="AM1185" t="b">
            <v>0</v>
          </cell>
          <cell r="AN1185" t="str">
            <v>RW:039292@3494</v>
          </cell>
          <cell r="AO1185" t="str">
            <v>12028</v>
          </cell>
          <cell r="AP1185">
            <v>0</v>
          </cell>
          <cell r="AQ1185">
            <v>0</v>
          </cell>
          <cell r="AR1185">
            <v>0</v>
          </cell>
          <cell r="AS1185">
            <v>0</v>
          </cell>
          <cell r="AT1185">
            <v>0</v>
          </cell>
          <cell r="AU1185">
            <v>0</v>
          </cell>
          <cell r="AV1185">
            <v>0</v>
          </cell>
          <cell r="AW1185">
            <v>0</v>
          </cell>
          <cell r="AX1185">
            <v>0</v>
          </cell>
          <cell r="AY1185">
            <v>0</v>
          </cell>
        </row>
        <row r="1186">
          <cell r="A1186" t="str">
            <v>038660</v>
          </cell>
          <cell r="B1186" t="str">
            <v>Franklin Oaks</v>
          </cell>
          <cell r="C1186" t="str">
            <v>300 Royal Oaks Blvd.</v>
          </cell>
          <cell r="D1186">
            <v>0</v>
          </cell>
          <cell r="E1186" t="str">
            <v>Franklin</v>
          </cell>
          <cell r="F1186" t="str">
            <v>TN</v>
          </cell>
          <cell r="G1186" t="str">
            <v>37064</v>
          </cell>
          <cell r="H1186" t="str">
            <v>615-794-9991</v>
          </cell>
          <cell r="I1186" t="str">
            <v>615-794-9946</v>
          </cell>
          <cell r="J1186">
            <v>468</v>
          </cell>
          <cell r="K1186" t="str">
            <v>47187</v>
          </cell>
          <cell r="L1186" t="str">
            <v>Williamson</v>
          </cell>
          <cell r="M1186" t="str">
            <v>5360</v>
          </cell>
          <cell r="N1186" t="str">
            <v>Nashville</v>
          </cell>
          <cell r="O1186">
            <v>0</v>
          </cell>
          <cell r="P1186">
            <v>0</v>
          </cell>
          <cell r="Q1186">
            <v>0</v>
          </cell>
          <cell r="R1186" t="str">
            <v>garden</v>
          </cell>
          <cell r="S1186" t="str">
            <v>AIMCO</v>
          </cell>
          <cell r="T1186" t="str">
            <v>REIT/Ambassador</v>
          </cell>
          <cell r="U1186" t="str">
            <v>Conventional</v>
          </cell>
          <cell r="V1186" t="str">
            <v>Conventional</v>
          </cell>
          <cell r="W1186">
            <v>0</v>
          </cell>
          <cell r="X1186" t="str">
            <v>Consolidated</v>
          </cell>
          <cell r="Y1186" t="str">
            <v>12</v>
          </cell>
          <cell r="Z1186" t="str">
            <v>10</v>
          </cell>
          <cell r="AA1186" t="str">
            <v>6</v>
          </cell>
          <cell r="AB1186">
            <v>0</v>
          </cell>
          <cell r="AC1186">
            <v>1</v>
          </cell>
          <cell r="AD1186" t="str">
            <v>Yes</v>
          </cell>
          <cell r="AE1186" t="str">
            <v>Yes</v>
          </cell>
          <cell r="AF1186" t="str">
            <v>NHP Management Company</v>
          </cell>
          <cell r="AG1186" t="str">
            <v>Ambassador VIII, L.P.</v>
          </cell>
          <cell r="AH1186" t="str">
            <v>1987</v>
          </cell>
          <cell r="AI1186" t="str">
            <v>South East</v>
          </cell>
          <cell r="AJ1186" t="str">
            <v>Nashville</v>
          </cell>
          <cell r="AK1186" t="str">
            <v>Rod Beverstein</v>
          </cell>
          <cell r="AL1186" t="str">
            <v>Helen Hayes</v>
          </cell>
          <cell r="AM1186" t="b">
            <v>0</v>
          </cell>
          <cell r="AN1186" t="str">
            <v>RW:007100@3494</v>
          </cell>
          <cell r="AO1186" t="str">
            <v>11280</v>
          </cell>
          <cell r="AP1186">
            <v>0</v>
          </cell>
          <cell r="AQ1186">
            <v>0</v>
          </cell>
          <cell r="AR1186">
            <v>0</v>
          </cell>
          <cell r="AS1186">
            <v>1684.8</v>
          </cell>
          <cell r="AT1186">
            <v>0</v>
          </cell>
          <cell r="AU1186">
            <v>0</v>
          </cell>
          <cell r="AV1186">
            <v>0</v>
          </cell>
          <cell r="AW1186">
            <v>0</v>
          </cell>
          <cell r="AX1186">
            <v>1684.8</v>
          </cell>
          <cell r="AY1186">
            <v>1684.8</v>
          </cell>
        </row>
        <row r="1187">
          <cell r="A1187" t="str">
            <v>038661</v>
          </cell>
          <cell r="B1187" t="str">
            <v>Arbor Station</v>
          </cell>
          <cell r="C1187" t="str">
            <v>2495 Meadowridge Lane</v>
          </cell>
          <cell r="D1187">
            <v>0</v>
          </cell>
          <cell r="E1187" t="str">
            <v>Montgomery</v>
          </cell>
          <cell r="F1187" t="str">
            <v>AL</v>
          </cell>
          <cell r="G1187" t="str">
            <v>36117</v>
          </cell>
          <cell r="H1187" t="str">
            <v>334-270-1900</v>
          </cell>
          <cell r="I1187" t="str">
            <v>334-270-0028</v>
          </cell>
          <cell r="J1187">
            <v>264</v>
          </cell>
          <cell r="K1187" t="str">
            <v>01101</v>
          </cell>
          <cell r="L1187" t="str">
            <v>Montgomery</v>
          </cell>
          <cell r="M1187" t="str">
            <v>5240</v>
          </cell>
          <cell r="N1187" t="str">
            <v>Montgomery</v>
          </cell>
          <cell r="O1187">
            <v>0</v>
          </cell>
          <cell r="P1187">
            <v>0</v>
          </cell>
          <cell r="Q1187">
            <v>0</v>
          </cell>
          <cell r="R1187" t="str">
            <v>Garden</v>
          </cell>
          <cell r="S1187" t="str">
            <v>AIMCO</v>
          </cell>
          <cell r="T1187" t="str">
            <v>REIT</v>
          </cell>
          <cell r="U1187" t="str">
            <v>Affordable</v>
          </cell>
          <cell r="V1187" t="str">
            <v>Conventional</v>
          </cell>
          <cell r="W1187">
            <v>0</v>
          </cell>
          <cell r="X1187" t="str">
            <v>Consolidated</v>
          </cell>
          <cell r="Y1187" t="str">
            <v>12</v>
          </cell>
          <cell r="Z1187" t="str">
            <v>8</v>
          </cell>
          <cell r="AA1187" t="str">
            <v>8</v>
          </cell>
          <cell r="AB1187">
            <v>0</v>
          </cell>
          <cell r="AC1187">
            <v>1</v>
          </cell>
          <cell r="AD1187" t="str">
            <v>Yes</v>
          </cell>
          <cell r="AE1187" t="str">
            <v>Yes</v>
          </cell>
          <cell r="AF1187" t="str">
            <v>NHP Management Company</v>
          </cell>
          <cell r="AG1187" t="str">
            <v>AIMCO/Arbor Station, LP</v>
          </cell>
          <cell r="AH1187">
            <v>0</v>
          </cell>
          <cell r="AI1187" t="str">
            <v>South East</v>
          </cell>
          <cell r="AJ1187" t="str">
            <v>Mobile</v>
          </cell>
          <cell r="AK1187" t="str">
            <v>Jimmy Arnold</v>
          </cell>
          <cell r="AL1187" t="str">
            <v>Sandra Bullard</v>
          </cell>
          <cell r="AM1187" t="b">
            <v>0</v>
          </cell>
          <cell r="AN1187">
            <v>0</v>
          </cell>
          <cell r="AO1187" t="str">
            <v>07168</v>
          </cell>
          <cell r="AP1187">
            <v>213.4</v>
          </cell>
          <cell r="AQ1187">
            <v>0</v>
          </cell>
          <cell r="AR1187">
            <v>0</v>
          </cell>
          <cell r="AS1187">
            <v>0</v>
          </cell>
          <cell r="AT1187">
            <v>0</v>
          </cell>
          <cell r="AU1187">
            <v>0</v>
          </cell>
          <cell r="AV1187">
            <v>0</v>
          </cell>
          <cell r="AW1187">
            <v>0</v>
          </cell>
          <cell r="AX1187">
            <v>213.4</v>
          </cell>
          <cell r="AY1187">
            <v>213.4</v>
          </cell>
        </row>
        <row r="1188">
          <cell r="A1188" t="str">
            <v>038662</v>
          </cell>
          <cell r="B1188" t="str">
            <v>COUNTRY PARK</v>
          </cell>
          <cell r="C1188" t="str">
            <v>1606 E MCKINNEY</v>
          </cell>
          <cell r="D1188">
            <v>0</v>
          </cell>
          <cell r="E1188" t="str">
            <v>Denton</v>
          </cell>
          <cell r="F1188" t="str">
            <v>TX</v>
          </cell>
          <cell r="G1188" t="str">
            <v>76201</v>
          </cell>
          <cell r="H1188" t="str">
            <v>940-243-0007</v>
          </cell>
          <cell r="I1188" t="str">
            <v>940-243-0248</v>
          </cell>
          <cell r="J1188">
            <v>120</v>
          </cell>
          <cell r="K1188" t="str">
            <v>48121</v>
          </cell>
          <cell r="L1188" t="str">
            <v>Denton</v>
          </cell>
          <cell r="M1188" t="str">
            <v>1920</v>
          </cell>
          <cell r="N1188" t="str">
            <v>Dallas</v>
          </cell>
          <cell r="O1188" t="str">
            <v>31</v>
          </cell>
          <cell r="P1188" t="str">
            <v>Dallas - Fort Worth</v>
          </cell>
          <cell r="Q1188" t="str">
            <v>Small City</v>
          </cell>
          <cell r="R1188" t="str">
            <v>garden</v>
          </cell>
          <cell r="S1188" t="str">
            <v>AIMCO</v>
          </cell>
          <cell r="T1188" t="str">
            <v>Ocwen</v>
          </cell>
          <cell r="U1188" t="str">
            <v>Conventional</v>
          </cell>
          <cell r="V1188" t="str">
            <v>Conventional</v>
          </cell>
          <cell r="W1188" t="str">
            <v>Tax Credit</v>
          </cell>
          <cell r="X1188" t="str">
            <v>Fee</v>
          </cell>
          <cell r="Y1188" t="str">
            <v>12</v>
          </cell>
          <cell r="Z1188">
            <v>0</v>
          </cell>
          <cell r="AA1188">
            <v>0</v>
          </cell>
          <cell r="AB1188">
            <v>0</v>
          </cell>
          <cell r="AC1188">
            <v>0</v>
          </cell>
          <cell r="AD1188" t="str">
            <v>No</v>
          </cell>
          <cell r="AE1188" t="str">
            <v>Yes</v>
          </cell>
          <cell r="AF1188" t="str">
            <v>Ocwen</v>
          </cell>
          <cell r="AG1188" t="str">
            <v>Country Park LP</v>
          </cell>
          <cell r="AH1188" t="str">
            <v>1996</v>
          </cell>
          <cell r="AI1188" t="str">
            <v>West</v>
          </cell>
          <cell r="AJ1188" t="str">
            <v>Dallas I</v>
          </cell>
          <cell r="AK1188" t="str">
            <v>Ron Shelton</v>
          </cell>
          <cell r="AL1188" t="str">
            <v>Pat Stovall</v>
          </cell>
          <cell r="AM1188" t="b">
            <v>0</v>
          </cell>
          <cell r="AN1188" t="str">
            <v>RW:000629@3494</v>
          </cell>
          <cell r="AO1188" t="str">
            <v>11713</v>
          </cell>
          <cell r="AP1188">
            <v>0</v>
          </cell>
          <cell r="AQ1188">
            <v>0</v>
          </cell>
          <cell r="AR1188">
            <v>0</v>
          </cell>
          <cell r="AS1188">
            <v>0</v>
          </cell>
          <cell r="AT1188">
            <v>0</v>
          </cell>
          <cell r="AU1188">
            <v>0</v>
          </cell>
          <cell r="AV1188">
            <v>0</v>
          </cell>
          <cell r="AW1188">
            <v>0</v>
          </cell>
          <cell r="AX1188">
            <v>0</v>
          </cell>
          <cell r="AY1188">
            <v>0</v>
          </cell>
        </row>
        <row r="1189">
          <cell r="A1189" t="str">
            <v>038663</v>
          </cell>
          <cell r="B1189" t="str">
            <v>Village Crossing</v>
          </cell>
          <cell r="C1189" t="str">
            <v>3101 Village Boulevard</v>
          </cell>
          <cell r="D1189">
            <v>0</v>
          </cell>
          <cell r="E1189" t="str">
            <v>W. Palm Beach</v>
          </cell>
          <cell r="F1189" t="str">
            <v>FL</v>
          </cell>
          <cell r="G1189" t="str">
            <v>33409</v>
          </cell>
          <cell r="H1189" t="str">
            <v>561-686-1101</v>
          </cell>
          <cell r="I1189" t="str">
            <v>561-686-9588</v>
          </cell>
          <cell r="J1189">
            <v>189</v>
          </cell>
          <cell r="K1189" t="str">
            <v>12099</v>
          </cell>
          <cell r="L1189" t="str">
            <v>Palm Beach</v>
          </cell>
          <cell r="M1189" t="str">
            <v>8960</v>
          </cell>
          <cell r="N1189" t="str">
            <v>West Palm Beach-Boca Raton</v>
          </cell>
          <cell r="O1189">
            <v>0</v>
          </cell>
          <cell r="P1189">
            <v>0</v>
          </cell>
          <cell r="Q1189">
            <v>0</v>
          </cell>
          <cell r="R1189" t="str">
            <v>garden</v>
          </cell>
          <cell r="S1189" t="str">
            <v>AIMCO</v>
          </cell>
          <cell r="T1189" t="str">
            <v>REIT/Ambassador</v>
          </cell>
          <cell r="U1189" t="str">
            <v>Conventional</v>
          </cell>
          <cell r="V1189" t="str">
            <v>Conventional</v>
          </cell>
          <cell r="W1189">
            <v>0</v>
          </cell>
          <cell r="X1189" t="str">
            <v>Consolidated</v>
          </cell>
          <cell r="Y1189" t="str">
            <v>12</v>
          </cell>
          <cell r="Z1189" t="str">
            <v>8</v>
          </cell>
          <cell r="AA1189" t="str">
            <v>7</v>
          </cell>
          <cell r="AB1189">
            <v>0</v>
          </cell>
          <cell r="AC1189">
            <v>1</v>
          </cell>
          <cell r="AD1189" t="str">
            <v>Yes</v>
          </cell>
          <cell r="AE1189" t="str">
            <v>Yes</v>
          </cell>
          <cell r="AF1189" t="str">
            <v>NHP Management Company</v>
          </cell>
          <cell r="AG1189" t="str">
            <v>AIMCO Village Crossing, L.L.C.</v>
          </cell>
          <cell r="AH1189" t="str">
            <v>1986</v>
          </cell>
          <cell r="AI1189" t="str">
            <v>South East</v>
          </cell>
          <cell r="AJ1189" t="str">
            <v>Boca</v>
          </cell>
          <cell r="AK1189" t="str">
            <v>Charlie Vanover</v>
          </cell>
          <cell r="AL1189" t="str">
            <v>Cammy Pennington</v>
          </cell>
          <cell r="AM1189" t="b">
            <v>0</v>
          </cell>
          <cell r="AN1189" t="str">
            <v>RW:038658@3494</v>
          </cell>
          <cell r="AO1189" t="str">
            <v>05725</v>
          </cell>
          <cell r="AP1189">
            <v>0</v>
          </cell>
          <cell r="AQ1189">
            <v>0</v>
          </cell>
          <cell r="AR1189">
            <v>0</v>
          </cell>
          <cell r="AS1189">
            <v>680.4</v>
          </cell>
          <cell r="AT1189">
            <v>0</v>
          </cell>
          <cell r="AU1189">
            <v>0</v>
          </cell>
          <cell r="AV1189">
            <v>0</v>
          </cell>
          <cell r="AW1189">
            <v>0</v>
          </cell>
          <cell r="AX1189">
            <v>680.4</v>
          </cell>
          <cell r="AY1189">
            <v>680.4</v>
          </cell>
        </row>
        <row r="1190">
          <cell r="A1190" t="str">
            <v>038664</v>
          </cell>
          <cell r="B1190" t="str">
            <v>Harbor Cove</v>
          </cell>
          <cell r="C1190" t="str">
            <v>1300 Patricia</v>
          </cell>
          <cell r="D1190">
            <v>0</v>
          </cell>
          <cell r="E1190" t="str">
            <v>San Antonio</v>
          </cell>
          <cell r="F1190" t="str">
            <v>TX</v>
          </cell>
          <cell r="G1190" t="str">
            <v>78213</v>
          </cell>
          <cell r="H1190" t="str">
            <v>210-349-9626</v>
          </cell>
          <cell r="I1190" t="str">
            <v>210-344-5170</v>
          </cell>
          <cell r="J1190">
            <v>256</v>
          </cell>
          <cell r="K1190" t="str">
            <v>48029</v>
          </cell>
          <cell r="L1190" t="str">
            <v>Bexar</v>
          </cell>
          <cell r="M1190" t="str">
            <v>7240</v>
          </cell>
          <cell r="N1190" t="str">
            <v>San Antonio</v>
          </cell>
          <cell r="O1190">
            <v>0</v>
          </cell>
          <cell r="P1190">
            <v>0</v>
          </cell>
          <cell r="Q1190">
            <v>0</v>
          </cell>
          <cell r="R1190" t="str">
            <v>garden</v>
          </cell>
          <cell r="S1190" t="str">
            <v>AIMCO</v>
          </cell>
          <cell r="T1190" t="str">
            <v>REIT/Ambassador</v>
          </cell>
          <cell r="U1190" t="str">
            <v>Conventional</v>
          </cell>
          <cell r="V1190" t="str">
            <v>Conventional</v>
          </cell>
          <cell r="W1190">
            <v>0</v>
          </cell>
          <cell r="X1190" t="str">
            <v>Consolidated</v>
          </cell>
          <cell r="Y1190" t="str">
            <v>12</v>
          </cell>
          <cell r="Z1190" t="str">
            <v>6</v>
          </cell>
          <cell r="AA1190" t="str">
            <v>7</v>
          </cell>
          <cell r="AB1190">
            <v>0</v>
          </cell>
          <cell r="AC1190">
            <v>1</v>
          </cell>
          <cell r="AD1190" t="str">
            <v>Yes</v>
          </cell>
          <cell r="AE1190" t="str">
            <v>Yes</v>
          </cell>
          <cell r="AF1190" t="str">
            <v>NHP Management Company</v>
          </cell>
          <cell r="AG1190" t="str">
            <v>Ambassador VIII, L.P.</v>
          </cell>
          <cell r="AH1190" t="str">
            <v>1980</v>
          </cell>
          <cell r="AI1190" t="str">
            <v>West</v>
          </cell>
          <cell r="AJ1190" t="str">
            <v>Austin</v>
          </cell>
          <cell r="AK1190" t="str">
            <v>Frances Nolan</v>
          </cell>
          <cell r="AL1190" t="str">
            <v>Debbie Workman</v>
          </cell>
          <cell r="AM1190" t="b">
            <v>0</v>
          </cell>
          <cell r="AN1190" t="str">
            <v>RW:005328@3494</v>
          </cell>
          <cell r="AO1190" t="str">
            <v>11631</v>
          </cell>
          <cell r="AP1190">
            <v>0</v>
          </cell>
          <cell r="AQ1190">
            <v>0</v>
          </cell>
          <cell r="AR1190">
            <v>1382.4</v>
          </cell>
          <cell r="AS1190">
            <v>0</v>
          </cell>
          <cell r="AT1190">
            <v>0</v>
          </cell>
          <cell r="AU1190">
            <v>0</v>
          </cell>
          <cell r="AV1190">
            <v>0</v>
          </cell>
          <cell r="AW1190">
            <v>0</v>
          </cell>
          <cell r="AX1190">
            <v>1382.4</v>
          </cell>
          <cell r="AY1190">
            <v>1382.4</v>
          </cell>
        </row>
        <row r="1191">
          <cell r="A1191" t="str">
            <v>038665</v>
          </cell>
          <cell r="B1191" t="str">
            <v>Hunters Glen</v>
          </cell>
          <cell r="C1191" t="str">
            <v>2706 HEATHER HILL COURT</v>
          </cell>
          <cell r="D1191">
            <v>0</v>
          </cell>
          <cell r="E1191" t="str">
            <v>Arlington</v>
          </cell>
          <cell r="F1191" t="str">
            <v>TX</v>
          </cell>
          <cell r="G1191" t="str">
            <v>76006</v>
          </cell>
          <cell r="H1191">
            <v>0</v>
          </cell>
          <cell r="I1191">
            <v>0</v>
          </cell>
          <cell r="J1191">
            <v>72</v>
          </cell>
          <cell r="K1191" t="str">
            <v>48439</v>
          </cell>
          <cell r="L1191" t="str">
            <v>Tarrant</v>
          </cell>
          <cell r="M1191" t="str">
            <v>2800</v>
          </cell>
          <cell r="N1191" t="str">
            <v>FortWorth-Arlington</v>
          </cell>
          <cell r="O1191" t="str">
            <v>31</v>
          </cell>
          <cell r="P1191" t="str">
            <v>Dallas - Fort Worth</v>
          </cell>
          <cell r="Q1191">
            <v>0</v>
          </cell>
          <cell r="R1191" t="str">
            <v>garden</v>
          </cell>
          <cell r="S1191" t="str">
            <v>AIMCO</v>
          </cell>
          <cell r="T1191">
            <v>0</v>
          </cell>
          <cell r="U1191" t="str">
            <v>Conventional</v>
          </cell>
          <cell r="V1191">
            <v>0</v>
          </cell>
          <cell r="W1191">
            <v>0</v>
          </cell>
          <cell r="X1191" t="str">
            <v>Consolidated</v>
          </cell>
          <cell r="Y1191" t="str">
            <v>12</v>
          </cell>
          <cell r="Z1191" t="str">
            <v>7</v>
          </cell>
          <cell r="AA1191" t="str">
            <v>4</v>
          </cell>
          <cell r="AB1191">
            <v>0</v>
          </cell>
          <cell r="AC1191">
            <v>1</v>
          </cell>
          <cell r="AD1191" t="str">
            <v>Yes</v>
          </cell>
          <cell r="AE1191" t="str">
            <v>Yes</v>
          </cell>
          <cell r="AF1191" t="str">
            <v>NHP Management Company</v>
          </cell>
          <cell r="AG1191" t="str">
            <v>AIMCO Hunters Glen, LP</v>
          </cell>
          <cell r="AH1191">
            <v>0</v>
          </cell>
          <cell r="AI1191" t="str">
            <v>West</v>
          </cell>
          <cell r="AJ1191" t="str">
            <v>Dallas II</v>
          </cell>
          <cell r="AK1191" t="str">
            <v>Larry Lennon</v>
          </cell>
          <cell r="AL1191" t="str">
            <v>Mark Van Tilburg</v>
          </cell>
          <cell r="AM1191" t="b">
            <v>0</v>
          </cell>
          <cell r="AN1191">
            <v>0</v>
          </cell>
          <cell r="AO1191">
            <v>0</v>
          </cell>
          <cell r="AP1191">
            <v>640.22</v>
          </cell>
          <cell r="AQ1191">
            <v>0</v>
          </cell>
          <cell r="AR1191">
            <v>0</v>
          </cell>
          <cell r="AS1191">
            <v>0</v>
          </cell>
          <cell r="AT1191">
            <v>0</v>
          </cell>
          <cell r="AU1191">
            <v>0</v>
          </cell>
          <cell r="AV1191">
            <v>0</v>
          </cell>
          <cell r="AW1191">
            <v>0</v>
          </cell>
          <cell r="AX1191">
            <v>640.22</v>
          </cell>
          <cell r="AY1191">
            <v>640.22</v>
          </cell>
        </row>
        <row r="1192">
          <cell r="A1192" t="str">
            <v>038666</v>
          </cell>
          <cell r="B1192" t="str">
            <v>The Gates of West Bay</v>
          </cell>
          <cell r="C1192" t="str">
            <v>272 WEST BAY AVENUE</v>
          </cell>
          <cell r="D1192">
            <v>0</v>
          </cell>
          <cell r="E1192" t="str">
            <v>Norfolk</v>
          </cell>
          <cell r="F1192" t="str">
            <v>VA</v>
          </cell>
          <cell r="G1192" t="str">
            <v>23503</v>
          </cell>
          <cell r="H1192" t="str">
            <v>757-588-1171</v>
          </cell>
          <cell r="I1192" t="str">
            <v>757-587-8641</v>
          </cell>
          <cell r="J1192">
            <v>202</v>
          </cell>
          <cell r="K1192" t="str">
            <v>51710</v>
          </cell>
          <cell r="L1192" t="str">
            <v>Norfolk City</v>
          </cell>
          <cell r="M1192" t="str">
            <v>5720</v>
          </cell>
          <cell r="N1192" t="str">
            <v>Norfolk-Virginia Beach-Newport News</v>
          </cell>
          <cell r="O1192">
            <v>0</v>
          </cell>
          <cell r="P1192">
            <v>0</v>
          </cell>
          <cell r="Q1192" t="str">
            <v>Small City</v>
          </cell>
          <cell r="R1192" t="str">
            <v>garden</v>
          </cell>
          <cell r="S1192" t="str">
            <v>AIMCO</v>
          </cell>
          <cell r="T1192" t="str">
            <v>GRATL</v>
          </cell>
          <cell r="U1192" t="str">
            <v>Conventional</v>
          </cell>
          <cell r="V1192" t="str">
            <v>Conventional</v>
          </cell>
          <cell r="W1192">
            <v>0</v>
          </cell>
          <cell r="X1192" t="str">
            <v>Equity</v>
          </cell>
          <cell r="Y1192" t="str">
            <v>12</v>
          </cell>
          <cell r="Z1192" t="str">
            <v>6</v>
          </cell>
          <cell r="AA1192" t="str">
            <v>6</v>
          </cell>
          <cell r="AB1192">
            <v>0</v>
          </cell>
          <cell r="AC1192">
            <v>1</v>
          </cell>
          <cell r="AD1192" t="str">
            <v>Yes</v>
          </cell>
          <cell r="AE1192" t="str">
            <v>Yes</v>
          </cell>
          <cell r="AF1192" t="str">
            <v>G-Atlantic</v>
          </cell>
          <cell r="AG1192" t="str">
            <v>NHP Bayshore Gardens  L.P.</v>
          </cell>
          <cell r="AH1192" t="str">
            <v>1963</v>
          </cell>
          <cell r="AI1192" t="str">
            <v>East</v>
          </cell>
          <cell r="AJ1192" t="str">
            <v>Columbia</v>
          </cell>
          <cell r="AK1192" t="str">
            <v>Kim Barkwell</v>
          </cell>
          <cell r="AL1192" t="str">
            <v>Regina Harris</v>
          </cell>
          <cell r="AM1192" t="b">
            <v>0</v>
          </cell>
          <cell r="AN1192" t="str">
            <v>RW:006492@3494</v>
          </cell>
          <cell r="AO1192" t="str">
            <v>11233</v>
          </cell>
          <cell r="AP1192">
            <v>0</v>
          </cell>
          <cell r="AQ1192">
            <v>0</v>
          </cell>
          <cell r="AR1192">
            <v>0</v>
          </cell>
          <cell r="AS1192">
            <v>0</v>
          </cell>
          <cell r="AT1192">
            <v>0</v>
          </cell>
          <cell r="AU1192">
            <v>0</v>
          </cell>
          <cell r="AV1192">
            <v>0</v>
          </cell>
          <cell r="AW1192">
            <v>0</v>
          </cell>
          <cell r="AX1192">
            <v>0</v>
          </cell>
          <cell r="AY1192">
            <v>0</v>
          </cell>
        </row>
        <row r="1193">
          <cell r="A1193" t="str">
            <v>038667</v>
          </cell>
          <cell r="B1193" t="str">
            <v>Haverhill Commons</v>
          </cell>
          <cell r="C1193" t="str">
            <v>4970 Haverhill Commons Circle</v>
          </cell>
          <cell r="D1193">
            <v>0</v>
          </cell>
          <cell r="E1193" t="str">
            <v>W. Palm Beach</v>
          </cell>
          <cell r="F1193" t="str">
            <v>FL</v>
          </cell>
          <cell r="G1193" t="str">
            <v>33417</v>
          </cell>
          <cell r="H1193" t="str">
            <v>561-471-7070</v>
          </cell>
          <cell r="I1193" t="str">
            <v>561-471-7638</v>
          </cell>
          <cell r="J1193">
            <v>222</v>
          </cell>
          <cell r="K1193" t="str">
            <v>12099</v>
          </cell>
          <cell r="L1193" t="str">
            <v>Palm Beach</v>
          </cell>
          <cell r="M1193" t="str">
            <v>8960</v>
          </cell>
          <cell r="N1193" t="str">
            <v>West Palm Beach-Boca Raton</v>
          </cell>
          <cell r="O1193">
            <v>0</v>
          </cell>
          <cell r="P1193">
            <v>0</v>
          </cell>
          <cell r="Q1193">
            <v>0</v>
          </cell>
          <cell r="R1193" t="str">
            <v>garden</v>
          </cell>
          <cell r="S1193" t="str">
            <v>AIMCO</v>
          </cell>
          <cell r="T1193" t="str">
            <v>REIT/Ambassador</v>
          </cell>
          <cell r="U1193" t="str">
            <v>Conventional</v>
          </cell>
          <cell r="V1193" t="str">
            <v>Conventional</v>
          </cell>
          <cell r="W1193">
            <v>0</v>
          </cell>
          <cell r="X1193" t="str">
            <v>Consolidated</v>
          </cell>
          <cell r="Y1193" t="str">
            <v>12</v>
          </cell>
          <cell r="Z1193" t="str">
            <v>7</v>
          </cell>
          <cell r="AA1193" t="str">
            <v>7</v>
          </cell>
          <cell r="AB1193">
            <v>0</v>
          </cell>
          <cell r="AC1193">
            <v>1</v>
          </cell>
          <cell r="AD1193" t="str">
            <v>Yes</v>
          </cell>
          <cell r="AE1193" t="str">
            <v>Yes</v>
          </cell>
          <cell r="AF1193" t="str">
            <v>NHP Management Company</v>
          </cell>
          <cell r="AG1193" t="str">
            <v>AIMCO Haverhill, L.L.C.</v>
          </cell>
          <cell r="AH1193" t="str">
            <v>1986</v>
          </cell>
          <cell r="AI1193" t="str">
            <v>South East</v>
          </cell>
          <cell r="AJ1193" t="str">
            <v>Boca</v>
          </cell>
          <cell r="AK1193" t="str">
            <v>Charlie Vanover</v>
          </cell>
          <cell r="AL1193" t="str">
            <v>Cammy Pennington</v>
          </cell>
          <cell r="AM1193" t="b">
            <v>0</v>
          </cell>
          <cell r="AN1193" t="str">
            <v>RW:007169@3494</v>
          </cell>
          <cell r="AO1193" t="str">
            <v>11636</v>
          </cell>
          <cell r="AP1193">
            <v>0</v>
          </cell>
          <cell r="AQ1193">
            <v>0</v>
          </cell>
          <cell r="AR1193">
            <v>0</v>
          </cell>
          <cell r="AS1193">
            <v>799.2</v>
          </cell>
          <cell r="AT1193">
            <v>0</v>
          </cell>
          <cell r="AU1193">
            <v>0</v>
          </cell>
          <cell r="AV1193">
            <v>0</v>
          </cell>
          <cell r="AW1193">
            <v>0</v>
          </cell>
          <cell r="AX1193">
            <v>799.2</v>
          </cell>
          <cell r="AY1193">
            <v>799.2</v>
          </cell>
        </row>
        <row r="1194">
          <cell r="A1194" t="str">
            <v>038668</v>
          </cell>
          <cell r="B1194" t="str">
            <v>OAK TREE</v>
          </cell>
          <cell r="C1194" t="str">
            <v>2251 LINGLEVILLE ROAD</v>
          </cell>
          <cell r="D1194">
            <v>0</v>
          </cell>
          <cell r="E1194" t="str">
            <v>Stephenville</v>
          </cell>
          <cell r="F1194" t="str">
            <v>TX</v>
          </cell>
          <cell r="G1194" t="str">
            <v>76401</v>
          </cell>
          <cell r="H1194" t="str">
            <v>817-968-4953</v>
          </cell>
          <cell r="I1194" t="str">
            <v>817-968-3541</v>
          </cell>
          <cell r="J1194">
            <v>200</v>
          </cell>
          <cell r="K1194" t="str">
            <v>48143</v>
          </cell>
          <cell r="L1194" t="str">
            <v>Erath</v>
          </cell>
          <cell r="M1194" t="str">
            <v>048</v>
          </cell>
          <cell r="N1194" t="str">
            <v>TX Other</v>
          </cell>
          <cell r="O1194">
            <v>0</v>
          </cell>
          <cell r="P1194">
            <v>0</v>
          </cell>
          <cell r="Q1194" t="str">
            <v>Rural</v>
          </cell>
          <cell r="R1194" t="str">
            <v>garden</v>
          </cell>
          <cell r="S1194" t="str">
            <v>AIMCO</v>
          </cell>
          <cell r="T1194" t="str">
            <v>TAHF</v>
          </cell>
          <cell r="U1194" t="str">
            <v>Conventional</v>
          </cell>
          <cell r="V1194" t="str">
            <v>Affordable</v>
          </cell>
          <cell r="W1194">
            <v>0</v>
          </cell>
          <cell r="X1194" t="str">
            <v>Equity</v>
          </cell>
          <cell r="Y1194" t="str">
            <v>12</v>
          </cell>
          <cell r="Z1194" t="str">
            <v>5</v>
          </cell>
          <cell r="AA1194" t="str">
            <v>8</v>
          </cell>
          <cell r="AB1194">
            <v>0</v>
          </cell>
          <cell r="AC1194">
            <v>1</v>
          </cell>
          <cell r="AD1194" t="str">
            <v>Yes</v>
          </cell>
          <cell r="AE1194" t="str">
            <v>Yes</v>
          </cell>
          <cell r="AF1194" t="str">
            <v>TAFI</v>
          </cell>
          <cell r="AG1194" t="str">
            <v>Texas Affd Hsg Invest Fund I LP</v>
          </cell>
          <cell r="AH1194" t="str">
            <v>1943</v>
          </cell>
          <cell r="AI1194" t="str">
            <v>West</v>
          </cell>
          <cell r="AJ1194" t="str">
            <v>Dallas I</v>
          </cell>
          <cell r="AK1194" t="str">
            <v>Ron Shelton</v>
          </cell>
          <cell r="AL1194" t="str">
            <v>Kim Tannery</v>
          </cell>
          <cell r="AM1194" t="b">
            <v>0</v>
          </cell>
          <cell r="AN1194" t="str">
            <v>RW:038322@3494</v>
          </cell>
          <cell r="AO1194" t="str">
            <v>08164</v>
          </cell>
          <cell r="AP1194">
            <v>0</v>
          </cell>
          <cell r="AQ1194">
            <v>0</v>
          </cell>
          <cell r="AR1194">
            <v>0</v>
          </cell>
          <cell r="AS1194">
            <v>0</v>
          </cell>
          <cell r="AT1194">
            <v>0</v>
          </cell>
          <cell r="AU1194">
            <v>0</v>
          </cell>
          <cell r="AV1194">
            <v>0</v>
          </cell>
          <cell r="AW1194">
            <v>0</v>
          </cell>
          <cell r="AX1194">
            <v>0</v>
          </cell>
          <cell r="AY1194">
            <v>0</v>
          </cell>
        </row>
        <row r="1195">
          <cell r="A1195" t="str">
            <v>038670</v>
          </cell>
          <cell r="B1195" t="str">
            <v>HOLLYMEAD SQUARE</v>
          </cell>
          <cell r="C1195" t="str">
            <v>2764 GATEWOOD CIRCLE</v>
          </cell>
          <cell r="D1195">
            <v>0</v>
          </cell>
          <cell r="E1195" t="str">
            <v>Charlottesville</v>
          </cell>
          <cell r="F1195" t="str">
            <v>VA</v>
          </cell>
          <cell r="G1195" t="str">
            <v>22911</v>
          </cell>
          <cell r="H1195" t="str">
            <v>804-973-1305</v>
          </cell>
          <cell r="I1195" t="str">
            <v>804-973-6601</v>
          </cell>
          <cell r="J1195">
            <v>100</v>
          </cell>
          <cell r="K1195" t="str">
            <v>51003</v>
          </cell>
          <cell r="L1195" t="str">
            <v>Albemarle</v>
          </cell>
          <cell r="M1195" t="str">
            <v>1540</v>
          </cell>
          <cell r="N1195" t="str">
            <v>Charlottesville</v>
          </cell>
          <cell r="O1195">
            <v>0</v>
          </cell>
          <cell r="P1195">
            <v>0</v>
          </cell>
          <cell r="Q1195" t="str">
            <v>Small City</v>
          </cell>
          <cell r="R1195" t="str">
            <v>garden</v>
          </cell>
          <cell r="S1195" t="str">
            <v>AIMCO</v>
          </cell>
          <cell r="T1195" t="str">
            <v>GRATL</v>
          </cell>
          <cell r="U1195" t="str">
            <v>Conventional</v>
          </cell>
          <cell r="V1195" t="str">
            <v>Conventional</v>
          </cell>
          <cell r="W1195">
            <v>0</v>
          </cell>
          <cell r="X1195" t="str">
            <v>Equity</v>
          </cell>
          <cell r="Y1195" t="str">
            <v>12</v>
          </cell>
          <cell r="Z1195" t="str">
            <v>8</v>
          </cell>
          <cell r="AA1195" t="str">
            <v>8</v>
          </cell>
          <cell r="AB1195">
            <v>0</v>
          </cell>
          <cell r="AC1195">
            <v>1</v>
          </cell>
          <cell r="AD1195" t="str">
            <v>Yes</v>
          </cell>
          <cell r="AE1195" t="str">
            <v>Yes</v>
          </cell>
          <cell r="AF1195" t="str">
            <v>G-Atlantic</v>
          </cell>
          <cell r="AG1195" t="str">
            <v>NHP Hollymead Square L.P.</v>
          </cell>
          <cell r="AH1195" t="str">
            <v>1978</v>
          </cell>
          <cell r="AI1195" t="str">
            <v>East</v>
          </cell>
          <cell r="AJ1195" t="str">
            <v>Greenville</v>
          </cell>
          <cell r="AK1195" t="str">
            <v>Frank Dupree</v>
          </cell>
          <cell r="AL1195" t="str">
            <v>Tim Shearer</v>
          </cell>
          <cell r="AM1195" t="b">
            <v>0</v>
          </cell>
          <cell r="AN1195" t="str">
            <v>RW:008261@3494</v>
          </cell>
          <cell r="AO1195" t="str">
            <v>11239</v>
          </cell>
          <cell r="AP1195">
            <v>0</v>
          </cell>
          <cell r="AQ1195">
            <v>0</v>
          </cell>
          <cell r="AR1195">
            <v>0</v>
          </cell>
          <cell r="AS1195">
            <v>0</v>
          </cell>
          <cell r="AT1195">
            <v>0</v>
          </cell>
          <cell r="AU1195">
            <v>0</v>
          </cell>
          <cell r="AV1195">
            <v>0</v>
          </cell>
          <cell r="AW1195">
            <v>0</v>
          </cell>
          <cell r="AX1195">
            <v>0</v>
          </cell>
          <cell r="AY1195">
            <v>0</v>
          </cell>
        </row>
        <row r="1196">
          <cell r="A1196" t="str">
            <v>038671</v>
          </cell>
          <cell r="B1196" t="str">
            <v>Heather Ridge</v>
          </cell>
          <cell r="C1196" t="str">
            <v>4707 E. McDowell Road</v>
          </cell>
          <cell r="D1196">
            <v>0</v>
          </cell>
          <cell r="E1196" t="str">
            <v>Phoenix</v>
          </cell>
          <cell r="F1196" t="str">
            <v>AZ</v>
          </cell>
          <cell r="G1196" t="str">
            <v>85008</v>
          </cell>
          <cell r="H1196" t="str">
            <v>602-273-7227</v>
          </cell>
          <cell r="I1196" t="str">
            <v>602-267-8657</v>
          </cell>
          <cell r="J1196">
            <v>252</v>
          </cell>
          <cell r="K1196" t="str">
            <v>04013</v>
          </cell>
          <cell r="L1196" t="str">
            <v>Maricopa</v>
          </cell>
          <cell r="M1196" t="str">
            <v>6200</v>
          </cell>
          <cell r="N1196" t="str">
            <v>Phoenix-Mesa</v>
          </cell>
          <cell r="O1196">
            <v>0</v>
          </cell>
          <cell r="P1196">
            <v>0</v>
          </cell>
          <cell r="Q1196">
            <v>0</v>
          </cell>
          <cell r="R1196" t="str">
            <v>garden</v>
          </cell>
          <cell r="S1196" t="str">
            <v>AIMCO</v>
          </cell>
          <cell r="T1196" t="str">
            <v>REIT/Ambassador</v>
          </cell>
          <cell r="U1196" t="str">
            <v>Conventional</v>
          </cell>
          <cell r="V1196" t="str">
            <v>Conventional</v>
          </cell>
          <cell r="W1196">
            <v>0</v>
          </cell>
          <cell r="X1196" t="str">
            <v>Consolidated</v>
          </cell>
          <cell r="Y1196" t="str">
            <v>12</v>
          </cell>
          <cell r="Z1196" t="str">
            <v>6</v>
          </cell>
          <cell r="AA1196" t="str">
            <v>8</v>
          </cell>
          <cell r="AB1196">
            <v>0</v>
          </cell>
          <cell r="AC1196">
            <v>1</v>
          </cell>
          <cell r="AD1196" t="str">
            <v>Yes</v>
          </cell>
          <cell r="AE1196" t="str">
            <v>Yes</v>
          </cell>
          <cell r="AF1196" t="str">
            <v>NHP Management Company</v>
          </cell>
          <cell r="AG1196" t="str">
            <v>Ambassador VIII, L.P.</v>
          </cell>
          <cell r="AH1196" t="str">
            <v>1983</v>
          </cell>
          <cell r="AI1196" t="str">
            <v>Far West</v>
          </cell>
          <cell r="AJ1196" t="str">
            <v>Phoenix</v>
          </cell>
          <cell r="AK1196" t="str">
            <v>Kris Bloom</v>
          </cell>
          <cell r="AL1196" t="str">
            <v>Don Ashley</v>
          </cell>
          <cell r="AM1196" t="b">
            <v>1</v>
          </cell>
          <cell r="AN1196">
            <v>0</v>
          </cell>
          <cell r="AO1196">
            <v>0</v>
          </cell>
          <cell r="AP1196">
            <v>0</v>
          </cell>
          <cell r="AQ1196">
            <v>0</v>
          </cell>
          <cell r="AR1196">
            <v>0</v>
          </cell>
          <cell r="AS1196">
            <v>0</v>
          </cell>
          <cell r="AT1196">
            <v>0</v>
          </cell>
          <cell r="AU1196">
            <v>1566.37</v>
          </cell>
          <cell r="AV1196">
            <v>0</v>
          </cell>
          <cell r="AW1196">
            <v>0</v>
          </cell>
          <cell r="AX1196">
            <v>1566.37</v>
          </cell>
          <cell r="AY1196">
            <v>1566.37</v>
          </cell>
        </row>
        <row r="1197">
          <cell r="A1197" t="str">
            <v>038672</v>
          </cell>
          <cell r="B1197" t="str">
            <v>Vista Ventana Apartments</v>
          </cell>
          <cell r="C1197" t="str">
            <v>3221 West El Camino</v>
          </cell>
          <cell r="D1197">
            <v>0</v>
          </cell>
          <cell r="E1197" t="str">
            <v>Phoenix</v>
          </cell>
          <cell r="F1197" t="str">
            <v>AZ</v>
          </cell>
          <cell r="G1197" t="str">
            <v>85051</v>
          </cell>
          <cell r="H1197" t="str">
            <v>602-973-3183</v>
          </cell>
          <cell r="I1197" t="str">
            <v>602-973-5207</v>
          </cell>
          <cell r="J1197">
            <v>275</v>
          </cell>
          <cell r="K1197" t="str">
            <v>04013</v>
          </cell>
          <cell r="L1197" t="str">
            <v>Maricopa</v>
          </cell>
          <cell r="M1197" t="str">
            <v>6200</v>
          </cell>
          <cell r="N1197" t="str">
            <v>Phoenix-Mesa</v>
          </cell>
          <cell r="O1197">
            <v>0</v>
          </cell>
          <cell r="P1197">
            <v>0</v>
          </cell>
          <cell r="Q1197">
            <v>0</v>
          </cell>
          <cell r="R1197" t="str">
            <v>garden</v>
          </cell>
          <cell r="S1197" t="str">
            <v>AIMCO</v>
          </cell>
          <cell r="T1197" t="str">
            <v>REIT/Ambassador</v>
          </cell>
          <cell r="U1197" t="str">
            <v>Conventional</v>
          </cell>
          <cell r="V1197" t="str">
            <v>Conventional</v>
          </cell>
          <cell r="W1197">
            <v>0</v>
          </cell>
          <cell r="X1197" t="str">
            <v>Consolidated</v>
          </cell>
          <cell r="Y1197" t="str">
            <v>12</v>
          </cell>
          <cell r="Z1197" t="str">
            <v>6</v>
          </cell>
          <cell r="AA1197" t="str">
            <v>7</v>
          </cell>
          <cell r="AB1197">
            <v>0</v>
          </cell>
          <cell r="AC1197">
            <v>1</v>
          </cell>
          <cell r="AD1197" t="str">
            <v>Yes</v>
          </cell>
          <cell r="AE1197" t="str">
            <v>Yes</v>
          </cell>
          <cell r="AF1197" t="str">
            <v>NHP Management Company</v>
          </cell>
          <cell r="AG1197" t="str">
            <v>Ambassador I, L.P.</v>
          </cell>
          <cell r="AH1197" t="str">
            <v>1982</v>
          </cell>
          <cell r="AI1197" t="str">
            <v>Far West</v>
          </cell>
          <cell r="AJ1197" t="str">
            <v>Phoenix</v>
          </cell>
          <cell r="AK1197" t="str">
            <v>Kris Bloom</v>
          </cell>
          <cell r="AL1197" t="str">
            <v>Don Ashley</v>
          </cell>
          <cell r="AM1197" t="b">
            <v>0</v>
          </cell>
          <cell r="AN1197" t="str">
            <v>RW:039606@3494</v>
          </cell>
          <cell r="AO1197" t="str">
            <v>12182</v>
          </cell>
          <cell r="AP1197">
            <v>0</v>
          </cell>
          <cell r="AQ1197">
            <v>0</v>
          </cell>
          <cell r="AR1197">
            <v>0</v>
          </cell>
          <cell r="AS1197">
            <v>0</v>
          </cell>
          <cell r="AT1197">
            <v>0</v>
          </cell>
          <cell r="AU1197">
            <v>1290.24</v>
          </cell>
          <cell r="AV1197">
            <v>0</v>
          </cell>
          <cell r="AW1197">
            <v>0</v>
          </cell>
          <cell r="AX1197">
            <v>1290.24</v>
          </cell>
          <cell r="AY1197">
            <v>1290.24</v>
          </cell>
        </row>
        <row r="1198">
          <cell r="A1198" t="str">
            <v>038673</v>
          </cell>
          <cell r="B1198" t="str">
            <v>WILLOW TREE</v>
          </cell>
          <cell r="C1198" t="str">
            <v>1800 JAMES BOWIE DRIVE</v>
          </cell>
          <cell r="D1198">
            <v>0</v>
          </cell>
          <cell r="E1198" t="str">
            <v>Baytown</v>
          </cell>
          <cell r="F1198" t="str">
            <v>TX</v>
          </cell>
          <cell r="G1198" t="str">
            <v>77520</v>
          </cell>
          <cell r="H1198" t="str">
            <v>713-428-8800</v>
          </cell>
          <cell r="I1198" t="str">
            <v>713-422-6654</v>
          </cell>
          <cell r="J1198">
            <v>100</v>
          </cell>
          <cell r="K1198" t="str">
            <v>48071</v>
          </cell>
          <cell r="L1198" t="str">
            <v>Chambers</v>
          </cell>
          <cell r="M1198" t="str">
            <v>3360</v>
          </cell>
          <cell r="N1198" t="str">
            <v>Houston</v>
          </cell>
          <cell r="O1198" t="str">
            <v>42</v>
          </cell>
          <cell r="P1198" t="str">
            <v>Houston - Galveston - Brazoria</v>
          </cell>
          <cell r="Q1198" t="str">
            <v>Rural</v>
          </cell>
          <cell r="R1198" t="str">
            <v>garden</v>
          </cell>
          <cell r="S1198" t="str">
            <v>AIMCO</v>
          </cell>
          <cell r="T1198" t="str">
            <v>TAHF</v>
          </cell>
          <cell r="U1198" t="str">
            <v>Conventional</v>
          </cell>
          <cell r="V1198" t="str">
            <v>Affordable</v>
          </cell>
          <cell r="W1198">
            <v>0</v>
          </cell>
          <cell r="X1198" t="str">
            <v>Equity</v>
          </cell>
          <cell r="Y1198" t="str">
            <v>12</v>
          </cell>
          <cell r="Z1198" t="str">
            <v>8</v>
          </cell>
          <cell r="AA1198" t="str">
            <v>6</v>
          </cell>
          <cell r="AB1198">
            <v>0</v>
          </cell>
          <cell r="AC1198">
            <v>1</v>
          </cell>
          <cell r="AD1198" t="str">
            <v>Yes</v>
          </cell>
          <cell r="AE1198" t="str">
            <v>Yes</v>
          </cell>
          <cell r="AF1198" t="str">
            <v>TAFI</v>
          </cell>
          <cell r="AG1198" t="str">
            <v>Texas Affd Hsg Invest Fund I LP</v>
          </cell>
          <cell r="AH1198" t="str">
            <v>1983</v>
          </cell>
          <cell r="AI1198" t="str">
            <v>West</v>
          </cell>
          <cell r="AJ1198" t="str">
            <v>Houston I</v>
          </cell>
          <cell r="AK1198" t="str">
            <v>Kathy Clem</v>
          </cell>
          <cell r="AL1198" t="str">
            <v>Terry Bryan</v>
          </cell>
          <cell r="AM1198" t="b">
            <v>0</v>
          </cell>
          <cell r="AN1198" t="str">
            <v>RW:038226@3494</v>
          </cell>
          <cell r="AO1198" t="str">
            <v>08087</v>
          </cell>
          <cell r="AP1198">
            <v>0</v>
          </cell>
          <cell r="AQ1198">
            <v>0</v>
          </cell>
          <cell r="AR1198">
            <v>0</v>
          </cell>
          <cell r="AS1198">
            <v>0</v>
          </cell>
          <cell r="AT1198">
            <v>0</v>
          </cell>
          <cell r="AU1198">
            <v>0</v>
          </cell>
          <cell r="AV1198">
            <v>0</v>
          </cell>
          <cell r="AW1198">
            <v>270</v>
          </cell>
          <cell r="AX1198">
            <v>270</v>
          </cell>
          <cell r="AY1198">
            <v>270</v>
          </cell>
        </row>
        <row r="1199">
          <cell r="A1199" t="str">
            <v>038674</v>
          </cell>
          <cell r="B1199" t="str">
            <v>Landmark</v>
          </cell>
          <cell r="C1199" t="str">
            <v>6303 Indian School Road N E</v>
          </cell>
          <cell r="D1199">
            <v>0</v>
          </cell>
          <cell r="E1199" t="str">
            <v>Albuquerque</v>
          </cell>
          <cell r="F1199" t="str">
            <v>NM</v>
          </cell>
          <cell r="G1199" t="str">
            <v>87110</v>
          </cell>
          <cell r="H1199" t="str">
            <v>tbd</v>
          </cell>
          <cell r="I1199" t="str">
            <v>505-883-5464</v>
          </cell>
          <cell r="J1199">
            <v>101</v>
          </cell>
          <cell r="K1199" t="str">
            <v>35001</v>
          </cell>
          <cell r="L1199" t="str">
            <v>Bernalillo</v>
          </cell>
          <cell r="M1199" t="str">
            <v>0200</v>
          </cell>
          <cell r="N1199" t="str">
            <v>Albuquerque</v>
          </cell>
          <cell r="O1199">
            <v>0</v>
          </cell>
          <cell r="P1199">
            <v>0</v>
          </cell>
          <cell r="Q1199">
            <v>0</v>
          </cell>
          <cell r="R1199" t="str">
            <v>highrise</v>
          </cell>
          <cell r="S1199" t="str">
            <v>AIMCO</v>
          </cell>
          <cell r="T1199" t="str">
            <v>REIT</v>
          </cell>
          <cell r="U1199" t="str">
            <v>Conventional</v>
          </cell>
          <cell r="V1199" t="str">
            <v>Conventional</v>
          </cell>
          <cell r="W1199">
            <v>0</v>
          </cell>
          <cell r="X1199" t="str">
            <v>Consolidated</v>
          </cell>
          <cell r="Y1199" t="str">
            <v>12</v>
          </cell>
          <cell r="Z1199" t="str">
            <v>8</v>
          </cell>
          <cell r="AA1199" t="str">
            <v>5</v>
          </cell>
          <cell r="AB1199">
            <v>0</v>
          </cell>
          <cell r="AC1199">
            <v>1</v>
          </cell>
          <cell r="AD1199" t="str">
            <v>Yes</v>
          </cell>
          <cell r="AE1199" t="str">
            <v>Yes</v>
          </cell>
          <cell r="AF1199" t="str">
            <v>NHP Management Company</v>
          </cell>
          <cell r="AG1199" t="str">
            <v>AIMCO Landmark, L.P.</v>
          </cell>
          <cell r="AH1199">
            <v>0</v>
          </cell>
          <cell r="AI1199" t="str">
            <v>West</v>
          </cell>
          <cell r="AJ1199" t="str">
            <v>Dallas II</v>
          </cell>
          <cell r="AK1199" t="str">
            <v>Larry Lennon</v>
          </cell>
          <cell r="AL1199" t="str">
            <v>Rosa McKinnon</v>
          </cell>
          <cell r="AM1199" t="b">
            <v>0</v>
          </cell>
          <cell r="AN1199" t="str">
            <v>RW:038702@3494</v>
          </cell>
          <cell r="AO1199" t="str">
            <v>11031</v>
          </cell>
          <cell r="AP1199">
            <v>0</v>
          </cell>
          <cell r="AQ1199">
            <v>0</v>
          </cell>
          <cell r="AR1199">
            <v>0</v>
          </cell>
          <cell r="AS1199">
            <v>0</v>
          </cell>
          <cell r="AT1199">
            <v>0</v>
          </cell>
          <cell r="AU1199">
            <v>0</v>
          </cell>
          <cell r="AV1199">
            <v>371.17</v>
          </cell>
          <cell r="AW1199">
            <v>0</v>
          </cell>
          <cell r="AX1199">
            <v>371.17</v>
          </cell>
          <cell r="AY1199">
            <v>371.17</v>
          </cell>
        </row>
        <row r="1200">
          <cell r="A1200" t="str">
            <v>038675</v>
          </cell>
          <cell r="B1200" t="str">
            <v>KINGSTOWN GARDENS</v>
          </cell>
          <cell r="C1200" t="str">
            <v>1826 KINGSTON AVENUE</v>
          </cell>
          <cell r="D1200">
            <v>0</v>
          </cell>
          <cell r="E1200" t="str">
            <v>Norfolk</v>
          </cell>
          <cell r="F1200" t="str">
            <v>VA</v>
          </cell>
          <cell r="G1200" t="str">
            <v>23503</v>
          </cell>
          <cell r="H1200" t="str">
            <v>757-583-1961</v>
          </cell>
          <cell r="I1200" t="str">
            <v>757-587-3012</v>
          </cell>
          <cell r="J1200">
            <v>64</v>
          </cell>
          <cell r="K1200" t="str">
            <v>51710</v>
          </cell>
          <cell r="L1200" t="str">
            <v>Norfolk City</v>
          </cell>
          <cell r="M1200" t="str">
            <v>5720</v>
          </cell>
          <cell r="N1200" t="str">
            <v>Norfolk-Virginia Beach-Newport News</v>
          </cell>
          <cell r="O1200">
            <v>0</v>
          </cell>
          <cell r="P1200">
            <v>0</v>
          </cell>
          <cell r="Q1200" t="str">
            <v>Small City</v>
          </cell>
          <cell r="R1200" t="str">
            <v>garden</v>
          </cell>
          <cell r="S1200" t="str">
            <v>AIMCO</v>
          </cell>
          <cell r="T1200" t="str">
            <v>GRATL</v>
          </cell>
          <cell r="U1200" t="str">
            <v>Conventional</v>
          </cell>
          <cell r="V1200" t="str">
            <v>Conventional</v>
          </cell>
          <cell r="W1200">
            <v>0</v>
          </cell>
          <cell r="X1200" t="str">
            <v>Equity</v>
          </cell>
          <cell r="Y1200" t="str">
            <v>12</v>
          </cell>
          <cell r="Z1200" t="str">
            <v>4</v>
          </cell>
          <cell r="AA1200" t="str">
            <v>5</v>
          </cell>
          <cell r="AB1200">
            <v>0</v>
          </cell>
          <cell r="AC1200">
            <v>1</v>
          </cell>
          <cell r="AD1200" t="str">
            <v>Yes</v>
          </cell>
          <cell r="AE1200" t="str">
            <v>Yes</v>
          </cell>
          <cell r="AF1200" t="str">
            <v>G-Atlantic</v>
          </cell>
          <cell r="AG1200" t="str">
            <v>NHP Kingston Gardens L.P.</v>
          </cell>
          <cell r="AH1200" t="str">
            <v>1968</v>
          </cell>
          <cell r="AI1200" t="str">
            <v>East</v>
          </cell>
          <cell r="AJ1200" t="str">
            <v>Columbia</v>
          </cell>
          <cell r="AK1200" t="str">
            <v>Kim Barkwell</v>
          </cell>
          <cell r="AL1200" t="str">
            <v>Regina Harris</v>
          </cell>
          <cell r="AM1200" t="b">
            <v>0</v>
          </cell>
          <cell r="AN1200">
            <v>0</v>
          </cell>
          <cell r="AO1200">
            <v>0</v>
          </cell>
          <cell r="AP1200">
            <v>0</v>
          </cell>
          <cell r="AQ1200">
            <v>0</v>
          </cell>
          <cell r="AR1200">
            <v>0</v>
          </cell>
          <cell r="AS1200">
            <v>0</v>
          </cell>
          <cell r="AT1200">
            <v>0</v>
          </cell>
          <cell r="AU1200">
            <v>0</v>
          </cell>
          <cell r="AV1200">
            <v>0</v>
          </cell>
          <cell r="AW1200">
            <v>0</v>
          </cell>
          <cell r="AX1200">
            <v>0</v>
          </cell>
          <cell r="AY1200">
            <v>0</v>
          </cell>
        </row>
        <row r="1201">
          <cell r="A1201" t="str">
            <v>038676</v>
          </cell>
          <cell r="B1201" t="str">
            <v>Hidden Lake Apts</v>
          </cell>
          <cell r="C1201" t="str">
            <v>2701 West Waters Avenue</v>
          </cell>
          <cell r="D1201">
            <v>0</v>
          </cell>
          <cell r="E1201" t="str">
            <v>Tampa</v>
          </cell>
          <cell r="F1201" t="str">
            <v>FL</v>
          </cell>
          <cell r="G1201" t="str">
            <v>33614</v>
          </cell>
          <cell r="H1201" t="str">
            <v>813-932-9533</v>
          </cell>
          <cell r="I1201" t="str">
            <v>813-932-4195</v>
          </cell>
          <cell r="J1201">
            <v>267</v>
          </cell>
          <cell r="K1201" t="str">
            <v>12057</v>
          </cell>
          <cell r="L1201" t="str">
            <v>Hillsborough</v>
          </cell>
          <cell r="M1201" t="str">
            <v>8280</v>
          </cell>
          <cell r="N1201" t="str">
            <v>Tampa-St. Petersburg-Clearwater</v>
          </cell>
          <cell r="O1201">
            <v>0</v>
          </cell>
          <cell r="P1201">
            <v>0</v>
          </cell>
          <cell r="Q1201">
            <v>0</v>
          </cell>
          <cell r="R1201" t="str">
            <v>garden</v>
          </cell>
          <cell r="S1201" t="str">
            <v>AIMCO</v>
          </cell>
          <cell r="T1201" t="str">
            <v>REIT/Ambassador</v>
          </cell>
          <cell r="U1201" t="str">
            <v>Conventional</v>
          </cell>
          <cell r="V1201" t="str">
            <v>Conventional</v>
          </cell>
          <cell r="W1201">
            <v>0</v>
          </cell>
          <cell r="X1201" t="str">
            <v>Consolidated</v>
          </cell>
          <cell r="Y1201" t="str">
            <v>12</v>
          </cell>
          <cell r="Z1201" t="str">
            <v>7</v>
          </cell>
          <cell r="AA1201" t="str">
            <v>9</v>
          </cell>
          <cell r="AB1201">
            <v>0</v>
          </cell>
          <cell r="AC1201">
            <v>1</v>
          </cell>
          <cell r="AD1201" t="str">
            <v>Yes</v>
          </cell>
          <cell r="AE1201" t="str">
            <v>Yes</v>
          </cell>
          <cell r="AF1201" t="str">
            <v>NHP Management Company</v>
          </cell>
          <cell r="AG1201" t="str">
            <v>Ambassador II, L.P.</v>
          </cell>
          <cell r="AH1201" t="str">
            <v>1983</v>
          </cell>
          <cell r="AI1201" t="str">
            <v>South East</v>
          </cell>
          <cell r="AJ1201" t="str">
            <v>Tampa</v>
          </cell>
          <cell r="AK1201" t="str">
            <v>Dan Kistel</v>
          </cell>
          <cell r="AL1201" t="str">
            <v>Gail Comfort</v>
          </cell>
          <cell r="AM1201" t="b">
            <v>0</v>
          </cell>
          <cell r="AN1201" t="str">
            <v>RW:038749@3494</v>
          </cell>
          <cell r="AO1201" t="str">
            <v>06078</v>
          </cell>
          <cell r="AP1201">
            <v>0</v>
          </cell>
          <cell r="AQ1201">
            <v>0</v>
          </cell>
          <cell r="AR1201">
            <v>0</v>
          </cell>
          <cell r="AS1201">
            <v>0</v>
          </cell>
          <cell r="AT1201">
            <v>0</v>
          </cell>
          <cell r="AU1201">
            <v>0</v>
          </cell>
          <cell r="AV1201">
            <v>0</v>
          </cell>
          <cell r="AW1201">
            <v>720.9</v>
          </cell>
          <cell r="AX1201">
            <v>720.9</v>
          </cell>
          <cell r="AY1201">
            <v>720.9</v>
          </cell>
        </row>
        <row r="1202">
          <cell r="A1202" t="str">
            <v>038677</v>
          </cell>
          <cell r="B1202" t="str">
            <v>HUNT GARDENS</v>
          </cell>
          <cell r="C1202" t="str">
            <v>800 HUNT ROAD</v>
          </cell>
          <cell r="D1202" t="str">
            <v>D</v>
          </cell>
          <cell r="E1202" t="str">
            <v>Baytown</v>
          </cell>
          <cell r="F1202" t="str">
            <v>TX</v>
          </cell>
          <cell r="G1202" t="str">
            <v>77520</v>
          </cell>
          <cell r="H1202" t="str">
            <v>281-421-1528</v>
          </cell>
          <cell r="I1202" t="str">
            <v>281-421-7286</v>
          </cell>
          <cell r="J1202">
            <v>100</v>
          </cell>
          <cell r="K1202" t="str">
            <v>48071</v>
          </cell>
          <cell r="L1202" t="str">
            <v>Chambers</v>
          </cell>
          <cell r="M1202" t="str">
            <v>3360</v>
          </cell>
          <cell r="N1202" t="str">
            <v>Houston</v>
          </cell>
          <cell r="O1202" t="str">
            <v>42</v>
          </cell>
          <cell r="P1202" t="str">
            <v>Houston - Galveston - Brazoria</v>
          </cell>
          <cell r="Q1202" t="str">
            <v>Small City</v>
          </cell>
          <cell r="R1202" t="str">
            <v>garden</v>
          </cell>
          <cell r="S1202" t="str">
            <v>AIMCO</v>
          </cell>
          <cell r="T1202" t="str">
            <v>TAHF</v>
          </cell>
          <cell r="U1202" t="str">
            <v>Conventional</v>
          </cell>
          <cell r="V1202" t="str">
            <v>Affordable</v>
          </cell>
          <cell r="W1202">
            <v>0</v>
          </cell>
          <cell r="X1202" t="str">
            <v>Equity</v>
          </cell>
          <cell r="Y1202" t="str">
            <v>12</v>
          </cell>
          <cell r="Z1202" t="str">
            <v>7</v>
          </cell>
          <cell r="AA1202" t="str">
            <v>8</v>
          </cell>
          <cell r="AB1202">
            <v>0</v>
          </cell>
          <cell r="AC1202">
            <v>1</v>
          </cell>
          <cell r="AD1202" t="str">
            <v>Yes</v>
          </cell>
          <cell r="AE1202" t="str">
            <v>Yes</v>
          </cell>
          <cell r="AF1202" t="str">
            <v>TAFI</v>
          </cell>
          <cell r="AG1202" t="str">
            <v>Texas Affd Hsg Invest Fund I LP</v>
          </cell>
          <cell r="AH1202" t="str">
            <v>1984</v>
          </cell>
          <cell r="AI1202" t="str">
            <v>West</v>
          </cell>
          <cell r="AJ1202" t="str">
            <v>Houston I</v>
          </cell>
          <cell r="AK1202" t="str">
            <v>Kathy Clem</v>
          </cell>
          <cell r="AL1202" t="str">
            <v>Terry Bryan</v>
          </cell>
          <cell r="AM1202" t="b">
            <v>0</v>
          </cell>
          <cell r="AN1202" t="str">
            <v>RW:038686@3494</v>
          </cell>
          <cell r="AO1202" t="str">
            <v>05720</v>
          </cell>
          <cell r="AP1202">
            <v>0</v>
          </cell>
          <cell r="AQ1202">
            <v>0</v>
          </cell>
          <cell r="AR1202">
            <v>0</v>
          </cell>
          <cell r="AS1202">
            <v>0</v>
          </cell>
          <cell r="AT1202">
            <v>0</v>
          </cell>
          <cell r="AU1202">
            <v>0</v>
          </cell>
          <cell r="AV1202">
            <v>0</v>
          </cell>
          <cell r="AW1202">
            <v>270</v>
          </cell>
          <cell r="AX1202">
            <v>270</v>
          </cell>
          <cell r="AY1202">
            <v>270</v>
          </cell>
        </row>
        <row r="1203">
          <cell r="A1203" t="str">
            <v>038678</v>
          </cell>
          <cell r="B1203" t="str">
            <v>West Way Village</v>
          </cell>
          <cell r="C1203" t="str">
            <v>2401 West Sam Houston North</v>
          </cell>
          <cell r="D1203">
            <v>0</v>
          </cell>
          <cell r="E1203" t="str">
            <v>Houston</v>
          </cell>
          <cell r="F1203" t="str">
            <v>TX</v>
          </cell>
          <cell r="G1203" t="str">
            <v>77043</v>
          </cell>
          <cell r="H1203" t="str">
            <v>713-464-6368</v>
          </cell>
          <cell r="I1203" t="str">
            <v>713-464-1811</v>
          </cell>
          <cell r="J1203">
            <v>326</v>
          </cell>
          <cell r="K1203" t="str">
            <v>48201</v>
          </cell>
          <cell r="L1203" t="str">
            <v>Harris</v>
          </cell>
          <cell r="M1203" t="str">
            <v>3360</v>
          </cell>
          <cell r="N1203" t="str">
            <v>Houston</v>
          </cell>
          <cell r="O1203" t="str">
            <v>42</v>
          </cell>
          <cell r="P1203" t="str">
            <v>Houston - Galveston - Brazoria</v>
          </cell>
          <cell r="Q1203">
            <v>0</v>
          </cell>
          <cell r="R1203" t="str">
            <v>garden</v>
          </cell>
          <cell r="S1203" t="str">
            <v>AIMCO</v>
          </cell>
          <cell r="T1203" t="str">
            <v>REIT/Ambassador</v>
          </cell>
          <cell r="U1203" t="str">
            <v>Conventional</v>
          </cell>
          <cell r="V1203" t="str">
            <v>Conventional</v>
          </cell>
          <cell r="W1203">
            <v>0</v>
          </cell>
          <cell r="X1203" t="str">
            <v>Consolidated</v>
          </cell>
          <cell r="Y1203" t="str">
            <v>12</v>
          </cell>
          <cell r="Z1203" t="str">
            <v>8</v>
          </cell>
          <cell r="AA1203" t="str">
            <v>8</v>
          </cell>
          <cell r="AB1203">
            <v>0</v>
          </cell>
          <cell r="AC1203">
            <v>0.504</v>
          </cell>
          <cell r="AD1203" t="str">
            <v>Yes</v>
          </cell>
          <cell r="AE1203" t="str">
            <v>Yes</v>
          </cell>
          <cell r="AF1203" t="str">
            <v>NHP Management Company</v>
          </cell>
          <cell r="AG1203" t="str">
            <v>Ambassador VII, L.P.</v>
          </cell>
          <cell r="AH1203" t="str">
            <v>1979</v>
          </cell>
          <cell r="AI1203" t="str">
            <v>West</v>
          </cell>
          <cell r="AJ1203" t="str">
            <v>Houston I</v>
          </cell>
          <cell r="AK1203" t="str">
            <v>Kathy Clem</v>
          </cell>
          <cell r="AL1203" t="str">
            <v>Sherri Markus</v>
          </cell>
          <cell r="AM1203" t="b">
            <v>0</v>
          </cell>
          <cell r="AN1203" t="str">
            <v>RW:038637@3494</v>
          </cell>
          <cell r="AO1203" t="str">
            <v>05722</v>
          </cell>
          <cell r="AP1203">
            <v>0</v>
          </cell>
          <cell r="AQ1203">
            <v>0</v>
          </cell>
          <cell r="AR1203">
            <v>1760.4</v>
          </cell>
          <cell r="AS1203">
            <v>0</v>
          </cell>
          <cell r="AT1203">
            <v>0</v>
          </cell>
          <cell r="AU1203">
            <v>0</v>
          </cell>
          <cell r="AV1203">
            <v>0</v>
          </cell>
          <cell r="AW1203">
            <v>0</v>
          </cell>
          <cell r="AX1203">
            <v>1760.4</v>
          </cell>
          <cell r="AY1203">
            <v>887.24</v>
          </cell>
        </row>
        <row r="1204">
          <cell r="A1204" t="str">
            <v>038679</v>
          </cell>
          <cell r="B1204" t="str">
            <v>Parkway</v>
          </cell>
          <cell r="C1204" t="str">
            <v>420 MERRIMAC TRAIL</v>
          </cell>
          <cell r="D1204">
            <v>0</v>
          </cell>
          <cell r="E1204" t="str">
            <v>Williamsburg</v>
          </cell>
          <cell r="F1204" t="str">
            <v>VA</v>
          </cell>
          <cell r="G1204" t="str">
            <v>21385</v>
          </cell>
          <cell r="H1204" t="str">
            <v>757-220-2717</v>
          </cell>
          <cell r="I1204" t="str">
            <v>757-564-8658</v>
          </cell>
          <cell r="J1204">
            <v>148</v>
          </cell>
          <cell r="K1204" t="str">
            <v>51199</v>
          </cell>
          <cell r="L1204" t="str">
            <v>York</v>
          </cell>
          <cell r="M1204" t="str">
            <v>5720</v>
          </cell>
          <cell r="N1204" t="str">
            <v>Norfolk-Virginia Beach-Newport News</v>
          </cell>
          <cell r="O1204">
            <v>0</v>
          </cell>
          <cell r="P1204">
            <v>0</v>
          </cell>
          <cell r="Q1204" t="str">
            <v>Small City</v>
          </cell>
          <cell r="R1204" t="str">
            <v>midrise</v>
          </cell>
          <cell r="S1204" t="str">
            <v>AIMCO</v>
          </cell>
          <cell r="T1204" t="str">
            <v>GRATL</v>
          </cell>
          <cell r="U1204" t="str">
            <v>Conventional</v>
          </cell>
          <cell r="V1204" t="str">
            <v>Conventional</v>
          </cell>
          <cell r="W1204">
            <v>0</v>
          </cell>
          <cell r="X1204" t="str">
            <v>Equity</v>
          </cell>
          <cell r="Y1204" t="str">
            <v>12</v>
          </cell>
          <cell r="Z1204" t="str">
            <v>7</v>
          </cell>
          <cell r="AA1204" t="str">
            <v>6</v>
          </cell>
          <cell r="AB1204">
            <v>0</v>
          </cell>
          <cell r="AC1204">
            <v>1</v>
          </cell>
          <cell r="AD1204" t="str">
            <v>Yes</v>
          </cell>
          <cell r="AE1204" t="str">
            <v>Yes</v>
          </cell>
          <cell r="AF1204" t="str">
            <v>G-Atlantic</v>
          </cell>
          <cell r="AG1204" t="str">
            <v>NHP Parkway L.P.</v>
          </cell>
          <cell r="AH1204" t="str">
            <v>1971</v>
          </cell>
          <cell r="AI1204" t="str">
            <v>East</v>
          </cell>
          <cell r="AJ1204" t="str">
            <v>Columbia</v>
          </cell>
          <cell r="AK1204" t="str">
            <v>Kim Barkwell</v>
          </cell>
          <cell r="AL1204" t="str">
            <v>Regina Harris</v>
          </cell>
          <cell r="AM1204" t="b">
            <v>0</v>
          </cell>
          <cell r="AN1204">
            <v>0</v>
          </cell>
          <cell r="AO1204" t="str">
            <v>09165</v>
          </cell>
          <cell r="AP1204">
            <v>0</v>
          </cell>
          <cell r="AQ1204">
            <v>0</v>
          </cell>
          <cell r="AR1204">
            <v>0</v>
          </cell>
          <cell r="AS1204">
            <v>0</v>
          </cell>
          <cell r="AT1204">
            <v>0</v>
          </cell>
          <cell r="AU1204">
            <v>0</v>
          </cell>
          <cell r="AV1204">
            <v>0</v>
          </cell>
          <cell r="AW1204">
            <v>0</v>
          </cell>
          <cell r="AX1204">
            <v>0</v>
          </cell>
          <cell r="AY1204">
            <v>0</v>
          </cell>
        </row>
        <row r="1205">
          <cell r="A1205" t="str">
            <v>038680</v>
          </cell>
          <cell r="B1205" t="str">
            <v>Citrus Grove</v>
          </cell>
          <cell r="C1205" t="str">
            <v>1240 E. Lugonia Ave.</v>
          </cell>
          <cell r="D1205">
            <v>0</v>
          </cell>
          <cell r="E1205" t="str">
            <v>Redlands</v>
          </cell>
          <cell r="F1205" t="str">
            <v>CA</v>
          </cell>
          <cell r="G1205" t="str">
            <v>92374</v>
          </cell>
          <cell r="H1205" t="str">
            <v>909-798-0011</v>
          </cell>
          <cell r="I1205" t="str">
            <v>909-335-1972</v>
          </cell>
          <cell r="J1205">
            <v>198</v>
          </cell>
          <cell r="K1205" t="str">
            <v>06071</v>
          </cell>
          <cell r="L1205" t="str">
            <v>San Bernardino</v>
          </cell>
          <cell r="M1205" t="str">
            <v>6780</v>
          </cell>
          <cell r="N1205" t="str">
            <v>Riverside-San Bernardino</v>
          </cell>
          <cell r="O1205" t="str">
            <v>49</v>
          </cell>
          <cell r="P1205" t="str">
            <v>Los Angeles - Riverside - Orange County</v>
          </cell>
          <cell r="Q1205">
            <v>0</v>
          </cell>
          <cell r="R1205" t="str">
            <v>garden</v>
          </cell>
          <cell r="S1205" t="str">
            <v>AIMCO</v>
          </cell>
          <cell r="T1205" t="str">
            <v>Realty Investments</v>
          </cell>
          <cell r="U1205" t="str">
            <v>Conventional</v>
          </cell>
          <cell r="V1205" t="str">
            <v>Conventional</v>
          </cell>
          <cell r="W1205">
            <v>0</v>
          </cell>
          <cell r="X1205" t="str">
            <v>Consolidated</v>
          </cell>
          <cell r="Y1205" t="str">
            <v>12</v>
          </cell>
          <cell r="Z1205" t="str">
            <v>7</v>
          </cell>
          <cell r="AA1205" t="str">
            <v>5</v>
          </cell>
          <cell r="AB1205">
            <v>0</v>
          </cell>
          <cell r="AC1205">
            <v>1</v>
          </cell>
          <cell r="AD1205" t="str">
            <v>Yes</v>
          </cell>
          <cell r="AE1205" t="str">
            <v>Yes</v>
          </cell>
          <cell r="AF1205" t="str">
            <v>NHP Management Company</v>
          </cell>
          <cell r="AG1205" t="str">
            <v>AIMCO Holdings, L.P.</v>
          </cell>
          <cell r="AH1205">
            <v>0</v>
          </cell>
          <cell r="AI1205" t="str">
            <v>Far West</v>
          </cell>
          <cell r="AJ1205" t="str">
            <v>California</v>
          </cell>
          <cell r="AK1205" t="str">
            <v>Greg Garmon</v>
          </cell>
          <cell r="AL1205" t="str">
            <v>Robyn Wright</v>
          </cell>
          <cell r="AM1205" t="b">
            <v>0</v>
          </cell>
          <cell r="AN1205" t="str">
            <v>RW:006224@3494</v>
          </cell>
          <cell r="AO1205" t="str">
            <v>11465</v>
          </cell>
          <cell r="AP1205">
            <v>0</v>
          </cell>
          <cell r="AQ1205">
            <v>0</v>
          </cell>
          <cell r="AR1205">
            <v>0</v>
          </cell>
          <cell r="AS1205">
            <v>0</v>
          </cell>
          <cell r="AT1205">
            <v>0</v>
          </cell>
          <cell r="AU1205">
            <v>0</v>
          </cell>
          <cell r="AV1205">
            <v>0</v>
          </cell>
          <cell r="AW1205">
            <v>534.6</v>
          </cell>
          <cell r="AX1205">
            <v>534.6</v>
          </cell>
          <cell r="AY1205">
            <v>534.6</v>
          </cell>
        </row>
        <row r="1206">
          <cell r="A1206" t="str">
            <v>038681</v>
          </cell>
          <cell r="B1206" t="str">
            <v>La Jolla San Antonio</v>
          </cell>
          <cell r="C1206" t="str">
            <v>10707 IH 10 West</v>
          </cell>
          <cell r="D1206">
            <v>0</v>
          </cell>
          <cell r="E1206" t="str">
            <v>San Antonio</v>
          </cell>
          <cell r="F1206" t="str">
            <v>TX</v>
          </cell>
          <cell r="G1206" t="str">
            <v>78230</v>
          </cell>
          <cell r="H1206" t="str">
            <v>210-690-0001</v>
          </cell>
          <cell r="I1206" t="str">
            <v>210-690-0001</v>
          </cell>
          <cell r="J1206">
            <v>300</v>
          </cell>
          <cell r="K1206" t="str">
            <v>48029</v>
          </cell>
          <cell r="L1206" t="str">
            <v>Bexar</v>
          </cell>
          <cell r="M1206" t="str">
            <v>7240</v>
          </cell>
          <cell r="N1206" t="str">
            <v>San Antonio</v>
          </cell>
          <cell r="O1206">
            <v>0</v>
          </cell>
          <cell r="P1206">
            <v>0</v>
          </cell>
          <cell r="Q1206">
            <v>0</v>
          </cell>
          <cell r="R1206" t="str">
            <v>garden</v>
          </cell>
          <cell r="S1206" t="str">
            <v>AIMCO</v>
          </cell>
          <cell r="T1206" t="str">
            <v>REIT/Ambassador</v>
          </cell>
          <cell r="U1206" t="str">
            <v>Conventional</v>
          </cell>
          <cell r="V1206" t="str">
            <v>Conventional</v>
          </cell>
          <cell r="W1206">
            <v>0</v>
          </cell>
          <cell r="X1206" t="str">
            <v>Consolidated</v>
          </cell>
          <cell r="Y1206" t="str">
            <v>12</v>
          </cell>
          <cell r="Z1206" t="str">
            <v>8</v>
          </cell>
          <cell r="AA1206" t="str">
            <v>7</v>
          </cell>
          <cell r="AB1206">
            <v>0</v>
          </cell>
          <cell r="AC1206">
            <v>1</v>
          </cell>
          <cell r="AD1206" t="str">
            <v>Yes</v>
          </cell>
          <cell r="AE1206" t="str">
            <v>Yes</v>
          </cell>
          <cell r="AF1206" t="str">
            <v>NHP Management Company</v>
          </cell>
          <cell r="AG1206" t="str">
            <v>Ambassador VIII, L.P.</v>
          </cell>
          <cell r="AH1206" t="str">
            <v>1975</v>
          </cell>
          <cell r="AI1206" t="str">
            <v>West</v>
          </cell>
          <cell r="AJ1206" t="str">
            <v>Austin</v>
          </cell>
          <cell r="AK1206" t="str">
            <v>Frances Nolan</v>
          </cell>
          <cell r="AL1206" t="str">
            <v>Nancy Proulx</v>
          </cell>
          <cell r="AM1206" t="b">
            <v>0</v>
          </cell>
          <cell r="AN1206" t="str">
            <v>RW:039597@3494</v>
          </cell>
          <cell r="AO1206" t="str">
            <v>07391</v>
          </cell>
          <cell r="AP1206">
            <v>0</v>
          </cell>
          <cell r="AQ1206">
            <v>0</v>
          </cell>
          <cell r="AR1206">
            <v>1711.8</v>
          </cell>
          <cell r="AS1206">
            <v>0</v>
          </cell>
          <cell r="AT1206">
            <v>0</v>
          </cell>
          <cell r="AU1206">
            <v>0</v>
          </cell>
          <cell r="AV1206">
            <v>0</v>
          </cell>
          <cell r="AW1206">
            <v>0</v>
          </cell>
          <cell r="AX1206">
            <v>1711.8</v>
          </cell>
          <cell r="AY1206">
            <v>1711.8</v>
          </cell>
        </row>
        <row r="1207">
          <cell r="A1207" t="str">
            <v>038682</v>
          </cell>
          <cell r="B1207" t="str">
            <v>PEMBROKE COURT</v>
          </cell>
          <cell r="C1207" t="str">
            <v>4600 SOHO COURT</v>
          </cell>
          <cell r="D1207">
            <v>0</v>
          </cell>
          <cell r="E1207" t="str">
            <v>Virginia Beach</v>
          </cell>
          <cell r="F1207" t="str">
            <v>VA</v>
          </cell>
          <cell r="G1207" t="str">
            <v>13455</v>
          </cell>
          <cell r="H1207" t="str">
            <v>757-499-3666</v>
          </cell>
          <cell r="I1207" t="str">
            <v>757-557-0918</v>
          </cell>
          <cell r="J1207">
            <v>458</v>
          </cell>
          <cell r="K1207" t="str">
            <v>51810</v>
          </cell>
          <cell r="L1207" t="str">
            <v>Virginia Beach City</v>
          </cell>
          <cell r="M1207" t="str">
            <v>5720</v>
          </cell>
          <cell r="N1207" t="str">
            <v>Norfolk-Virginia Beach-Newport News</v>
          </cell>
          <cell r="O1207">
            <v>0</v>
          </cell>
          <cell r="P1207">
            <v>0</v>
          </cell>
          <cell r="Q1207" t="str">
            <v>Inner City</v>
          </cell>
          <cell r="R1207" t="str">
            <v>garden</v>
          </cell>
          <cell r="S1207" t="str">
            <v>AIMCO</v>
          </cell>
          <cell r="T1207" t="str">
            <v>GRATL</v>
          </cell>
          <cell r="U1207" t="str">
            <v>Conventional</v>
          </cell>
          <cell r="V1207" t="str">
            <v>Conventional</v>
          </cell>
          <cell r="W1207">
            <v>0</v>
          </cell>
          <cell r="X1207" t="str">
            <v>Equity</v>
          </cell>
          <cell r="Y1207" t="str">
            <v>12</v>
          </cell>
          <cell r="Z1207" t="str">
            <v>8</v>
          </cell>
          <cell r="AA1207" t="str">
            <v>6</v>
          </cell>
          <cell r="AB1207">
            <v>0</v>
          </cell>
          <cell r="AC1207">
            <v>1</v>
          </cell>
          <cell r="AD1207" t="str">
            <v>Yes</v>
          </cell>
          <cell r="AE1207" t="str">
            <v>Yes</v>
          </cell>
          <cell r="AF1207" t="str">
            <v>G-Atlantic</v>
          </cell>
          <cell r="AG1207" t="str">
            <v>NHP Pembroke Courts L.P.</v>
          </cell>
          <cell r="AH1207" t="str">
            <v>1974</v>
          </cell>
          <cell r="AI1207" t="str">
            <v>East</v>
          </cell>
          <cell r="AJ1207" t="str">
            <v>Columbia</v>
          </cell>
          <cell r="AK1207" t="str">
            <v>Kim Barkwell</v>
          </cell>
          <cell r="AL1207" t="str">
            <v>Regina Harris</v>
          </cell>
          <cell r="AM1207" t="b">
            <v>0</v>
          </cell>
          <cell r="AN1207" t="str">
            <v>RW:039608@3494</v>
          </cell>
          <cell r="AO1207" t="str">
            <v>12184</v>
          </cell>
          <cell r="AP1207">
            <v>0</v>
          </cell>
          <cell r="AQ1207">
            <v>0</v>
          </cell>
          <cell r="AR1207">
            <v>0</v>
          </cell>
          <cell r="AS1207">
            <v>0</v>
          </cell>
          <cell r="AT1207">
            <v>0</v>
          </cell>
          <cell r="AU1207">
            <v>0</v>
          </cell>
          <cell r="AV1207">
            <v>0</v>
          </cell>
          <cell r="AW1207">
            <v>0</v>
          </cell>
          <cell r="AX1207">
            <v>0</v>
          </cell>
          <cell r="AY1207">
            <v>0</v>
          </cell>
        </row>
        <row r="1208">
          <cell r="A1208" t="str">
            <v>038683</v>
          </cell>
          <cell r="B1208" t="str">
            <v>Villa La Paz</v>
          </cell>
          <cell r="C1208" t="str">
            <v>28377 Encanto Dr.</v>
          </cell>
          <cell r="D1208">
            <v>0</v>
          </cell>
          <cell r="E1208" t="str">
            <v>Sun City</v>
          </cell>
          <cell r="F1208" t="str">
            <v>CA</v>
          </cell>
          <cell r="G1208" t="str">
            <v>92586</v>
          </cell>
          <cell r="H1208" t="str">
            <v>909-679-122</v>
          </cell>
          <cell r="I1208" t="str">
            <v>909-679-5735</v>
          </cell>
          <cell r="J1208">
            <v>96</v>
          </cell>
          <cell r="K1208" t="str">
            <v>06065</v>
          </cell>
          <cell r="L1208" t="str">
            <v>Riverside</v>
          </cell>
          <cell r="M1208" t="str">
            <v>6780</v>
          </cell>
          <cell r="N1208" t="str">
            <v>Riverside-San Bernardino</v>
          </cell>
          <cell r="O1208" t="str">
            <v>49</v>
          </cell>
          <cell r="P1208" t="str">
            <v>Los Angeles - Riverside - Orange County</v>
          </cell>
          <cell r="Q1208">
            <v>0</v>
          </cell>
          <cell r="R1208" t="str">
            <v>garden</v>
          </cell>
          <cell r="S1208" t="str">
            <v>AIMCO</v>
          </cell>
          <cell r="T1208" t="str">
            <v>Realty Investments</v>
          </cell>
          <cell r="U1208" t="str">
            <v>Conventional</v>
          </cell>
          <cell r="V1208" t="str">
            <v>Conventional</v>
          </cell>
          <cell r="W1208">
            <v>0</v>
          </cell>
          <cell r="X1208" t="str">
            <v>Consolidated</v>
          </cell>
          <cell r="Y1208" t="str">
            <v>12</v>
          </cell>
          <cell r="Z1208" t="str">
            <v>6</v>
          </cell>
          <cell r="AA1208" t="str">
            <v>8</v>
          </cell>
          <cell r="AB1208">
            <v>0</v>
          </cell>
          <cell r="AC1208">
            <v>1</v>
          </cell>
          <cell r="AD1208" t="str">
            <v>Yes</v>
          </cell>
          <cell r="AE1208" t="str">
            <v>Yes</v>
          </cell>
          <cell r="AF1208" t="str">
            <v>NHP Management Company</v>
          </cell>
          <cell r="AG1208" t="str">
            <v>AIMCO Holdings, L.P.</v>
          </cell>
          <cell r="AH1208">
            <v>0</v>
          </cell>
          <cell r="AI1208" t="str">
            <v>Far West</v>
          </cell>
          <cell r="AJ1208" t="str">
            <v>California</v>
          </cell>
          <cell r="AK1208" t="str">
            <v>Greg Garmon</v>
          </cell>
          <cell r="AL1208" t="str">
            <v>Jim Paulson</v>
          </cell>
          <cell r="AM1208" t="b">
            <v>0</v>
          </cell>
          <cell r="AN1208">
            <v>0</v>
          </cell>
          <cell r="AO1208" t="str">
            <v>11554</v>
          </cell>
          <cell r="AP1208">
            <v>0</v>
          </cell>
          <cell r="AQ1208">
            <v>0</v>
          </cell>
          <cell r="AR1208">
            <v>0</v>
          </cell>
          <cell r="AS1208">
            <v>0</v>
          </cell>
          <cell r="AT1208">
            <v>0</v>
          </cell>
          <cell r="AU1208">
            <v>0</v>
          </cell>
          <cell r="AV1208">
            <v>0</v>
          </cell>
          <cell r="AW1208">
            <v>259.2</v>
          </cell>
          <cell r="AX1208">
            <v>259.2</v>
          </cell>
          <cell r="AY1208">
            <v>259.2</v>
          </cell>
        </row>
        <row r="1209">
          <cell r="A1209" t="str">
            <v>038684</v>
          </cell>
          <cell r="B1209" t="str">
            <v>La Jolla De Tucson Apts.</v>
          </cell>
          <cell r="C1209" t="str">
            <v>444 W. Orange Grove Road</v>
          </cell>
          <cell r="D1209">
            <v>0</v>
          </cell>
          <cell r="E1209" t="str">
            <v>Tucson</v>
          </cell>
          <cell r="F1209" t="str">
            <v>AZ</v>
          </cell>
          <cell r="G1209" t="str">
            <v>85704</v>
          </cell>
          <cell r="H1209" t="str">
            <v>520-297-8343</v>
          </cell>
          <cell r="I1209" t="str">
            <v>520-297-0280</v>
          </cell>
          <cell r="J1209">
            <v>223</v>
          </cell>
          <cell r="K1209" t="str">
            <v>04019</v>
          </cell>
          <cell r="L1209" t="str">
            <v>Pima</v>
          </cell>
          <cell r="M1209" t="str">
            <v>8520</v>
          </cell>
          <cell r="N1209" t="str">
            <v>Tucson</v>
          </cell>
          <cell r="O1209">
            <v>0</v>
          </cell>
          <cell r="P1209">
            <v>0</v>
          </cell>
          <cell r="Q1209">
            <v>0</v>
          </cell>
          <cell r="R1209" t="str">
            <v>garden</v>
          </cell>
          <cell r="S1209" t="str">
            <v>AIMCO</v>
          </cell>
          <cell r="T1209" t="str">
            <v>REIT/Ambassador</v>
          </cell>
          <cell r="U1209" t="str">
            <v>Conventional</v>
          </cell>
          <cell r="V1209" t="str">
            <v>Conventional</v>
          </cell>
          <cell r="W1209">
            <v>0</v>
          </cell>
          <cell r="X1209" t="str">
            <v>Consolidated</v>
          </cell>
          <cell r="Y1209" t="str">
            <v>12</v>
          </cell>
          <cell r="Z1209" t="str">
            <v>8</v>
          </cell>
          <cell r="AA1209" t="str">
            <v>8</v>
          </cell>
          <cell r="AB1209">
            <v>0</v>
          </cell>
          <cell r="AC1209">
            <v>1</v>
          </cell>
          <cell r="AD1209" t="str">
            <v>Yes</v>
          </cell>
          <cell r="AE1209" t="str">
            <v>Yes</v>
          </cell>
          <cell r="AF1209" t="str">
            <v>NHP Management Company</v>
          </cell>
          <cell r="AG1209" t="str">
            <v>AIMCO LJ Tucson, L.P.</v>
          </cell>
          <cell r="AH1209" t="str">
            <v>1978</v>
          </cell>
          <cell r="AI1209" t="str">
            <v>Far West</v>
          </cell>
          <cell r="AJ1209" t="str">
            <v>Phoenix</v>
          </cell>
          <cell r="AK1209" t="str">
            <v>Kris Bloom</v>
          </cell>
          <cell r="AL1209" t="str">
            <v>Leslie Stephens</v>
          </cell>
          <cell r="AM1209" t="b">
            <v>0</v>
          </cell>
          <cell r="AN1209" t="str">
            <v>RW:038585@3494</v>
          </cell>
          <cell r="AO1209" t="str">
            <v>11213</v>
          </cell>
          <cell r="AP1209">
            <v>0</v>
          </cell>
          <cell r="AQ1209">
            <v>2203.2399999999998</v>
          </cell>
          <cell r="AR1209">
            <v>0</v>
          </cell>
          <cell r="AS1209">
            <v>0</v>
          </cell>
          <cell r="AT1209">
            <v>0</v>
          </cell>
          <cell r="AU1209">
            <v>1386.11</v>
          </cell>
          <cell r="AV1209">
            <v>0</v>
          </cell>
          <cell r="AW1209">
            <v>0</v>
          </cell>
          <cell r="AX1209">
            <v>3589.35</v>
          </cell>
          <cell r="AY1209">
            <v>3589.35</v>
          </cell>
        </row>
        <row r="1210">
          <cell r="A1210" t="str">
            <v>038685</v>
          </cell>
          <cell r="B1210" t="str">
            <v>Williamsburg</v>
          </cell>
          <cell r="C1210" t="str">
            <v>2800 Algonquin Road</v>
          </cell>
          <cell r="D1210">
            <v>0</v>
          </cell>
          <cell r="E1210" t="str">
            <v>Rolling Meadows</v>
          </cell>
          <cell r="F1210" t="str">
            <v>IL</v>
          </cell>
          <cell r="G1210" t="str">
            <v>60008</v>
          </cell>
          <cell r="H1210" t="str">
            <v>847-394-2600</v>
          </cell>
          <cell r="I1210" t="str">
            <v>847-394-2609</v>
          </cell>
          <cell r="J1210">
            <v>329</v>
          </cell>
          <cell r="K1210" t="str">
            <v>17031</v>
          </cell>
          <cell r="L1210" t="str">
            <v>Cook</v>
          </cell>
          <cell r="M1210" t="str">
            <v>1600</v>
          </cell>
          <cell r="N1210" t="str">
            <v>Chicago</v>
          </cell>
          <cell r="O1210" t="str">
            <v>14</v>
          </cell>
          <cell r="P1210" t="str">
            <v>Chicago - Gary - Kenosha</v>
          </cell>
          <cell r="Q1210">
            <v>0</v>
          </cell>
          <cell r="R1210" t="str">
            <v>garden</v>
          </cell>
          <cell r="S1210" t="str">
            <v>AIMCO</v>
          </cell>
          <cell r="T1210" t="str">
            <v>REIT/Ambassador</v>
          </cell>
          <cell r="U1210" t="str">
            <v>Conventional</v>
          </cell>
          <cell r="V1210" t="str">
            <v>Conventional</v>
          </cell>
          <cell r="W1210">
            <v>0</v>
          </cell>
          <cell r="X1210" t="str">
            <v>Consolidated</v>
          </cell>
          <cell r="Y1210" t="str">
            <v>12</v>
          </cell>
          <cell r="Z1210" t="str">
            <v>8</v>
          </cell>
          <cell r="AA1210" t="str">
            <v>4</v>
          </cell>
          <cell r="AB1210">
            <v>0</v>
          </cell>
          <cell r="AC1210">
            <v>1</v>
          </cell>
          <cell r="AD1210" t="str">
            <v>Yes</v>
          </cell>
          <cell r="AE1210" t="str">
            <v>Yes</v>
          </cell>
          <cell r="AF1210" t="str">
            <v>NHP Management Company</v>
          </cell>
          <cell r="AG1210" t="str">
            <v>Williamsburg L.P.</v>
          </cell>
          <cell r="AH1210" t="str">
            <v>1985</v>
          </cell>
          <cell r="AI1210" t="str">
            <v>Far West</v>
          </cell>
          <cell r="AJ1210" t="str">
            <v>Chicago</v>
          </cell>
          <cell r="AK1210" t="str">
            <v>Wade Roemke</v>
          </cell>
          <cell r="AL1210" t="str">
            <v>Karen Lewis</v>
          </cell>
          <cell r="AM1210" t="b">
            <v>0</v>
          </cell>
          <cell r="AN1210" t="str">
            <v>RW:000225@3494</v>
          </cell>
          <cell r="AO1210" t="str">
            <v>11401</v>
          </cell>
          <cell r="AP1210">
            <v>2925.46</v>
          </cell>
          <cell r="AQ1210">
            <v>0</v>
          </cell>
          <cell r="AR1210">
            <v>0</v>
          </cell>
          <cell r="AS1210">
            <v>0</v>
          </cell>
          <cell r="AT1210">
            <v>1785.75</v>
          </cell>
          <cell r="AU1210">
            <v>0</v>
          </cell>
          <cell r="AV1210">
            <v>0</v>
          </cell>
          <cell r="AW1210">
            <v>0</v>
          </cell>
          <cell r="AX1210">
            <v>4711.21</v>
          </cell>
          <cell r="AY1210">
            <v>4711.21</v>
          </cell>
        </row>
        <row r="1211">
          <cell r="A1211" t="str">
            <v>038686</v>
          </cell>
          <cell r="B1211" t="str">
            <v>THICKET</v>
          </cell>
          <cell r="C1211" t="str">
            <v>13011 NORTHBOROUGH</v>
          </cell>
          <cell r="D1211">
            <v>0</v>
          </cell>
          <cell r="E1211" t="str">
            <v>Houston</v>
          </cell>
          <cell r="F1211" t="str">
            <v>TX</v>
          </cell>
          <cell r="G1211" t="str">
            <v>77067</v>
          </cell>
          <cell r="H1211" t="str">
            <v>281-872-1011</v>
          </cell>
          <cell r="I1211" t="str">
            <v>281-876-4931</v>
          </cell>
          <cell r="J1211">
            <v>279</v>
          </cell>
          <cell r="K1211" t="str">
            <v>48201</v>
          </cell>
          <cell r="L1211" t="str">
            <v>Harris</v>
          </cell>
          <cell r="M1211" t="str">
            <v>3360</v>
          </cell>
          <cell r="N1211" t="str">
            <v>Houston</v>
          </cell>
          <cell r="O1211" t="str">
            <v>42</v>
          </cell>
          <cell r="P1211" t="str">
            <v>Houston - Galveston - Brazoria</v>
          </cell>
          <cell r="Q1211" t="str">
            <v>Suburban</v>
          </cell>
          <cell r="R1211" t="str">
            <v>garden</v>
          </cell>
          <cell r="S1211" t="str">
            <v>AIMCO</v>
          </cell>
          <cell r="T1211" t="str">
            <v>TAHF</v>
          </cell>
          <cell r="U1211" t="str">
            <v>Conventional</v>
          </cell>
          <cell r="V1211" t="str">
            <v>Affordable</v>
          </cell>
          <cell r="W1211">
            <v>0</v>
          </cell>
          <cell r="X1211" t="str">
            <v>Equity</v>
          </cell>
          <cell r="Y1211" t="str">
            <v>12</v>
          </cell>
          <cell r="Z1211" t="str">
            <v>6</v>
          </cell>
          <cell r="AA1211" t="str">
            <v>7</v>
          </cell>
          <cell r="AB1211">
            <v>0</v>
          </cell>
          <cell r="AC1211">
            <v>1</v>
          </cell>
          <cell r="AD1211" t="str">
            <v>Yes</v>
          </cell>
          <cell r="AE1211" t="str">
            <v>Yes</v>
          </cell>
          <cell r="AF1211" t="str">
            <v>TAFI</v>
          </cell>
          <cell r="AG1211" t="str">
            <v>Texas Affd Hsg Invest Fund I LP</v>
          </cell>
          <cell r="AH1211" t="str">
            <v>1980</v>
          </cell>
          <cell r="AI1211" t="str">
            <v>West</v>
          </cell>
          <cell r="AJ1211" t="str">
            <v>Houston I</v>
          </cell>
          <cell r="AK1211" t="str">
            <v>Kathy Clem</v>
          </cell>
          <cell r="AL1211" t="str">
            <v>Terry Bryan</v>
          </cell>
          <cell r="AM1211" t="b">
            <v>0</v>
          </cell>
          <cell r="AN1211">
            <v>0</v>
          </cell>
          <cell r="AO1211">
            <v>0</v>
          </cell>
          <cell r="AP1211">
            <v>0</v>
          </cell>
          <cell r="AQ1211">
            <v>0</v>
          </cell>
          <cell r="AR1211">
            <v>1506.6</v>
          </cell>
          <cell r="AS1211">
            <v>0</v>
          </cell>
          <cell r="AT1211">
            <v>0</v>
          </cell>
          <cell r="AU1211">
            <v>0</v>
          </cell>
          <cell r="AV1211">
            <v>0</v>
          </cell>
          <cell r="AW1211">
            <v>0</v>
          </cell>
          <cell r="AX1211">
            <v>1506.6</v>
          </cell>
          <cell r="AY1211">
            <v>1506.6</v>
          </cell>
        </row>
        <row r="1212">
          <cell r="A1212" t="str">
            <v>038687</v>
          </cell>
          <cell r="B1212" t="str">
            <v>Legend Oaks/The Woodlands</v>
          </cell>
          <cell r="C1212" t="str">
            <v>4714 North Habana</v>
          </cell>
          <cell r="D1212">
            <v>0</v>
          </cell>
          <cell r="E1212" t="str">
            <v>Tampa</v>
          </cell>
          <cell r="F1212" t="str">
            <v>FL</v>
          </cell>
          <cell r="G1212" t="str">
            <v>33614</v>
          </cell>
          <cell r="H1212" t="str">
            <v>813-876-6999</v>
          </cell>
          <cell r="I1212" t="str">
            <v>813-877-7051</v>
          </cell>
          <cell r="J1212">
            <v>416</v>
          </cell>
          <cell r="K1212" t="str">
            <v>12057</v>
          </cell>
          <cell r="L1212" t="str">
            <v>Hillsborough</v>
          </cell>
          <cell r="M1212" t="str">
            <v>8280</v>
          </cell>
          <cell r="N1212" t="str">
            <v>Tampa-St. Petersburg-Clearwater</v>
          </cell>
          <cell r="O1212">
            <v>0</v>
          </cell>
          <cell r="P1212">
            <v>0</v>
          </cell>
          <cell r="Q1212">
            <v>0</v>
          </cell>
          <cell r="R1212" t="str">
            <v>garden</v>
          </cell>
          <cell r="S1212" t="str">
            <v>AIMCO</v>
          </cell>
          <cell r="T1212" t="str">
            <v>REIT/Ambassador</v>
          </cell>
          <cell r="U1212" t="str">
            <v>Conventional</v>
          </cell>
          <cell r="V1212" t="str">
            <v>Conventional</v>
          </cell>
          <cell r="W1212">
            <v>0</v>
          </cell>
          <cell r="X1212" t="str">
            <v>Consolidated</v>
          </cell>
          <cell r="Y1212" t="str">
            <v>12</v>
          </cell>
          <cell r="Z1212" t="str">
            <v>7</v>
          </cell>
          <cell r="AA1212" t="str">
            <v>8</v>
          </cell>
          <cell r="AB1212">
            <v>0</v>
          </cell>
          <cell r="AC1212">
            <v>1</v>
          </cell>
          <cell r="AD1212" t="str">
            <v>Yes</v>
          </cell>
          <cell r="AE1212" t="str">
            <v>Yes</v>
          </cell>
          <cell r="AF1212" t="str">
            <v>NHP Management Company</v>
          </cell>
          <cell r="AG1212" t="str">
            <v>Ambassador II, L.P.</v>
          </cell>
          <cell r="AH1212" t="str">
            <v>1983</v>
          </cell>
          <cell r="AI1212" t="str">
            <v>South East</v>
          </cell>
          <cell r="AJ1212" t="str">
            <v>Tampa</v>
          </cell>
          <cell r="AK1212" t="str">
            <v>Dan Kistel</v>
          </cell>
          <cell r="AL1212" t="str">
            <v>Gail Comfort</v>
          </cell>
          <cell r="AM1212" t="b">
            <v>0</v>
          </cell>
          <cell r="AN1212" t="str">
            <v>RW:038183@3494</v>
          </cell>
          <cell r="AO1212" t="str">
            <v>08057</v>
          </cell>
          <cell r="AP1212">
            <v>0</v>
          </cell>
          <cell r="AQ1212">
            <v>0</v>
          </cell>
          <cell r="AR1212">
            <v>0</v>
          </cell>
          <cell r="AS1212">
            <v>0</v>
          </cell>
          <cell r="AT1212">
            <v>0</v>
          </cell>
          <cell r="AU1212">
            <v>0</v>
          </cell>
          <cell r="AV1212">
            <v>0</v>
          </cell>
          <cell r="AW1212">
            <v>1123.2</v>
          </cell>
          <cell r="AX1212">
            <v>1123.2</v>
          </cell>
          <cell r="AY1212">
            <v>1123.2</v>
          </cell>
        </row>
        <row r="1213">
          <cell r="A1213" t="str">
            <v>038689</v>
          </cell>
          <cell r="B1213" t="str">
            <v>Citrus Sunset</v>
          </cell>
          <cell r="C1213" t="str">
            <v>1280 N. Citrus Ave.</v>
          </cell>
          <cell r="D1213">
            <v>0</v>
          </cell>
          <cell r="E1213" t="str">
            <v>Vista</v>
          </cell>
          <cell r="F1213" t="str">
            <v>CA</v>
          </cell>
          <cell r="G1213" t="str">
            <v>92084</v>
          </cell>
          <cell r="H1213" t="str">
            <v>760-724-3460</v>
          </cell>
          <cell r="I1213" t="str">
            <v>760-724-3321</v>
          </cell>
          <cell r="J1213">
            <v>97</v>
          </cell>
          <cell r="K1213" t="str">
            <v>06073</v>
          </cell>
          <cell r="L1213" t="str">
            <v>San Diego</v>
          </cell>
          <cell r="M1213" t="str">
            <v>7320</v>
          </cell>
          <cell r="N1213" t="str">
            <v>San Diego</v>
          </cell>
          <cell r="O1213">
            <v>0</v>
          </cell>
          <cell r="P1213">
            <v>0</v>
          </cell>
          <cell r="Q1213">
            <v>0</v>
          </cell>
          <cell r="R1213" t="str">
            <v>garden</v>
          </cell>
          <cell r="S1213" t="str">
            <v>AIMCO</v>
          </cell>
          <cell r="T1213" t="str">
            <v>REIT</v>
          </cell>
          <cell r="U1213" t="str">
            <v>Conventional</v>
          </cell>
          <cell r="V1213" t="str">
            <v>Conventional</v>
          </cell>
          <cell r="W1213">
            <v>0</v>
          </cell>
          <cell r="X1213" t="str">
            <v>Consolidated</v>
          </cell>
          <cell r="Y1213" t="str">
            <v>12</v>
          </cell>
          <cell r="Z1213" t="str">
            <v>5</v>
          </cell>
          <cell r="AA1213" t="str">
            <v>5</v>
          </cell>
          <cell r="AB1213">
            <v>0</v>
          </cell>
          <cell r="AC1213">
            <v>1</v>
          </cell>
          <cell r="AD1213" t="str">
            <v>Yes</v>
          </cell>
          <cell r="AE1213" t="str">
            <v>Yes</v>
          </cell>
          <cell r="AF1213" t="str">
            <v>NHP Management Company</v>
          </cell>
          <cell r="AG1213" t="str">
            <v>AIMCO Citrus Sunset, LLC</v>
          </cell>
          <cell r="AH1213">
            <v>0</v>
          </cell>
          <cell r="AI1213" t="str">
            <v>Far West</v>
          </cell>
          <cell r="AJ1213" t="str">
            <v>California</v>
          </cell>
          <cell r="AK1213" t="str">
            <v>Greg Garmon</v>
          </cell>
          <cell r="AL1213" t="str">
            <v>Jim Paulson</v>
          </cell>
          <cell r="AM1213" t="b">
            <v>0</v>
          </cell>
          <cell r="AN1213" t="str">
            <v>RW:000184@3494</v>
          </cell>
          <cell r="AO1213">
            <v>0</v>
          </cell>
          <cell r="AP1213">
            <v>862.52</v>
          </cell>
          <cell r="AQ1213">
            <v>0</v>
          </cell>
          <cell r="AR1213">
            <v>0</v>
          </cell>
          <cell r="AS1213">
            <v>0</v>
          </cell>
          <cell r="AT1213">
            <v>0</v>
          </cell>
          <cell r="AU1213">
            <v>0</v>
          </cell>
          <cell r="AV1213">
            <v>0</v>
          </cell>
          <cell r="AW1213">
            <v>0</v>
          </cell>
          <cell r="AX1213">
            <v>862.52</v>
          </cell>
          <cell r="AY1213">
            <v>862.52</v>
          </cell>
        </row>
        <row r="1214">
          <cell r="A1214" t="str">
            <v>038690</v>
          </cell>
          <cell r="B1214" t="str">
            <v>Madera Point</v>
          </cell>
          <cell r="C1214" t="str">
            <v>445 S. Dobson Road</v>
          </cell>
          <cell r="D1214">
            <v>0</v>
          </cell>
          <cell r="E1214" t="str">
            <v>Phoenix</v>
          </cell>
          <cell r="F1214" t="str">
            <v>AZ</v>
          </cell>
          <cell r="G1214" t="str">
            <v>85202</v>
          </cell>
          <cell r="H1214" t="str">
            <v>602-827-8465</v>
          </cell>
          <cell r="I1214" t="str">
            <v>602-385-5481</v>
          </cell>
          <cell r="J1214">
            <v>256</v>
          </cell>
          <cell r="K1214" t="str">
            <v>04013</v>
          </cell>
          <cell r="L1214" t="str">
            <v>Maricopa</v>
          </cell>
          <cell r="M1214" t="str">
            <v>6200</v>
          </cell>
          <cell r="N1214" t="str">
            <v>Phoenix-Mesa</v>
          </cell>
          <cell r="O1214">
            <v>0</v>
          </cell>
          <cell r="P1214">
            <v>0</v>
          </cell>
          <cell r="Q1214">
            <v>0</v>
          </cell>
          <cell r="R1214" t="str">
            <v>garden</v>
          </cell>
          <cell r="S1214" t="str">
            <v>AIMCO</v>
          </cell>
          <cell r="T1214" t="str">
            <v>REIT/Ambassador</v>
          </cell>
          <cell r="U1214" t="str">
            <v>Conventional</v>
          </cell>
          <cell r="V1214" t="str">
            <v>Conventional</v>
          </cell>
          <cell r="W1214">
            <v>0</v>
          </cell>
          <cell r="X1214" t="str">
            <v>Consolidated</v>
          </cell>
          <cell r="Y1214" t="str">
            <v>12</v>
          </cell>
          <cell r="Z1214" t="str">
            <v>7</v>
          </cell>
          <cell r="AA1214" t="str">
            <v>8</v>
          </cell>
          <cell r="AB1214">
            <v>0</v>
          </cell>
          <cell r="AC1214">
            <v>1</v>
          </cell>
          <cell r="AD1214" t="str">
            <v>Yes</v>
          </cell>
          <cell r="AE1214" t="str">
            <v>Yes</v>
          </cell>
          <cell r="AF1214" t="str">
            <v>NHP Management Company</v>
          </cell>
          <cell r="AG1214" t="str">
            <v>Ambassador VI, L.P.</v>
          </cell>
          <cell r="AH1214" t="str">
            <v>1986</v>
          </cell>
          <cell r="AI1214" t="str">
            <v>Far West</v>
          </cell>
          <cell r="AJ1214" t="str">
            <v>Phoenix</v>
          </cell>
          <cell r="AK1214" t="str">
            <v>Kris Bloom</v>
          </cell>
          <cell r="AL1214" t="str">
            <v>Mike Kienast</v>
          </cell>
          <cell r="AM1214" t="b">
            <v>0</v>
          </cell>
          <cell r="AN1214">
            <v>0</v>
          </cell>
          <cell r="AO1214">
            <v>0</v>
          </cell>
          <cell r="AP1214">
            <v>0</v>
          </cell>
          <cell r="AQ1214">
            <v>0</v>
          </cell>
          <cell r="AR1214">
            <v>0</v>
          </cell>
          <cell r="AS1214">
            <v>0</v>
          </cell>
          <cell r="AT1214">
            <v>0</v>
          </cell>
          <cell r="AU1214">
            <v>1591.23</v>
          </cell>
          <cell r="AV1214">
            <v>0</v>
          </cell>
          <cell r="AW1214">
            <v>0</v>
          </cell>
          <cell r="AX1214">
            <v>1591.23</v>
          </cell>
          <cell r="AY1214">
            <v>1591.23</v>
          </cell>
        </row>
        <row r="1215">
          <cell r="A1215" t="str">
            <v>038691</v>
          </cell>
          <cell r="B1215" t="str">
            <v>UNITED SERVICES NO. 51</v>
          </cell>
          <cell r="C1215" t="str">
            <v>935 EAST BROAD STREET</v>
          </cell>
          <cell r="D1215">
            <v>0</v>
          </cell>
          <cell r="E1215" t="str">
            <v>Columbus</v>
          </cell>
          <cell r="F1215" t="str">
            <v>OH</v>
          </cell>
          <cell r="G1215" t="str">
            <v>43205</v>
          </cell>
          <cell r="H1215" t="str">
            <v>614-253-0984</v>
          </cell>
          <cell r="I1215" t="str">
            <v>614-253-3087</v>
          </cell>
          <cell r="J1215">
            <v>44</v>
          </cell>
          <cell r="K1215" t="str">
            <v>39049</v>
          </cell>
          <cell r="L1215" t="str">
            <v>Franklin</v>
          </cell>
          <cell r="M1215" t="str">
            <v>1840</v>
          </cell>
          <cell r="N1215" t="str">
            <v>Columbus</v>
          </cell>
          <cell r="O1215">
            <v>0</v>
          </cell>
          <cell r="P1215">
            <v>0</v>
          </cell>
          <cell r="Q1215" t="str">
            <v>Inner city</v>
          </cell>
          <cell r="R1215" t="str">
            <v>garden</v>
          </cell>
          <cell r="S1215" t="str">
            <v>AIMCO</v>
          </cell>
          <cell r="T1215" t="str">
            <v>BROAD</v>
          </cell>
          <cell r="U1215" t="str">
            <v>Affordable</v>
          </cell>
          <cell r="V1215" t="str">
            <v>Affordable</v>
          </cell>
          <cell r="W1215">
            <v>0</v>
          </cell>
          <cell r="X1215" t="str">
            <v>Fee</v>
          </cell>
          <cell r="Y1215">
            <v>0</v>
          </cell>
          <cell r="Z1215">
            <v>0</v>
          </cell>
          <cell r="AA1215">
            <v>0</v>
          </cell>
          <cell r="AB1215">
            <v>0</v>
          </cell>
          <cell r="AC1215">
            <v>0</v>
          </cell>
          <cell r="AD1215" t="str">
            <v>No</v>
          </cell>
          <cell r="AE1215" t="str">
            <v>Yes</v>
          </cell>
          <cell r="AF1215" t="str">
            <v>Broad St.</v>
          </cell>
          <cell r="AG1215" t="str">
            <v>United Services Real Estate Co., No. 51, L.P.</v>
          </cell>
          <cell r="AH1215">
            <v>0</v>
          </cell>
          <cell r="AI1215" t="str">
            <v>West</v>
          </cell>
          <cell r="AJ1215" t="str">
            <v>Columbus</v>
          </cell>
          <cell r="AK1215" t="str">
            <v>Rowe Shockley</v>
          </cell>
          <cell r="AL1215" t="str">
            <v>Greg Darr</v>
          </cell>
          <cell r="AM1215" t="b">
            <v>0</v>
          </cell>
          <cell r="AN1215" t="str">
            <v>RW:038396@3494</v>
          </cell>
          <cell r="AO1215" t="str">
            <v>07314</v>
          </cell>
          <cell r="AP1215">
            <v>0</v>
          </cell>
          <cell r="AQ1215">
            <v>0</v>
          </cell>
          <cell r="AR1215">
            <v>0</v>
          </cell>
          <cell r="AS1215">
            <v>0</v>
          </cell>
          <cell r="AT1215">
            <v>0</v>
          </cell>
          <cell r="AU1215">
            <v>0</v>
          </cell>
          <cell r="AV1215">
            <v>0</v>
          </cell>
          <cell r="AW1215">
            <v>0</v>
          </cell>
          <cell r="AX1215">
            <v>0</v>
          </cell>
          <cell r="AY1215">
            <v>0</v>
          </cell>
        </row>
        <row r="1216">
          <cell r="A1216" t="str">
            <v>038692</v>
          </cell>
          <cell r="B1216" t="str">
            <v>Windridge</v>
          </cell>
          <cell r="C1216" t="str">
            <v>2502 Babcock Road</v>
          </cell>
          <cell r="D1216">
            <v>0</v>
          </cell>
          <cell r="E1216" t="str">
            <v>San Antonio</v>
          </cell>
          <cell r="F1216" t="str">
            <v>TX</v>
          </cell>
          <cell r="G1216" t="str">
            <v>78229</v>
          </cell>
          <cell r="H1216" t="str">
            <v>210-614-3343</v>
          </cell>
          <cell r="I1216" t="str">
            <v>210-614-3345</v>
          </cell>
          <cell r="J1216">
            <v>276</v>
          </cell>
          <cell r="K1216" t="str">
            <v>48029</v>
          </cell>
          <cell r="L1216" t="str">
            <v>Bexar</v>
          </cell>
          <cell r="M1216" t="str">
            <v>7240</v>
          </cell>
          <cell r="N1216" t="str">
            <v>San Antonio</v>
          </cell>
          <cell r="O1216">
            <v>0</v>
          </cell>
          <cell r="P1216">
            <v>0</v>
          </cell>
          <cell r="Q1216">
            <v>0</v>
          </cell>
          <cell r="R1216" t="str">
            <v>garden</v>
          </cell>
          <cell r="S1216" t="str">
            <v>AIMCO</v>
          </cell>
          <cell r="T1216" t="str">
            <v>REIT/Ambassador</v>
          </cell>
          <cell r="U1216" t="str">
            <v>Conventional</v>
          </cell>
          <cell r="V1216" t="str">
            <v>Conventional</v>
          </cell>
          <cell r="W1216">
            <v>0</v>
          </cell>
          <cell r="X1216" t="str">
            <v>Consolidated</v>
          </cell>
          <cell r="Y1216" t="str">
            <v>12</v>
          </cell>
          <cell r="Z1216" t="str">
            <v>7</v>
          </cell>
          <cell r="AA1216" t="str">
            <v>7</v>
          </cell>
          <cell r="AB1216">
            <v>0</v>
          </cell>
          <cell r="AC1216">
            <v>1</v>
          </cell>
          <cell r="AD1216" t="str">
            <v>Yes</v>
          </cell>
          <cell r="AE1216" t="str">
            <v>Yes</v>
          </cell>
          <cell r="AF1216" t="str">
            <v>NHP Management Company</v>
          </cell>
          <cell r="AG1216" t="str">
            <v>Ambassador I, L.P.</v>
          </cell>
          <cell r="AH1216" t="str">
            <v>1983</v>
          </cell>
          <cell r="AI1216" t="str">
            <v>West</v>
          </cell>
          <cell r="AJ1216" t="str">
            <v>Austin</v>
          </cell>
          <cell r="AK1216" t="str">
            <v>Frances Nolan</v>
          </cell>
          <cell r="AL1216" t="str">
            <v>Nancy Proulx</v>
          </cell>
          <cell r="AM1216" t="b">
            <v>0</v>
          </cell>
          <cell r="AN1216" t="str">
            <v>RW:038813@3494</v>
          </cell>
          <cell r="AO1216" t="str">
            <v>11845</v>
          </cell>
          <cell r="AP1216">
            <v>0</v>
          </cell>
          <cell r="AQ1216">
            <v>0</v>
          </cell>
          <cell r="AR1216">
            <v>1490.4</v>
          </cell>
          <cell r="AS1216">
            <v>0</v>
          </cell>
          <cell r="AT1216">
            <v>0</v>
          </cell>
          <cell r="AU1216">
            <v>0</v>
          </cell>
          <cell r="AV1216">
            <v>0</v>
          </cell>
          <cell r="AW1216">
            <v>0</v>
          </cell>
          <cell r="AX1216">
            <v>1490.4</v>
          </cell>
          <cell r="AY1216">
            <v>1490.4</v>
          </cell>
        </row>
        <row r="1217">
          <cell r="A1217" t="str">
            <v>038693</v>
          </cell>
          <cell r="B1217" t="str">
            <v>PINE CREEK (MI)</v>
          </cell>
          <cell r="C1217" t="str">
            <v>11650 Plaza Dr</v>
          </cell>
          <cell r="D1217">
            <v>0</v>
          </cell>
          <cell r="E1217" t="str">
            <v>Clio</v>
          </cell>
          <cell r="F1217" t="str">
            <v>MI</v>
          </cell>
          <cell r="G1217" t="str">
            <v>48420</v>
          </cell>
          <cell r="H1217" t="str">
            <v>810-687-7711</v>
          </cell>
          <cell r="I1217" t="str">
            <v>810-687-1371</v>
          </cell>
          <cell r="J1217">
            <v>233</v>
          </cell>
          <cell r="K1217" t="str">
            <v>26049</v>
          </cell>
          <cell r="L1217" t="str">
            <v>Genesee</v>
          </cell>
          <cell r="M1217" t="str">
            <v>2640</v>
          </cell>
          <cell r="N1217" t="str">
            <v>Flint</v>
          </cell>
          <cell r="O1217" t="str">
            <v>35</v>
          </cell>
          <cell r="P1217" t="str">
            <v>Detroit - Ann Arbor - Flint</v>
          </cell>
          <cell r="Q1217">
            <v>0</v>
          </cell>
          <cell r="R1217" t="str">
            <v>garden</v>
          </cell>
          <cell r="S1217" t="str">
            <v>AIMCO</v>
          </cell>
          <cell r="T1217" t="str">
            <v>Winthrop</v>
          </cell>
          <cell r="U1217" t="str">
            <v>Conventional</v>
          </cell>
          <cell r="V1217" t="str">
            <v>Conventional</v>
          </cell>
          <cell r="W1217">
            <v>0</v>
          </cell>
          <cell r="X1217" t="str">
            <v>Consolidated</v>
          </cell>
          <cell r="Y1217" t="str">
            <v>12</v>
          </cell>
          <cell r="Z1217" t="str">
            <v>6</v>
          </cell>
          <cell r="AA1217" t="str">
            <v>7</v>
          </cell>
          <cell r="AB1217">
            <v>0</v>
          </cell>
          <cell r="AC1217">
            <v>1</v>
          </cell>
          <cell r="AD1217" t="str">
            <v>Yes</v>
          </cell>
          <cell r="AE1217" t="str">
            <v>Yes</v>
          </cell>
          <cell r="AF1217" t="str">
            <v>TAFI</v>
          </cell>
          <cell r="AG1217" t="str">
            <v>AIMCO/Pine Creek, L.P.</v>
          </cell>
          <cell r="AH1217" t="str">
            <v>1979</v>
          </cell>
          <cell r="AI1217" t="str">
            <v>West</v>
          </cell>
          <cell r="AJ1217" t="str">
            <v>Columbus</v>
          </cell>
          <cell r="AK1217" t="str">
            <v>Rowe Shockley</v>
          </cell>
          <cell r="AL1217" t="str">
            <v>Melanie Zimmerman</v>
          </cell>
          <cell r="AM1217" t="b">
            <v>0</v>
          </cell>
          <cell r="AN1217" t="str">
            <v>RW:006824@3494</v>
          </cell>
          <cell r="AO1217" t="str">
            <v>11647</v>
          </cell>
          <cell r="AP1217">
            <v>0</v>
          </cell>
          <cell r="AQ1217">
            <v>2302.04</v>
          </cell>
          <cell r="AR1217">
            <v>0</v>
          </cell>
          <cell r="AS1217">
            <v>0</v>
          </cell>
          <cell r="AT1217">
            <v>1120.75</v>
          </cell>
          <cell r="AU1217">
            <v>0</v>
          </cell>
          <cell r="AV1217">
            <v>0</v>
          </cell>
          <cell r="AW1217">
            <v>0</v>
          </cell>
          <cell r="AX1217">
            <v>3422.79</v>
          </cell>
          <cell r="AY1217">
            <v>3422.79</v>
          </cell>
        </row>
        <row r="1218">
          <cell r="A1218" t="str">
            <v>038694</v>
          </cell>
          <cell r="B1218" t="str">
            <v>REHAB UNLIMITED</v>
          </cell>
          <cell r="C1218" t="str">
            <v>935 EAST BROAD STREET</v>
          </cell>
          <cell r="D1218">
            <v>0</v>
          </cell>
          <cell r="E1218" t="str">
            <v>Columbus</v>
          </cell>
          <cell r="F1218" t="str">
            <v>OH</v>
          </cell>
          <cell r="G1218" t="str">
            <v>43205</v>
          </cell>
          <cell r="H1218" t="str">
            <v>614-253-0984</v>
          </cell>
          <cell r="I1218" t="str">
            <v>614-253-3087</v>
          </cell>
          <cell r="J1218">
            <v>35</v>
          </cell>
          <cell r="K1218" t="str">
            <v>39049</v>
          </cell>
          <cell r="L1218" t="str">
            <v>Franklin</v>
          </cell>
          <cell r="M1218" t="str">
            <v>1840</v>
          </cell>
          <cell r="N1218" t="str">
            <v>Columbus</v>
          </cell>
          <cell r="O1218">
            <v>0</v>
          </cell>
          <cell r="P1218">
            <v>0</v>
          </cell>
          <cell r="Q1218" t="str">
            <v>Inner city</v>
          </cell>
          <cell r="R1218" t="str">
            <v>garden</v>
          </cell>
          <cell r="S1218" t="str">
            <v>AIMCO</v>
          </cell>
          <cell r="T1218" t="str">
            <v>BROAD</v>
          </cell>
          <cell r="U1218" t="str">
            <v>Affordable</v>
          </cell>
          <cell r="V1218" t="str">
            <v>Affordable</v>
          </cell>
          <cell r="W1218">
            <v>0</v>
          </cell>
          <cell r="X1218" t="str">
            <v>Fee</v>
          </cell>
          <cell r="Y1218">
            <v>0</v>
          </cell>
          <cell r="Z1218">
            <v>0</v>
          </cell>
          <cell r="AA1218">
            <v>0</v>
          </cell>
          <cell r="AB1218">
            <v>0</v>
          </cell>
          <cell r="AC1218">
            <v>0</v>
          </cell>
          <cell r="AD1218" t="str">
            <v>No</v>
          </cell>
          <cell r="AE1218" t="str">
            <v>Yes</v>
          </cell>
          <cell r="AF1218" t="str">
            <v>Broad St.</v>
          </cell>
          <cell r="AG1218" t="str">
            <v>Rehab Unlimited, L.P.</v>
          </cell>
          <cell r="AH1218">
            <v>0</v>
          </cell>
          <cell r="AI1218" t="str">
            <v>West</v>
          </cell>
          <cell r="AJ1218" t="str">
            <v>Columbus</v>
          </cell>
          <cell r="AK1218" t="str">
            <v>Rowe Shockley</v>
          </cell>
          <cell r="AL1218" t="str">
            <v>Greg Darr</v>
          </cell>
          <cell r="AM1218" t="b">
            <v>0</v>
          </cell>
          <cell r="AN1218">
            <v>0</v>
          </cell>
          <cell r="AO1218" t="str">
            <v>09140</v>
          </cell>
          <cell r="AP1218">
            <v>0</v>
          </cell>
          <cell r="AQ1218">
            <v>0</v>
          </cell>
          <cell r="AR1218">
            <v>0</v>
          </cell>
          <cell r="AS1218">
            <v>0</v>
          </cell>
          <cell r="AT1218">
            <v>0</v>
          </cell>
          <cell r="AU1218">
            <v>0</v>
          </cell>
          <cell r="AV1218">
            <v>0</v>
          </cell>
          <cell r="AW1218">
            <v>0</v>
          </cell>
          <cell r="AX1218">
            <v>0</v>
          </cell>
          <cell r="AY1218">
            <v>0</v>
          </cell>
        </row>
        <row r="1219">
          <cell r="A1219" t="str">
            <v>038695</v>
          </cell>
          <cell r="B1219" t="str">
            <v>Mesa Ridge</v>
          </cell>
          <cell r="C1219" t="str">
            <v>4900 USAA Boulevard</v>
          </cell>
          <cell r="D1219">
            <v>0</v>
          </cell>
          <cell r="E1219" t="str">
            <v>San Antonio</v>
          </cell>
          <cell r="F1219" t="str">
            <v>TX</v>
          </cell>
          <cell r="G1219" t="str">
            <v>78240</v>
          </cell>
          <cell r="H1219" t="str">
            <v>210-690-6001</v>
          </cell>
          <cell r="I1219" t="str">
            <v>210-558-7579</v>
          </cell>
          <cell r="J1219">
            <v>200</v>
          </cell>
          <cell r="K1219" t="str">
            <v>48029</v>
          </cell>
          <cell r="L1219" t="str">
            <v>Bexar</v>
          </cell>
          <cell r="M1219" t="str">
            <v>7240</v>
          </cell>
          <cell r="N1219" t="str">
            <v>San Antonio</v>
          </cell>
          <cell r="O1219">
            <v>0</v>
          </cell>
          <cell r="P1219">
            <v>0</v>
          </cell>
          <cell r="Q1219">
            <v>0</v>
          </cell>
          <cell r="R1219" t="str">
            <v>garden</v>
          </cell>
          <cell r="S1219" t="str">
            <v>AIMCO</v>
          </cell>
          <cell r="T1219" t="str">
            <v>REIT/Ambassador</v>
          </cell>
          <cell r="U1219" t="str">
            <v>Conventional</v>
          </cell>
          <cell r="V1219" t="str">
            <v>Conventional</v>
          </cell>
          <cell r="W1219">
            <v>0</v>
          </cell>
          <cell r="X1219" t="str">
            <v>Consolidated</v>
          </cell>
          <cell r="Y1219" t="str">
            <v>12</v>
          </cell>
          <cell r="Z1219" t="str">
            <v>7</v>
          </cell>
          <cell r="AA1219" t="str">
            <v>7</v>
          </cell>
          <cell r="AB1219">
            <v>0</v>
          </cell>
          <cell r="AC1219">
            <v>1</v>
          </cell>
          <cell r="AD1219" t="str">
            <v>Yes</v>
          </cell>
          <cell r="AE1219" t="str">
            <v>Yes</v>
          </cell>
          <cell r="AF1219" t="str">
            <v>NHP Management Company</v>
          </cell>
          <cell r="AG1219" t="str">
            <v>Ambassador VIII, L.P.</v>
          </cell>
          <cell r="AH1219" t="str">
            <v>1986</v>
          </cell>
          <cell r="AI1219" t="str">
            <v>West</v>
          </cell>
          <cell r="AJ1219" t="str">
            <v>Austin</v>
          </cell>
          <cell r="AK1219" t="str">
            <v>Frances Nolan</v>
          </cell>
          <cell r="AL1219" t="str">
            <v>Nancy Proulx</v>
          </cell>
          <cell r="AM1219" t="b">
            <v>0</v>
          </cell>
          <cell r="AN1219" t="str">
            <v>RW:039589@3494</v>
          </cell>
          <cell r="AO1219">
            <v>0</v>
          </cell>
          <cell r="AP1219">
            <v>0</v>
          </cell>
          <cell r="AQ1219">
            <v>0</v>
          </cell>
          <cell r="AR1219">
            <v>1080</v>
          </cell>
          <cell r="AS1219">
            <v>0</v>
          </cell>
          <cell r="AT1219">
            <v>0</v>
          </cell>
          <cell r="AU1219">
            <v>0</v>
          </cell>
          <cell r="AV1219">
            <v>0</v>
          </cell>
          <cell r="AW1219">
            <v>0</v>
          </cell>
          <cell r="AX1219">
            <v>1080</v>
          </cell>
          <cell r="AY1219">
            <v>1080</v>
          </cell>
        </row>
        <row r="1220">
          <cell r="A1220" t="str">
            <v>038696</v>
          </cell>
          <cell r="B1220" t="str">
            <v>Rancho Sunset</v>
          </cell>
          <cell r="C1220" t="str">
            <v>910 Del Dios Hwy</v>
          </cell>
          <cell r="D1220">
            <v>0</v>
          </cell>
          <cell r="E1220" t="str">
            <v>Escondido</v>
          </cell>
          <cell r="F1220" t="str">
            <v>CA</v>
          </cell>
          <cell r="G1220" t="str">
            <v>92029</v>
          </cell>
          <cell r="H1220" t="str">
            <v>760-747-3092</v>
          </cell>
          <cell r="I1220" t="str">
            <v>760-747-3102</v>
          </cell>
          <cell r="J1220">
            <v>334</v>
          </cell>
          <cell r="K1220" t="str">
            <v>06073</v>
          </cell>
          <cell r="L1220" t="str">
            <v>San Diego</v>
          </cell>
          <cell r="M1220" t="str">
            <v>7320</v>
          </cell>
          <cell r="N1220" t="str">
            <v>San Diego</v>
          </cell>
          <cell r="O1220">
            <v>0</v>
          </cell>
          <cell r="P1220">
            <v>0</v>
          </cell>
          <cell r="Q1220">
            <v>0</v>
          </cell>
          <cell r="R1220" t="str">
            <v>garden</v>
          </cell>
          <cell r="S1220" t="str">
            <v>AIMCO</v>
          </cell>
          <cell r="T1220" t="str">
            <v>REIT</v>
          </cell>
          <cell r="U1220" t="str">
            <v>Conventional</v>
          </cell>
          <cell r="V1220" t="str">
            <v>Conventional</v>
          </cell>
          <cell r="W1220">
            <v>0</v>
          </cell>
          <cell r="X1220" t="str">
            <v>Consolidated</v>
          </cell>
          <cell r="Y1220" t="str">
            <v>12</v>
          </cell>
          <cell r="Z1220" t="str">
            <v>8</v>
          </cell>
          <cell r="AA1220" t="str">
            <v>5</v>
          </cell>
          <cell r="AB1220">
            <v>0</v>
          </cell>
          <cell r="AC1220">
            <v>1</v>
          </cell>
          <cell r="AD1220" t="str">
            <v>Yes</v>
          </cell>
          <cell r="AE1220" t="str">
            <v>Yes</v>
          </cell>
          <cell r="AF1220" t="str">
            <v>NHP Management Company</v>
          </cell>
          <cell r="AG1220" t="str">
            <v>AIMCO Sunset Escondido, LLC</v>
          </cell>
          <cell r="AH1220">
            <v>0</v>
          </cell>
          <cell r="AI1220" t="str">
            <v>Far West</v>
          </cell>
          <cell r="AJ1220" t="str">
            <v>California</v>
          </cell>
          <cell r="AK1220" t="str">
            <v>Greg Garmon</v>
          </cell>
          <cell r="AL1220" t="str">
            <v>Jim Paulson</v>
          </cell>
          <cell r="AM1220" t="b">
            <v>0</v>
          </cell>
          <cell r="AN1220">
            <v>0</v>
          </cell>
          <cell r="AO1220" t="str">
            <v>08111</v>
          </cell>
          <cell r="AP1220">
            <v>0</v>
          </cell>
          <cell r="AQ1220">
            <v>0</v>
          </cell>
          <cell r="AR1220">
            <v>0</v>
          </cell>
          <cell r="AS1220">
            <v>0</v>
          </cell>
          <cell r="AT1220">
            <v>0</v>
          </cell>
          <cell r="AU1220">
            <v>0</v>
          </cell>
          <cell r="AV1220">
            <v>0</v>
          </cell>
          <cell r="AW1220">
            <v>0</v>
          </cell>
          <cell r="AX1220">
            <v>0</v>
          </cell>
          <cell r="AY1220">
            <v>0</v>
          </cell>
        </row>
        <row r="1221">
          <cell r="A1221" t="str">
            <v>038697</v>
          </cell>
          <cell r="B1221" t="str">
            <v>REHAB UNLIMITED 74</v>
          </cell>
          <cell r="C1221" t="str">
            <v>935 EAST BROAD STREET</v>
          </cell>
          <cell r="D1221">
            <v>0</v>
          </cell>
          <cell r="E1221" t="str">
            <v>Columbus</v>
          </cell>
          <cell r="F1221" t="str">
            <v>OH</v>
          </cell>
          <cell r="G1221" t="str">
            <v>43205</v>
          </cell>
          <cell r="H1221" t="str">
            <v>614-253-0984</v>
          </cell>
          <cell r="I1221" t="str">
            <v>614-253-3087</v>
          </cell>
          <cell r="J1221">
            <v>120</v>
          </cell>
          <cell r="K1221" t="str">
            <v>39049</v>
          </cell>
          <cell r="L1221" t="str">
            <v>Franklin</v>
          </cell>
          <cell r="M1221" t="str">
            <v>1840</v>
          </cell>
          <cell r="N1221" t="str">
            <v>Columbus</v>
          </cell>
          <cell r="O1221">
            <v>0</v>
          </cell>
          <cell r="P1221">
            <v>0</v>
          </cell>
          <cell r="Q1221" t="str">
            <v>Inner city</v>
          </cell>
          <cell r="R1221" t="str">
            <v>garden</v>
          </cell>
          <cell r="S1221" t="str">
            <v>AIMCO</v>
          </cell>
          <cell r="T1221" t="str">
            <v>BROAD</v>
          </cell>
          <cell r="U1221" t="str">
            <v>Affordable</v>
          </cell>
          <cell r="V1221" t="str">
            <v>Affordable</v>
          </cell>
          <cell r="W1221">
            <v>0</v>
          </cell>
          <cell r="X1221" t="str">
            <v>Fee</v>
          </cell>
          <cell r="Y1221">
            <v>0</v>
          </cell>
          <cell r="Z1221">
            <v>0</v>
          </cell>
          <cell r="AA1221">
            <v>0</v>
          </cell>
          <cell r="AB1221">
            <v>0</v>
          </cell>
          <cell r="AC1221">
            <v>0</v>
          </cell>
          <cell r="AD1221" t="str">
            <v>No</v>
          </cell>
          <cell r="AE1221" t="str">
            <v>Yes</v>
          </cell>
          <cell r="AF1221" t="str">
            <v>Broad St.</v>
          </cell>
          <cell r="AG1221" t="str">
            <v>Rehab Unlimited, L.P.</v>
          </cell>
          <cell r="AH1221">
            <v>0</v>
          </cell>
          <cell r="AI1221" t="str">
            <v>West</v>
          </cell>
          <cell r="AJ1221" t="str">
            <v>Columbus</v>
          </cell>
          <cell r="AK1221" t="str">
            <v>Rowe Shockley</v>
          </cell>
          <cell r="AL1221" t="str">
            <v>Greg Darr</v>
          </cell>
          <cell r="AM1221" t="b">
            <v>0</v>
          </cell>
          <cell r="AN1221" t="str">
            <v>RW:025063@3494</v>
          </cell>
          <cell r="AO1221" t="str">
            <v>11607</v>
          </cell>
          <cell r="AP1221">
            <v>0</v>
          </cell>
          <cell r="AQ1221">
            <v>0</v>
          </cell>
          <cell r="AR1221">
            <v>0</v>
          </cell>
          <cell r="AS1221">
            <v>0</v>
          </cell>
          <cell r="AT1221">
            <v>0</v>
          </cell>
          <cell r="AU1221">
            <v>0</v>
          </cell>
          <cell r="AV1221">
            <v>0</v>
          </cell>
          <cell r="AW1221">
            <v>0</v>
          </cell>
          <cell r="AX1221">
            <v>0</v>
          </cell>
          <cell r="AY1221">
            <v>0</v>
          </cell>
        </row>
        <row r="1222">
          <cell r="A1222" t="str">
            <v>038698</v>
          </cell>
          <cell r="B1222" t="str">
            <v>Sunset Village</v>
          </cell>
          <cell r="C1222" t="str">
            <v>3634 College Blvd</v>
          </cell>
          <cell r="D1222">
            <v>0</v>
          </cell>
          <cell r="E1222" t="str">
            <v>Oceanside</v>
          </cell>
          <cell r="F1222" t="str">
            <v>CA</v>
          </cell>
          <cell r="G1222" t="str">
            <v>92056</v>
          </cell>
          <cell r="H1222" t="str">
            <v>760-758-3880</v>
          </cell>
          <cell r="I1222" t="str">
            <v>760-758-3990</v>
          </cell>
          <cell r="J1222">
            <v>114</v>
          </cell>
          <cell r="K1222" t="str">
            <v>06073</v>
          </cell>
          <cell r="L1222" t="str">
            <v>San Diego</v>
          </cell>
          <cell r="M1222" t="str">
            <v>7320</v>
          </cell>
          <cell r="N1222" t="str">
            <v>San Diego</v>
          </cell>
          <cell r="O1222">
            <v>0</v>
          </cell>
          <cell r="P1222">
            <v>0</v>
          </cell>
          <cell r="Q1222">
            <v>0</v>
          </cell>
          <cell r="R1222" t="str">
            <v>garden</v>
          </cell>
          <cell r="S1222" t="str">
            <v>AIMCO</v>
          </cell>
          <cell r="T1222" t="str">
            <v>REIT</v>
          </cell>
          <cell r="U1222" t="str">
            <v>Conventional</v>
          </cell>
          <cell r="V1222" t="str">
            <v>Conventional</v>
          </cell>
          <cell r="W1222">
            <v>0</v>
          </cell>
          <cell r="X1222" t="str">
            <v>Consolidated</v>
          </cell>
          <cell r="Y1222" t="str">
            <v>12</v>
          </cell>
          <cell r="Z1222" t="str">
            <v>8</v>
          </cell>
          <cell r="AA1222" t="str">
            <v>6</v>
          </cell>
          <cell r="AB1222">
            <v>0</v>
          </cell>
          <cell r="AC1222">
            <v>1</v>
          </cell>
          <cell r="AD1222" t="str">
            <v>Yes</v>
          </cell>
          <cell r="AE1222" t="str">
            <v>Yes</v>
          </cell>
          <cell r="AF1222" t="str">
            <v>NHP Management Company</v>
          </cell>
          <cell r="AG1222" t="str">
            <v>AIMCO Sunset Village, LLC</v>
          </cell>
          <cell r="AH1222">
            <v>0</v>
          </cell>
          <cell r="AI1222" t="str">
            <v>Far West</v>
          </cell>
          <cell r="AJ1222" t="str">
            <v>California</v>
          </cell>
          <cell r="AK1222" t="str">
            <v>Greg Garmon</v>
          </cell>
          <cell r="AL1222" t="str">
            <v>Jim Paulson</v>
          </cell>
          <cell r="AM1222" t="b">
            <v>0</v>
          </cell>
          <cell r="AN1222" t="str">
            <v>RW:038247@3494</v>
          </cell>
          <cell r="AO1222" t="str">
            <v>08040</v>
          </cell>
          <cell r="AP1222">
            <v>0</v>
          </cell>
          <cell r="AQ1222">
            <v>0</v>
          </cell>
          <cell r="AR1222">
            <v>0</v>
          </cell>
          <cell r="AS1222">
            <v>0</v>
          </cell>
          <cell r="AT1222">
            <v>0</v>
          </cell>
          <cell r="AU1222">
            <v>0</v>
          </cell>
          <cell r="AV1222">
            <v>0</v>
          </cell>
          <cell r="AW1222">
            <v>0</v>
          </cell>
          <cell r="AX1222">
            <v>0</v>
          </cell>
          <cell r="AY1222">
            <v>0</v>
          </cell>
        </row>
        <row r="1223">
          <cell r="A1223" t="str">
            <v>038700</v>
          </cell>
          <cell r="B1223" t="str">
            <v>Mountainview</v>
          </cell>
          <cell r="C1223" t="str">
            <v>4085 Westmeadow Drive</v>
          </cell>
          <cell r="D1223">
            <v>0</v>
          </cell>
          <cell r="E1223" t="str">
            <v>Colorado Springs</v>
          </cell>
          <cell r="F1223" t="str">
            <v>CO</v>
          </cell>
          <cell r="G1223" t="str">
            <v>80906</v>
          </cell>
          <cell r="H1223" t="str">
            <v>719-576-7974</v>
          </cell>
          <cell r="I1223" t="str">
            <v>719-576-1961</v>
          </cell>
          <cell r="J1223">
            <v>252</v>
          </cell>
          <cell r="K1223" t="str">
            <v>08041</v>
          </cell>
          <cell r="L1223" t="str">
            <v>El Paso</v>
          </cell>
          <cell r="M1223" t="str">
            <v>1720</v>
          </cell>
          <cell r="N1223" t="str">
            <v>ColoradoSprings</v>
          </cell>
          <cell r="O1223">
            <v>0</v>
          </cell>
          <cell r="P1223">
            <v>0</v>
          </cell>
          <cell r="Q1223">
            <v>0</v>
          </cell>
          <cell r="R1223" t="str">
            <v>garden</v>
          </cell>
          <cell r="S1223" t="str">
            <v>AIMCO</v>
          </cell>
          <cell r="T1223" t="str">
            <v>REIT/Ambassador</v>
          </cell>
          <cell r="U1223" t="str">
            <v>Conventional</v>
          </cell>
          <cell r="V1223" t="str">
            <v>Conventional</v>
          </cell>
          <cell r="W1223">
            <v>0</v>
          </cell>
          <cell r="X1223" t="str">
            <v>Consolidated</v>
          </cell>
          <cell r="Y1223" t="str">
            <v>12</v>
          </cell>
          <cell r="Z1223" t="str">
            <v>9</v>
          </cell>
          <cell r="AA1223" t="str">
            <v>10</v>
          </cell>
          <cell r="AB1223">
            <v>0</v>
          </cell>
          <cell r="AC1223">
            <v>1</v>
          </cell>
          <cell r="AD1223" t="str">
            <v>Yes</v>
          </cell>
          <cell r="AE1223" t="str">
            <v>Yes</v>
          </cell>
          <cell r="AF1223" t="str">
            <v>NHP Management Company</v>
          </cell>
          <cell r="AG1223" t="str">
            <v>AIMCO Mountain View, L.L.C.</v>
          </cell>
          <cell r="AH1223" t="str">
            <v>1985</v>
          </cell>
          <cell r="AI1223" t="str">
            <v>Far West</v>
          </cell>
          <cell r="AJ1223" t="str">
            <v>Denver</v>
          </cell>
          <cell r="AK1223" t="str">
            <v>Steve Peters</v>
          </cell>
          <cell r="AL1223" t="str">
            <v>Cindy Pogue</v>
          </cell>
          <cell r="AM1223" t="b">
            <v>0</v>
          </cell>
          <cell r="AN1223" t="str">
            <v>RW:006814@3494</v>
          </cell>
          <cell r="AO1223" t="str">
            <v>11649</v>
          </cell>
          <cell r="AP1223">
            <v>0</v>
          </cell>
          <cell r="AQ1223">
            <v>0</v>
          </cell>
          <cell r="AR1223">
            <v>0</v>
          </cell>
          <cell r="AS1223">
            <v>0</v>
          </cell>
          <cell r="AT1223">
            <v>0</v>
          </cell>
          <cell r="AU1223">
            <v>1566.37</v>
          </cell>
          <cell r="AV1223">
            <v>0</v>
          </cell>
          <cell r="AW1223">
            <v>0</v>
          </cell>
          <cell r="AX1223">
            <v>1566.37</v>
          </cell>
          <cell r="AY1223">
            <v>1566.37</v>
          </cell>
        </row>
        <row r="1224">
          <cell r="A1224" t="str">
            <v>038701</v>
          </cell>
          <cell r="B1224" t="str">
            <v>Fishermans Landing</v>
          </cell>
          <cell r="C1224">
            <v>0</v>
          </cell>
          <cell r="D1224">
            <v>0</v>
          </cell>
          <cell r="E1224" t="str">
            <v>Temple Terrace</v>
          </cell>
          <cell r="F1224" t="str">
            <v>FL</v>
          </cell>
          <cell r="G1224" t="str">
            <v>33637</v>
          </cell>
          <cell r="H1224">
            <v>0</v>
          </cell>
          <cell r="I1224">
            <v>0</v>
          </cell>
          <cell r="J1224">
            <v>256</v>
          </cell>
          <cell r="K1224" t="str">
            <v>12057</v>
          </cell>
          <cell r="L1224" t="str">
            <v>Hillsborough</v>
          </cell>
          <cell r="M1224" t="str">
            <v>8280</v>
          </cell>
          <cell r="N1224" t="str">
            <v>Tampa-St. Petersburg-Clearwater</v>
          </cell>
          <cell r="O1224">
            <v>0</v>
          </cell>
          <cell r="P1224">
            <v>0</v>
          </cell>
          <cell r="Q1224">
            <v>0</v>
          </cell>
          <cell r="R1224" t="str">
            <v>garden</v>
          </cell>
          <cell r="S1224" t="str">
            <v>AIMCO</v>
          </cell>
          <cell r="T1224">
            <v>0</v>
          </cell>
          <cell r="U1224" t="str">
            <v>Conventional</v>
          </cell>
          <cell r="V1224">
            <v>0</v>
          </cell>
          <cell r="W1224">
            <v>0</v>
          </cell>
          <cell r="X1224" t="str">
            <v>Consolidated</v>
          </cell>
          <cell r="Y1224" t="str">
            <v>12</v>
          </cell>
          <cell r="Z1224" t="str">
            <v>7</v>
          </cell>
          <cell r="AA1224" t="str">
            <v>9</v>
          </cell>
          <cell r="AB1224">
            <v>0</v>
          </cell>
          <cell r="AC1224">
            <v>1</v>
          </cell>
          <cell r="AD1224" t="str">
            <v>Yes</v>
          </cell>
          <cell r="AE1224" t="str">
            <v>Yes</v>
          </cell>
          <cell r="AF1224" t="str">
            <v>NHP Management Company</v>
          </cell>
          <cell r="AG1224" t="str">
            <v>AIMCO Fisherman's Landing, L.P.</v>
          </cell>
          <cell r="AH1224">
            <v>0</v>
          </cell>
          <cell r="AI1224" t="str">
            <v>South East</v>
          </cell>
          <cell r="AJ1224" t="str">
            <v>Tampa</v>
          </cell>
          <cell r="AK1224" t="str">
            <v>Dan Kistel</v>
          </cell>
          <cell r="AL1224" t="str">
            <v>Gail Comfort</v>
          </cell>
          <cell r="AM1224" t="b">
            <v>1</v>
          </cell>
          <cell r="AN1224">
            <v>0</v>
          </cell>
          <cell r="AO1224">
            <v>0</v>
          </cell>
          <cell r="AP1224">
            <v>0</v>
          </cell>
          <cell r="AQ1224">
            <v>0</v>
          </cell>
          <cell r="AR1224">
            <v>0</v>
          </cell>
          <cell r="AS1224">
            <v>0</v>
          </cell>
          <cell r="AT1224">
            <v>0</v>
          </cell>
          <cell r="AU1224">
            <v>0</v>
          </cell>
          <cell r="AV1224">
            <v>0</v>
          </cell>
          <cell r="AW1224">
            <v>691.2</v>
          </cell>
          <cell r="AX1224">
            <v>691.2</v>
          </cell>
          <cell r="AY1224">
            <v>691.2</v>
          </cell>
        </row>
        <row r="1225">
          <cell r="A1225" t="str">
            <v>038702</v>
          </cell>
          <cell r="B1225" t="str">
            <v>Ocean Oaks Apartments</v>
          </cell>
          <cell r="C1225" t="str">
            <v>1645 Dunlawton Avenue</v>
          </cell>
          <cell r="D1225">
            <v>0</v>
          </cell>
          <cell r="E1225" t="str">
            <v>Port Orange</v>
          </cell>
          <cell r="F1225" t="str">
            <v>FL</v>
          </cell>
          <cell r="G1225" t="str">
            <v>32127</v>
          </cell>
          <cell r="H1225" t="str">
            <v>904-756-9117</v>
          </cell>
          <cell r="I1225" t="str">
            <v>914-756-3378</v>
          </cell>
          <cell r="J1225">
            <v>296</v>
          </cell>
          <cell r="K1225" t="str">
            <v>12127</v>
          </cell>
          <cell r="L1225" t="str">
            <v>Volusia</v>
          </cell>
          <cell r="M1225" t="str">
            <v>2020</v>
          </cell>
          <cell r="N1225" t="str">
            <v>DaytonaBeach</v>
          </cell>
          <cell r="O1225">
            <v>0</v>
          </cell>
          <cell r="P1225">
            <v>0</v>
          </cell>
          <cell r="Q1225">
            <v>0</v>
          </cell>
          <cell r="R1225" t="str">
            <v>garden</v>
          </cell>
          <cell r="S1225" t="str">
            <v>AIMCO</v>
          </cell>
          <cell r="T1225" t="str">
            <v>REIT/Ambassador</v>
          </cell>
          <cell r="U1225" t="str">
            <v>Conventional</v>
          </cell>
          <cell r="V1225" t="str">
            <v>Conventional</v>
          </cell>
          <cell r="W1225">
            <v>0</v>
          </cell>
          <cell r="X1225" t="str">
            <v>Consolidated</v>
          </cell>
          <cell r="Y1225" t="str">
            <v>12</v>
          </cell>
          <cell r="Z1225" t="str">
            <v>7</v>
          </cell>
          <cell r="AA1225" t="str">
            <v>8</v>
          </cell>
          <cell r="AB1225">
            <v>0</v>
          </cell>
          <cell r="AC1225">
            <v>1</v>
          </cell>
          <cell r="AD1225" t="str">
            <v>Yes</v>
          </cell>
          <cell r="AE1225" t="str">
            <v>Yes</v>
          </cell>
          <cell r="AF1225" t="str">
            <v>NHP Management Company</v>
          </cell>
          <cell r="AG1225" t="str">
            <v>AIMCO Ocean Oaks, L.L.C.</v>
          </cell>
          <cell r="AH1225" t="str">
            <v>1973</v>
          </cell>
          <cell r="AI1225" t="str">
            <v>South East</v>
          </cell>
          <cell r="AJ1225" t="str">
            <v>Orlando</v>
          </cell>
          <cell r="AK1225" t="str">
            <v>Chuck Turner</v>
          </cell>
          <cell r="AL1225" t="str">
            <v>Elaine Williams</v>
          </cell>
          <cell r="AM1225" t="b">
            <v>0</v>
          </cell>
          <cell r="AN1225" t="str">
            <v>RW:005371@3494</v>
          </cell>
          <cell r="AO1225">
            <v>0</v>
          </cell>
          <cell r="AP1225">
            <v>0</v>
          </cell>
          <cell r="AQ1225">
            <v>0</v>
          </cell>
          <cell r="AR1225">
            <v>0</v>
          </cell>
          <cell r="AS1225">
            <v>1065.5999999999999</v>
          </cell>
          <cell r="AT1225">
            <v>0</v>
          </cell>
          <cell r="AU1225">
            <v>0</v>
          </cell>
          <cell r="AV1225">
            <v>0</v>
          </cell>
          <cell r="AW1225">
            <v>0</v>
          </cell>
          <cell r="AX1225">
            <v>1065.5999999999999</v>
          </cell>
          <cell r="AY1225">
            <v>1065.5999999999999</v>
          </cell>
        </row>
        <row r="1226">
          <cell r="A1226" t="str">
            <v>038703</v>
          </cell>
          <cell r="B1226" t="str">
            <v>MOMENTUM 75</v>
          </cell>
          <cell r="C1226" t="str">
            <v>935 EAST BROAD STREET</v>
          </cell>
          <cell r="D1226">
            <v>0</v>
          </cell>
          <cell r="E1226" t="str">
            <v>Columbus</v>
          </cell>
          <cell r="F1226" t="str">
            <v>OH</v>
          </cell>
          <cell r="G1226" t="str">
            <v>43205</v>
          </cell>
          <cell r="H1226" t="str">
            <v>614-253-0984</v>
          </cell>
          <cell r="I1226" t="str">
            <v>614-253-3087</v>
          </cell>
          <cell r="J1226">
            <v>75</v>
          </cell>
          <cell r="K1226" t="str">
            <v>39049</v>
          </cell>
          <cell r="L1226" t="str">
            <v>Franklin</v>
          </cell>
          <cell r="M1226" t="str">
            <v>1840</v>
          </cell>
          <cell r="N1226" t="str">
            <v>Columbus</v>
          </cell>
          <cell r="O1226">
            <v>0</v>
          </cell>
          <cell r="P1226">
            <v>0</v>
          </cell>
          <cell r="Q1226" t="str">
            <v>Inner city</v>
          </cell>
          <cell r="R1226" t="str">
            <v>garden</v>
          </cell>
          <cell r="S1226" t="str">
            <v>AIMCO</v>
          </cell>
          <cell r="T1226" t="str">
            <v>BROAD</v>
          </cell>
          <cell r="U1226" t="str">
            <v>Affordable</v>
          </cell>
          <cell r="V1226" t="str">
            <v>Affordable</v>
          </cell>
          <cell r="W1226">
            <v>0</v>
          </cell>
          <cell r="X1226" t="str">
            <v>Fee</v>
          </cell>
          <cell r="Y1226">
            <v>0</v>
          </cell>
          <cell r="Z1226">
            <v>0</v>
          </cell>
          <cell r="AA1226">
            <v>0</v>
          </cell>
          <cell r="AB1226">
            <v>0</v>
          </cell>
          <cell r="AC1226">
            <v>0</v>
          </cell>
          <cell r="AD1226" t="str">
            <v>No</v>
          </cell>
          <cell r="AE1226" t="str">
            <v>Yes</v>
          </cell>
          <cell r="AF1226" t="str">
            <v>Broad St.</v>
          </cell>
          <cell r="AG1226" t="str">
            <v>Momentum 75, L.P.</v>
          </cell>
          <cell r="AH1226">
            <v>0</v>
          </cell>
          <cell r="AI1226" t="str">
            <v>West</v>
          </cell>
          <cell r="AJ1226" t="str">
            <v>Columbus</v>
          </cell>
          <cell r="AK1226" t="str">
            <v>Rowe Shockley</v>
          </cell>
          <cell r="AL1226" t="str">
            <v>Greg Darr</v>
          </cell>
          <cell r="AM1226" t="b">
            <v>0</v>
          </cell>
          <cell r="AN1226" t="str">
            <v>RW:007069@3494</v>
          </cell>
          <cell r="AO1226" t="str">
            <v>11313</v>
          </cell>
          <cell r="AP1226">
            <v>0</v>
          </cell>
          <cell r="AQ1226">
            <v>0</v>
          </cell>
          <cell r="AR1226">
            <v>0</v>
          </cell>
          <cell r="AS1226">
            <v>0</v>
          </cell>
          <cell r="AT1226">
            <v>0</v>
          </cell>
          <cell r="AU1226">
            <v>0</v>
          </cell>
          <cell r="AV1226">
            <v>0</v>
          </cell>
          <cell r="AW1226">
            <v>0</v>
          </cell>
          <cell r="AX1226">
            <v>0</v>
          </cell>
          <cell r="AY1226">
            <v>0</v>
          </cell>
        </row>
        <row r="1227">
          <cell r="A1227" t="str">
            <v>038704</v>
          </cell>
          <cell r="B1227" t="str">
            <v>DISCOVERY 76</v>
          </cell>
          <cell r="C1227" t="str">
            <v>935 EAST BROAD STREET</v>
          </cell>
          <cell r="D1227">
            <v>0</v>
          </cell>
          <cell r="E1227" t="str">
            <v>Columbus</v>
          </cell>
          <cell r="F1227" t="str">
            <v>OH</v>
          </cell>
          <cell r="G1227" t="str">
            <v>43205</v>
          </cell>
          <cell r="H1227" t="str">
            <v>614-253-0984</v>
          </cell>
          <cell r="I1227" t="str">
            <v>614-253-3087</v>
          </cell>
          <cell r="J1227">
            <v>200</v>
          </cell>
          <cell r="K1227" t="str">
            <v>39049</v>
          </cell>
          <cell r="L1227" t="str">
            <v>Franklin</v>
          </cell>
          <cell r="M1227" t="str">
            <v>1840</v>
          </cell>
          <cell r="N1227" t="str">
            <v>Columbus</v>
          </cell>
          <cell r="O1227">
            <v>0</v>
          </cell>
          <cell r="P1227">
            <v>0</v>
          </cell>
          <cell r="Q1227" t="str">
            <v>Inner city</v>
          </cell>
          <cell r="R1227" t="str">
            <v>midrise</v>
          </cell>
          <cell r="S1227" t="str">
            <v>AIMCO</v>
          </cell>
          <cell r="T1227" t="str">
            <v>BROAD</v>
          </cell>
          <cell r="U1227" t="str">
            <v>Affordable</v>
          </cell>
          <cell r="V1227" t="str">
            <v>Affordable</v>
          </cell>
          <cell r="W1227">
            <v>0</v>
          </cell>
          <cell r="X1227" t="str">
            <v>Fee</v>
          </cell>
          <cell r="Y1227">
            <v>0</v>
          </cell>
          <cell r="Z1227">
            <v>0</v>
          </cell>
          <cell r="AA1227">
            <v>0</v>
          </cell>
          <cell r="AB1227">
            <v>0</v>
          </cell>
          <cell r="AC1227">
            <v>0</v>
          </cell>
          <cell r="AD1227" t="str">
            <v>No</v>
          </cell>
          <cell r="AE1227" t="str">
            <v>Yes</v>
          </cell>
          <cell r="AF1227" t="str">
            <v>Broad St.</v>
          </cell>
          <cell r="AG1227" t="str">
            <v>Discovery 76, L.P.</v>
          </cell>
          <cell r="AH1227">
            <v>0</v>
          </cell>
          <cell r="AI1227" t="str">
            <v>West</v>
          </cell>
          <cell r="AJ1227" t="str">
            <v>Columbus</v>
          </cell>
          <cell r="AK1227" t="str">
            <v>Rowe Shockley</v>
          </cell>
          <cell r="AL1227" t="str">
            <v>Greg Darr</v>
          </cell>
          <cell r="AM1227" t="b">
            <v>0</v>
          </cell>
          <cell r="AN1227" t="str">
            <v>RW:000097@3494</v>
          </cell>
          <cell r="AO1227" t="str">
            <v>11315</v>
          </cell>
          <cell r="AP1227">
            <v>0</v>
          </cell>
          <cell r="AQ1227">
            <v>0</v>
          </cell>
          <cell r="AR1227">
            <v>0</v>
          </cell>
          <cell r="AS1227">
            <v>0</v>
          </cell>
          <cell r="AT1227">
            <v>0</v>
          </cell>
          <cell r="AU1227">
            <v>0</v>
          </cell>
          <cell r="AV1227">
            <v>0</v>
          </cell>
          <cell r="AW1227">
            <v>0</v>
          </cell>
          <cell r="AX1227">
            <v>0</v>
          </cell>
          <cell r="AY1227">
            <v>0</v>
          </cell>
        </row>
        <row r="1228">
          <cell r="A1228" t="str">
            <v>038705</v>
          </cell>
          <cell r="B1228" t="str">
            <v>Palencia</v>
          </cell>
          <cell r="C1228" t="str">
            <v>3450 Palencia Drive</v>
          </cell>
          <cell r="D1228">
            <v>0</v>
          </cell>
          <cell r="E1228" t="str">
            <v>Tampa</v>
          </cell>
          <cell r="F1228" t="str">
            <v>FL</v>
          </cell>
          <cell r="G1228" t="str">
            <v>33618</v>
          </cell>
          <cell r="H1228" t="str">
            <v>813-968-3366</v>
          </cell>
          <cell r="I1228" t="str">
            <v>813-969-0735</v>
          </cell>
          <cell r="J1228">
            <v>420</v>
          </cell>
          <cell r="K1228" t="str">
            <v>12057</v>
          </cell>
          <cell r="L1228" t="str">
            <v>Hillsborough</v>
          </cell>
          <cell r="M1228" t="str">
            <v>8280</v>
          </cell>
          <cell r="N1228" t="str">
            <v>Tampa-St. Petersburg-Clearwater</v>
          </cell>
          <cell r="O1228">
            <v>0</v>
          </cell>
          <cell r="P1228">
            <v>0</v>
          </cell>
          <cell r="Q1228">
            <v>0</v>
          </cell>
          <cell r="R1228" t="str">
            <v>garden</v>
          </cell>
          <cell r="S1228" t="str">
            <v>AIMCO</v>
          </cell>
          <cell r="T1228" t="str">
            <v>REIT/Ambassador</v>
          </cell>
          <cell r="U1228" t="str">
            <v>Conventional</v>
          </cell>
          <cell r="V1228" t="str">
            <v>Conventional</v>
          </cell>
          <cell r="W1228">
            <v>0</v>
          </cell>
          <cell r="X1228" t="str">
            <v>Consolidated</v>
          </cell>
          <cell r="Y1228" t="str">
            <v>12</v>
          </cell>
          <cell r="Z1228" t="str">
            <v>8</v>
          </cell>
          <cell r="AA1228" t="str">
            <v>9</v>
          </cell>
          <cell r="AB1228">
            <v>0</v>
          </cell>
          <cell r="AC1228">
            <v>1</v>
          </cell>
          <cell r="AD1228" t="str">
            <v>Yes</v>
          </cell>
          <cell r="AE1228" t="str">
            <v>Yes</v>
          </cell>
          <cell r="AF1228" t="str">
            <v>NHP Management Company</v>
          </cell>
          <cell r="AG1228" t="str">
            <v>Ambassador X, L.P.</v>
          </cell>
          <cell r="AH1228" t="str">
            <v>1985</v>
          </cell>
          <cell r="AI1228" t="str">
            <v>South East</v>
          </cell>
          <cell r="AJ1228" t="str">
            <v>Tampa</v>
          </cell>
          <cell r="AK1228" t="str">
            <v>Dan Kistel</v>
          </cell>
          <cell r="AL1228" t="str">
            <v>Gail Comfort</v>
          </cell>
          <cell r="AM1228" t="b">
            <v>0</v>
          </cell>
          <cell r="AN1228" t="str">
            <v>RW:039097@3494</v>
          </cell>
          <cell r="AO1228" t="str">
            <v>10429</v>
          </cell>
          <cell r="AP1228">
            <v>0</v>
          </cell>
          <cell r="AQ1228">
            <v>0</v>
          </cell>
          <cell r="AR1228">
            <v>0</v>
          </cell>
          <cell r="AS1228">
            <v>0</v>
          </cell>
          <cell r="AT1228">
            <v>0</v>
          </cell>
          <cell r="AU1228">
            <v>0</v>
          </cell>
          <cell r="AV1228">
            <v>0</v>
          </cell>
          <cell r="AW1228">
            <v>1134</v>
          </cell>
          <cell r="AX1228">
            <v>1134</v>
          </cell>
          <cell r="AY1228">
            <v>1134</v>
          </cell>
        </row>
        <row r="1229">
          <cell r="A1229" t="str">
            <v>038707</v>
          </cell>
          <cell r="B1229" t="str">
            <v>BUCKEYE 77</v>
          </cell>
          <cell r="C1229" t="str">
            <v>935 EAST BROAD STREET</v>
          </cell>
          <cell r="D1229">
            <v>0</v>
          </cell>
          <cell r="E1229" t="str">
            <v>Columbus</v>
          </cell>
          <cell r="F1229" t="str">
            <v>OH</v>
          </cell>
          <cell r="G1229" t="str">
            <v>43205</v>
          </cell>
          <cell r="H1229" t="str">
            <v>614-253-0984</v>
          </cell>
          <cell r="I1229" t="str">
            <v>614-253-3087</v>
          </cell>
          <cell r="J1229">
            <v>111</v>
          </cell>
          <cell r="K1229" t="str">
            <v>39049</v>
          </cell>
          <cell r="L1229" t="str">
            <v>Franklin</v>
          </cell>
          <cell r="M1229" t="str">
            <v>1840</v>
          </cell>
          <cell r="N1229" t="str">
            <v>Columbus</v>
          </cell>
          <cell r="O1229">
            <v>0</v>
          </cell>
          <cell r="P1229">
            <v>0</v>
          </cell>
          <cell r="Q1229" t="str">
            <v>Inner city</v>
          </cell>
          <cell r="R1229" t="str">
            <v>garden</v>
          </cell>
          <cell r="S1229" t="str">
            <v>AIMCO</v>
          </cell>
          <cell r="T1229" t="str">
            <v>BROAD</v>
          </cell>
          <cell r="U1229" t="str">
            <v>Affordable</v>
          </cell>
          <cell r="V1229" t="str">
            <v>Affordable</v>
          </cell>
          <cell r="W1229">
            <v>0</v>
          </cell>
          <cell r="X1229" t="str">
            <v>Fee</v>
          </cell>
          <cell r="Y1229">
            <v>0</v>
          </cell>
          <cell r="Z1229">
            <v>0</v>
          </cell>
          <cell r="AA1229">
            <v>0</v>
          </cell>
          <cell r="AB1229">
            <v>0</v>
          </cell>
          <cell r="AC1229">
            <v>0</v>
          </cell>
          <cell r="AD1229" t="str">
            <v>No</v>
          </cell>
          <cell r="AE1229" t="str">
            <v>Yes</v>
          </cell>
          <cell r="AF1229" t="str">
            <v>Broad St.</v>
          </cell>
          <cell r="AG1229" t="str">
            <v>Buckeye 77, L.P.</v>
          </cell>
          <cell r="AH1229">
            <v>0</v>
          </cell>
          <cell r="AI1229" t="str">
            <v>West</v>
          </cell>
          <cell r="AJ1229" t="str">
            <v>Columbus</v>
          </cell>
          <cell r="AK1229" t="str">
            <v>Rowe Shockley</v>
          </cell>
          <cell r="AL1229" t="str">
            <v>Greg Darr</v>
          </cell>
          <cell r="AM1229" t="b">
            <v>1</v>
          </cell>
          <cell r="AN1229">
            <v>0</v>
          </cell>
          <cell r="AO1229">
            <v>0</v>
          </cell>
          <cell r="AP1229">
            <v>0</v>
          </cell>
          <cell r="AQ1229">
            <v>0</v>
          </cell>
          <cell r="AR1229">
            <v>0</v>
          </cell>
          <cell r="AS1229">
            <v>0</v>
          </cell>
          <cell r="AT1229">
            <v>0</v>
          </cell>
          <cell r="AU1229">
            <v>0</v>
          </cell>
          <cell r="AV1229">
            <v>0</v>
          </cell>
          <cell r="AW1229">
            <v>0</v>
          </cell>
          <cell r="AX1229">
            <v>0</v>
          </cell>
          <cell r="AY1229">
            <v>0</v>
          </cell>
        </row>
        <row r="1230">
          <cell r="A1230" t="str">
            <v>038708</v>
          </cell>
          <cell r="B1230" t="str">
            <v>Park Colony</v>
          </cell>
          <cell r="C1230" t="str">
            <v>3600 Park Colony Drive</v>
          </cell>
          <cell r="D1230">
            <v>0</v>
          </cell>
          <cell r="E1230" t="str">
            <v>Norcross</v>
          </cell>
          <cell r="F1230" t="str">
            <v>GA</v>
          </cell>
          <cell r="G1230" t="str">
            <v>30093</v>
          </cell>
          <cell r="H1230" t="str">
            <v>770-938-1300</v>
          </cell>
          <cell r="I1230" t="str">
            <v>770-934-0928</v>
          </cell>
          <cell r="J1230">
            <v>352</v>
          </cell>
          <cell r="K1230" t="str">
            <v>13135</v>
          </cell>
          <cell r="L1230" t="str">
            <v>Gwinnett</v>
          </cell>
          <cell r="M1230" t="str">
            <v>0520</v>
          </cell>
          <cell r="N1230" t="str">
            <v>Atlanta</v>
          </cell>
          <cell r="O1230">
            <v>0</v>
          </cell>
          <cell r="P1230">
            <v>0</v>
          </cell>
          <cell r="Q1230">
            <v>0</v>
          </cell>
          <cell r="R1230" t="str">
            <v>garden</v>
          </cell>
          <cell r="S1230" t="str">
            <v>AIMCO</v>
          </cell>
          <cell r="T1230" t="str">
            <v>REIT/Ambassador</v>
          </cell>
          <cell r="U1230" t="str">
            <v>Conventional</v>
          </cell>
          <cell r="V1230" t="str">
            <v>Conventional</v>
          </cell>
          <cell r="W1230">
            <v>0</v>
          </cell>
          <cell r="X1230" t="str">
            <v>Consolidated</v>
          </cell>
          <cell r="Y1230" t="str">
            <v>12</v>
          </cell>
          <cell r="Z1230" t="str">
            <v>6</v>
          </cell>
          <cell r="AA1230" t="str">
            <v>6</v>
          </cell>
          <cell r="AB1230">
            <v>0</v>
          </cell>
          <cell r="AC1230">
            <v>1</v>
          </cell>
          <cell r="AD1230" t="str">
            <v>Yes</v>
          </cell>
          <cell r="AE1230" t="str">
            <v>Yes</v>
          </cell>
          <cell r="AF1230" t="str">
            <v>NHP Management Company</v>
          </cell>
          <cell r="AG1230" t="str">
            <v>AIMCO Park Colony, L.L.C.</v>
          </cell>
          <cell r="AH1230" t="str">
            <v>1984</v>
          </cell>
          <cell r="AI1230" t="str">
            <v>South East</v>
          </cell>
          <cell r="AJ1230" t="str">
            <v>Atlanta</v>
          </cell>
          <cell r="AK1230" t="str">
            <v>Ken Mills</v>
          </cell>
          <cell r="AL1230" t="str">
            <v>Robert Bridges</v>
          </cell>
          <cell r="AM1230" t="b">
            <v>0</v>
          </cell>
          <cell r="AN1230" t="str">
            <v>RW:038355@3494</v>
          </cell>
          <cell r="AO1230" t="str">
            <v>08175</v>
          </cell>
          <cell r="AP1230">
            <v>0</v>
          </cell>
          <cell r="AQ1230">
            <v>0</v>
          </cell>
          <cell r="AR1230">
            <v>0</v>
          </cell>
          <cell r="AS1230">
            <v>1267.2</v>
          </cell>
          <cell r="AT1230">
            <v>0</v>
          </cell>
          <cell r="AU1230">
            <v>0</v>
          </cell>
          <cell r="AV1230">
            <v>0</v>
          </cell>
          <cell r="AW1230">
            <v>0</v>
          </cell>
          <cell r="AX1230">
            <v>1267.2</v>
          </cell>
          <cell r="AY1230">
            <v>1267.2</v>
          </cell>
        </row>
        <row r="1231">
          <cell r="A1231" t="str">
            <v>038710</v>
          </cell>
          <cell r="B1231" t="str">
            <v>ENCORE</v>
          </cell>
          <cell r="C1231" t="str">
            <v>935 EAST BROAD STREET</v>
          </cell>
          <cell r="D1231">
            <v>0</v>
          </cell>
          <cell r="E1231" t="str">
            <v>Columbus</v>
          </cell>
          <cell r="F1231" t="str">
            <v>OH</v>
          </cell>
          <cell r="G1231" t="str">
            <v>43205</v>
          </cell>
          <cell r="H1231" t="str">
            <v>614-253-0984</v>
          </cell>
          <cell r="I1231" t="str">
            <v>614-253-3087</v>
          </cell>
          <cell r="J1231">
            <v>131</v>
          </cell>
          <cell r="K1231" t="str">
            <v>39049</v>
          </cell>
          <cell r="L1231" t="str">
            <v>Franklin</v>
          </cell>
          <cell r="M1231" t="str">
            <v>1840</v>
          </cell>
          <cell r="N1231" t="str">
            <v>Columbus</v>
          </cell>
          <cell r="O1231">
            <v>0</v>
          </cell>
          <cell r="P1231">
            <v>0</v>
          </cell>
          <cell r="Q1231" t="str">
            <v>Inner city</v>
          </cell>
          <cell r="R1231" t="str">
            <v>garden</v>
          </cell>
          <cell r="S1231" t="str">
            <v>AIMCO</v>
          </cell>
          <cell r="T1231" t="str">
            <v>BROAD</v>
          </cell>
          <cell r="U1231" t="str">
            <v>Affordable</v>
          </cell>
          <cell r="V1231" t="str">
            <v>Affordable</v>
          </cell>
          <cell r="W1231">
            <v>0</v>
          </cell>
          <cell r="X1231" t="str">
            <v>Fee</v>
          </cell>
          <cell r="Y1231">
            <v>0</v>
          </cell>
          <cell r="Z1231">
            <v>0</v>
          </cell>
          <cell r="AA1231">
            <v>0</v>
          </cell>
          <cell r="AB1231">
            <v>0</v>
          </cell>
          <cell r="AC1231">
            <v>0</v>
          </cell>
          <cell r="AD1231" t="str">
            <v>No</v>
          </cell>
          <cell r="AE1231" t="str">
            <v>Yes</v>
          </cell>
          <cell r="AF1231" t="str">
            <v>Broad St.</v>
          </cell>
          <cell r="AG1231" t="str">
            <v>Encore, L.P.</v>
          </cell>
          <cell r="AH1231">
            <v>0</v>
          </cell>
          <cell r="AI1231" t="str">
            <v>West</v>
          </cell>
          <cell r="AJ1231" t="str">
            <v>Columbus</v>
          </cell>
          <cell r="AK1231" t="str">
            <v>Rowe Shockley</v>
          </cell>
          <cell r="AL1231" t="str">
            <v>Greg Darr</v>
          </cell>
          <cell r="AM1231" t="b">
            <v>0</v>
          </cell>
          <cell r="AN1231">
            <v>0</v>
          </cell>
          <cell r="AO1231">
            <v>0</v>
          </cell>
          <cell r="AP1231">
            <v>0</v>
          </cell>
          <cell r="AQ1231">
            <v>0</v>
          </cell>
          <cell r="AR1231">
            <v>0</v>
          </cell>
          <cell r="AS1231">
            <v>0</v>
          </cell>
          <cell r="AT1231">
            <v>0</v>
          </cell>
          <cell r="AU1231">
            <v>0</v>
          </cell>
          <cell r="AV1231">
            <v>0</v>
          </cell>
          <cell r="AW1231">
            <v>0</v>
          </cell>
          <cell r="AX1231">
            <v>0</v>
          </cell>
          <cell r="AY1231">
            <v>0</v>
          </cell>
        </row>
        <row r="1232">
          <cell r="A1232" t="str">
            <v>038711</v>
          </cell>
          <cell r="B1232" t="str">
            <v>Pine Shadows</v>
          </cell>
          <cell r="C1232" t="str">
            <v>4839 S. Darrow Drive</v>
          </cell>
          <cell r="D1232">
            <v>0</v>
          </cell>
          <cell r="E1232" t="str">
            <v>Phoenix</v>
          </cell>
          <cell r="F1232" t="str">
            <v>AZ</v>
          </cell>
          <cell r="G1232" t="str">
            <v>85282</v>
          </cell>
          <cell r="H1232" t="str">
            <v>602-831-0773</v>
          </cell>
          <cell r="I1232" t="str">
            <v>602-491-3248</v>
          </cell>
          <cell r="J1232">
            <v>272</v>
          </cell>
          <cell r="K1232" t="str">
            <v>04013</v>
          </cell>
          <cell r="L1232" t="str">
            <v>Maricopa</v>
          </cell>
          <cell r="M1232" t="str">
            <v>6200</v>
          </cell>
          <cell r="N1232" t="str">
            <v>Phoenix-Mesa</v>
          </cell>
          <cell r="O1232">
            <v>0</v>
          </cell>
          <cell r="P1232">
            <v>0</v>
          </cell>
          <cell r="Q1232">
            <v>0</v>
          </cell>
          <cell r="R1232" t="str">
            <v>garden</v>
          </cell>
          <cell r="S1232" t="str">
            <v>AIMCO</v>
          </cell>
          <cell r="T1232" t="str">
            <v>REIT/Ambassador</v>
          </cell>
          <cell r="U1232" t="str">
            <v>Conventional</v>
          </cell>
          <cell r="V1232" t="str">
            <v>Conventional</v>
          </cell>
          <cell r="W1232">
            <v>0</v>
          </cell>
          <cell r="X1232" t="str">
            <v>Consolidated</v>
          </cell>
          <cell r="Y1232" t="str">
            <v>12</v>
          </cell>
          <cell r="Z1232" t="str">
            <v>8</v>
          </cell>
          <cell r="AA1232" t="str">
            <v>9</v>
          </cell>
          <cell r="AB1232">
            <v>0</v>
          </cell>
          <cell r="AC1232">
            <v>1</v>
          </cell>
          <cell r="AD1232" t="str">
            <v>Yes</v>
          </cell>
          <cell r="AE1232" t="str">
            <v>Yes</v>
          </cell>
          <cell r="AF1232" t="str">
            <v>NHP Management Company</v>
          </cell>
          <cell r="AG1232" t="str">
            <v>AIMCO Pine Shadows, L.L.C.</v>
          </cell>
          <cell r="AH1232" t="str">
            <v>1983</v>
          </cell>
          <cell r="AI1232" t="str">
            <v>Far West</v>
          </cell>
          <cell r="AJ1232" t="str">
            <v>Phoenix</v>
          </cell>
          <cell r="AK1232" t="str">
            <v>Kris Bloom</v>
          </cell>
          <cell r="AL1232" t="str">
            <v>Mike Kienast</v>
          </cell>
          <cell r="AM1232" t="b">
            <v>0</v>
          </cell>
          <cell r="AN1232" t="str">
            <v>RW:038761@3494</v>
          </cell>
          <cell r="AO1232" t="str">
            <v>01772</v>
          </cell>
          <cell r="AP1232">
            <v>0</v>
          </cell>
          <cell r="AQ1232">
            <v>0</v>
          </cell>
          <cell r="AR1232">
            <v>0</v>
          </cell>
          <cell r="AS1232">
            <v>0</v>
          </cell>
          <cell r="AT1232">
            <v>0</v>
          </cell>
          <cell r="AU1232">
            <v>1690.68</v>
          </cell>
          <cell r="AV1232">
            <v>0</v>
          </cell>
          <cell r="AW1232">
            <v>0</v>
          </cell>
          <cell r="AX1232">
            <v>1690.68</v>
          </cell>
          <cell r="AY1232">
            <v>1690.68</v>
          </cell>
        </row>
        <row r="1233">
          <cell r="A1233" t="str">
            <v>038712</v>
          </cell>
          <cell r="B1233" t="str">
            <v>LANDINGS</v>
          </cell>
          <cell r="C1233" t="str">
            <v>2801 MARINA DRIVE</v>
          </cell>
          <cell r="D1233">
            <v>0</v>
          </cell>
          <cell r="E1233" t="str">
            <v>Indianapolis</v>
          </cell>
          <cell r="F1233" t="str">
            <v>IN</v>
          </cell>
          <cell r="G1233" t="str">
            <v>46240</v>
          </cell>
          <cell r="H1233" t="str">
            <v>317-251-3400</v>
          </cell>
          <cell r="I1233" t="str">
            <v>317-251-3403</v>
          </cell>
          <cell r="J1233">
            <v>150</v>
          </cell>
          <cell r="K1233" t="str">
            <v>18097</v>
          </cell>
          <cell r="L1233" t="str">
            <v>Marion</v>
          </cell>
          <cell r="M1233" t="str">
            <v>3480</v>
          </cell>
          <cell r="N1233" t="str">
            <v>Indianapolis</v>
          </cell>
          <cell r="O1233">
            <v>0</v>
          </cell>
          <cell r="P1233">
            <v>0</v>
          </cell>
          <cell r="Q1233" t="str">
            <v>Suburban</v>
          </cell>
          <cell r="R1233" t="str">
            <v>garden</v>
          </cell>
          <cell r="S1233" t="str">
            <v>AIMCO</v>
          </cell>
          <cell r="T1233" t="str">
            <v>OXFORD</v>
          </cell>
          <cell r="U1233" t="str">
            <v>Conventional</v>
          </cell>
          <cell r="V1233" t="str">
            <v>Conventional</v>
          </cell>
          <cell r="W1233">
            <v>0</v>
          </cell>
          <cell r="X1233" t="str">
            <v>Fee</v>
          </cell>
          <cell r="Y1233">
            <v>0</v>
          </cell>
          <cell r="Z1233">
            <v>0</v>
          </cell>
          <cell r="AA1233">
            <v>0</v>
          </cell>
          <cell r="AB1233">
            <v>0</v>
          </cell>
          <cell r="AC1233">
            <v>0</v>
          </cell>
          <cell r="AD1233" t="str">
            <v>Yes</v>
          </cell>
          <cell r="AE1233" t="str">
            <v>Yes</v>
          </cell>
          <cell r="AF1233" t="str">
            <v>Oxford</v>
          </cell>
          <cell r="AG1233" t="str">
            <v>Landings (ORPI)</v>
          </cell>
          <cell r="AH1233" t="str">
            <v>1973</v>
          </cell>
          <cell r="AI1233" t="str">
            <v>Oxford</v>
          </cell>
          <cell r="AJ1233" t="str">
            <v>Conv. Midwest</v>
          </cell>
          <cell r="AK1233" t="str">
            <v>Gerry Zais</v>
          </cell>
          <cell r="AL1233" t="str">
            <v>Susan Diehl</v>
          </cell>
          <cell r="AM1233" t="b">
            <v>0</v>
          </cell>
          <cell r="AN1233" t="str">
            <v>RW:008294@3494</v>
          </cell>
          <cell r="AO1233" t="str">
            <v>11613</v>
          </cell>
          <cell r="AP1233">
            <v>0</v>
          </cell>
          <cell r="AQ1233">
            <v>0</v>
          </cell>
          <cell r="AR1233">
            <v>0</v>
          </cell>
          <cell r="AS1233">
            <v>0</v>
          </cell>
          <cell r="AT1233">
            <v>0</v>
          </cell>
          <cell r="AU1233">
            <v>0</v>
          </cell>
          <cell r="AV1233">
            <v>0</v>
          </cell>
          <cell r="AW1233">
            <v>0</v>
          </cell>
          <cell r="AX1233">
            <v>0</v>
          </cell>
          <cell r="AY1233">
            <v>0</v>
          </cell>
        </row>
        <row r="1234">
          <cell r="A1234" t="str">
            <v>038713</v>
          </cell>
          <cell r="B1234" t="str">
            <v>Hillside Place</v>
          </cell>
          <cell r="C1234" t="str">
            <v>2050 Edgeview Pl</v>
          </cell>
          <cell r="D1234">
            <v>0</v>
          </cell>
          <cell r="E1234" t="str">
            <v>Knoxville</v>
          </cell>
          <cell r="F1234" t="str">
            <v>TN</v>
          </cell>
          <cell r="G1234" t="str">
            <v>37918</v>
          </cell>
          <cell r="H1234">
            <v>0</v>
          </cell>
          <cell r="I1234">
            <v>0</v>
          </cell>
          <cell r="J1234">
            <v>96</v>
          </cell>
          <cell r="K1234" t="str">
            <v>47093</v>
          </cell>
          <cell r="L1234" t="str">
            <v>Knox</v>
          </cell>
          <cell r="M1234" t="str">
            <v>3840</v>
          </cell>
          <cell r="N1234" t="str">
            <v>Knoxville</v>
          </cell>
          <cell r="O1234">
            <v>0</v>
          </cell>
          <cell r="P1234">
            <v>0</v>
          </cell>
          <cell r="Q1234">
            <v>0</v>
          </cell>
          <cell r="R1234" t="str">
            <v>garden</v>
          </cell>
          <cell r="S1234" t="str">
            <v>AIMCO</v>
          </cell>
          <cell r="T1234" t="str">
            <v>Ocwen</v>
          </cell>
          <cell r="U1234" t="str">
            <v>Conventional</v>
          </cell>
          <cell r="V1234" t="str">
            <v>Conventional</v>
          </cell>
          <cell r="W1234" t="str">
            <v>Tax Credit</v>
          </cell>
          <cell r="X1234" t="str">
            <v>Fee</v>
          </cell>
          <cell r="Y1234" t="str">
            <v>12</v>
          </cell>
          <cell r="Z1234">
            <v>0</v>
          </cell>
          <cell r="AA1234">
            <v>0</v>
          </cell>
          <cell r="AB1234">
            <v>0</v>
          </cell>
          <cell r="AC1234">
            <v>0</v>
          </cell>
          <cell r="AD1234" t="str">
            <v>No</v>
          </cell>
          <cell r="AE1234" t="str">
            <v>Yes</v>
          </cell>
          <cell r="AF1234" t="str">
            <v>Ocwen</v>
          </cell>
          <cell r="AG1234" t="str">
            <v>Rutherford Estates, L.P.</v>
          </cell>
          <cell r="AH1234">
            <v>0</v>
          </cell>
          <cell r="AI1234" t="str">
            <v>South East</v>
          </cell>
          <cell r="AJ1234" t="str">
            <v>Nashville</v>
          </cell>
          <cell r="AK1234" t="str">
            <v>Rod Beverstein</v>
          </cell>
          <cell r="AL1234" t="str">
            <v>Hank Dotson</v>
          </cell>
          <cell r="AM1234" t="b">
            <v>0</v>
          </cell>
          <cell r="AN1234" t="str">
            <v>RW:037877@3494</v>
          </cell>
          <cell r="AO1234">
            <v>0</v>
          </cell>
          <cell r="AP1234">
            <v>0</v>
          </cell>
          <cell r="AQ1234">
            <v>0</v>
          </cell>
          <cell r="AR1234">
            <v>0</v>
          </cell>
          <cell r="AS1234">
            <v>0</v>
          </cell>
          <cell r="AT1234">
            <v>0</v>
          </cell>
          <cell r="AU1234">
            <v>0</v>
          </cell>
          <cell r="AV1234">
            <v>0</v>
          </cell>
          <cell r="AW1234">
            <v>0</v>
          </cell>
          <cell r="AX1234">
            <v>0</v>
          </cell>
          <cell r="AY1234">
            <v>0</v>
          </cell>
        </row>
        <row r="1235">
          <cell r="A1235" t="str">
            <v>038714</v>
          </cell>
          <cell r="B1235" t="str">
            <v>METRO I</v>
          </cell>
          <cell r="C1235" t="str">
            <v>935 EAST BROAD STREET</v>
          </cell>
          <cell r="D1235">
            <v>0</v>
          </cell>
          <cell r="E1235" t="str">
            <v>Columbus</v>
          </cell>
          <cell r="F1235" t="str">
            <v>OH</v>
          </cell>
          <cell r="G1235" t="str">
            <v>43205</v>
          </cell>
          <cell r="H1235" t="str">
            <v>614-253-0984</v>
          </cell>
          <cell r="I1235" t="str">
            <v>614-253-3087</v>
          </cell>
          <cell r="J1235">
            <v>46</v>
          </cell>
          <cell r="K1235" t="str">
            <v>39049</v>
          </cell>
          <cell r="L1235" t="str">
            <v>Franklin</v>
          </cell>
          <cell r="M1235" t="str">
            <v>1840</v>
          </cell>
          <cell r="N1235" t="str">
            <v>Columbus</v>
          </cell>
          <cell r="O1235">
            <v>0</v>
          </cell>
          <cell r="P1235">
            <v>0</v>
          </cell>
          <cell r="Q1235" t="str">
            <v>Inner city</v>
          </cell>
          <cell r="R1235" t="str">
            <v>garden</v>
          </cell>
          <cell r="S1235" t="str">
            <v>AIMCO</v>
          </cell>
          <cell r="T1235" t="str">
            <v>BROAD</v>
          </cell>
          <cell r="U1235" t="str">
            <v>Affordable</v>
          </cell>
          <cell r="V1235" t="str">
            <v>Affordable</v>
          </cell>
          <cell r="W1235">
            <v>0</v>
          </cell>
          <cell r="X1235" t="str">
            <v>Fee</v>
          </cell>
          <cell r="Y1235">
            <v>0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 t="str">
            <v>No</v>
          </cell>
          <cell r="AE1235" t="str">
            <v>Yes</v>
          </cell>
          <cell r="AF1235" t="str">
            <v>Broad St.</v>
          </cell>
          <cell r="AG1235" t="str">
            <v>Metro I, L.P.</v>
          </cell>
          <cell r="AH1235">
            <v>0</v>
          </cell>
          <cell r="AI1235" t="str">
            <v>West</v>
          </cell>
          <cell r="AJ1235" t="str">
            <v>Columbus</v>
          </cell>
          <cell r="AK1235" t="str">
            <v>Rowe Shockley</v>
          </cell>
          <cell r="AL1235" t="str">
            <v>Greg Darr</v>
          </cell>
          <cell r="AM1235" t="b">
            <v>0</v>
          </cell>
          <cell r="AN1235" t="str">
            <v>RW:008688@3494</v>
          </cell>
          <cell r="AO1235" t="str">
            <v>11510</v>
          </cell>
          <cell r="AP1235">
            <v>0</v>
          </cell>
          <cell r="AQ1235">
            <v>0</v>
          </cell>
          <cell r="AR1235">
            <v>0</v>
          </cell>
          <cell r="AS1235">
            <v>0</v>
          </cell>
          <cell r="AT1235">
            <v>0</v>
          </cell>
          <cell r="AU1235">
            <v>0</v>
          </cell>
          <cell r="AV1235">
            <v>0</v>
          </cell>
          <cell r="AW1235">
            <v>0</v>
          </cell>
          <cell r="AX1235">
            <v>0</v>
          </cell>
          <cell r="AY1235">
            <v>0</v>
          </cell>
        </row>
        <row r="1236">
          <cell r="A1236" t="str">
            <v>038715</v>
          </cell>
          <cell r="B1236" t="str">
            <v>Prime Crest</v>
          </cell>
          <cell r="C1236" t="str">
            <v>9001 Northgate Boulevard</v>
          </cell>
          <cell r="D1236">
            <v>0</v>
          </cell>
          <cell r="E1236" t="str">
            <v>Austin</v>
          </cell>
          <cell r="F1236" t="str">
            <v>TX</v>
          </cell>
          <cell r="G1236" t="str">
            <v>78758</v>
          </cell>
          <cell r="H1236" t="str">
            <v>512-836-7231</v>
          </cell>
          <cell r="I1236" t="str">
            <v>512-836-3102</v>
          </cell>
          <cell r="J1236">
            <v>148</v>
          </cell>
          <cell r="K1236" t="str">
            <v>48453</v>
          </cell>
          <cell r="L1236" t="str">
            <v>Travis</v>
          </cell>
          <cell r="M1236" t="str">
            <v>0640</v>
          </cell>
          <cell r="N1236" t="str">
            <v>Austin-San Marcos</v>
          </cell>
          <cell r="O1236">
            <v>0</v>
          </cell>
          <cell r="P1236">
            <v>0</v>
          </cell>
          <cell r="Q1236">
            <v>0</v>
          </cell>
          <cell r="R1236" t="str">
            <v>garden</v>
          </cell>
          <cell r="S1236" t="str">
            <v>AIMCO</v>
          </cell>
          <cell r="T1236" t="str">
            <v>REIT/Ambassador</v>
          </cell>
          <cell r="U1236" t="str">
            <v>Conventional</v>
          </cell>
          <cell r="V1236" t="str">
            <v>Conventional</v>
          </cell>
          <cell r="W1236">
            <v>0</v>
          </cell>
          <cell r="X1236" t="str">
            <v>Consolidated</v>
          </cell>
          <cell r="Y1236" t="str">
            <v>12</v>
          </cell>
          <cell r="Z1236" t="str">
            <v>7</v>
          </cell>
          <cell r="AA1236" t="str">
            <v>3</v>
          </cell>
          <cell r="AB1236">
            <v>0</v>
          </cell>
          <cell r="AC1236">
            <v>1</v>
          </cell>
          <cell r="AD1236" t="str">
            <v>Yes</v>
          </cell>
          <cell r="AE1236" t="str">
            <v>Yes</v>
          </cell>
          <cell r="AF1236" t="str">
            <v>NHP Management Company</v>
          </cell>
          <cell r="AG1236" t="str">
            <v>Ambassador VIII, L.P.</v>
          </cell>
          <cell r="AH1236" t="str">
            <v>1973</v>
          </cell>
          <cell r="AI1236" t="str">
            <v>West</v>
          </cell>
          <cell r="AJ1236" t="str">
            <v>Austin</v>
          </cell>
          <cell r="AK1236" t="str">
            <v>Frances Nolan</v>
          </cell>
          <cell r="AL1236" t="str">
            <v>Helen Abraham</v>
          </cell>
          <cell r="AM1236" t="b">
            <v>1</v>
          </cell>
          <cell r="AN1236">
            <v>0</v>
          </cell>
          <cell r="AO1236">
            <v>0</v>
          </cell>
          <cell r="AP1236">
            <v>0</v>
          </cell>
          <cell r="AQ1236">
            <v>0</v>
          </cell>
          <cell r="AR1236">
            <v>799.2</v>
          </cell>
          <cell r="AS1236">
            <v>0</v>
          </cell>
          <cell r="AT1236">
            <v>0</v>
          </cell>
          <cell r="AU1236">
            <v>0</v>
          </cell>
          <cell r="AV1236">
            <v>0</v>
          </cell>
          <cell r="AW1236">
            <v>0</v>
          </cell>
          <cell r="AX1236">
            <v>799.2</v>
          </cell>
          <cell r="AY1236">
            <v>799.2</v>
          </cell>
        </row>
        <row r="1237">
          <cell r="A1237" t="str">
            <v>038716</v>
          </cell>
          <cell r="B1237" t="str">
            <v>STONEGATE VILLAGE</v>
          </cell>
          <cell r="C1237" t="str">
            <v>3302 STONEGATE DRIVE</v>
          </cell>
          <cell r="D1237">
            <v>0</v>
          </cell>
          <cell r="E1237" t="str">
            <v>New Castle</v>
          </cell>
          <cell r="F1237" t="str">
            <v>IN</v>
          </cell>
          <cell r="G1237" t="str">
            <v>47362</v>
          </cell>
          <cell r="H1237" t="str">
            <v>765-529-2464</v>
          </cell>
          <cell r="I1237" t="str">
            <v>765-529-2442</v>
          </cell>
          <cell r="J1237">
            <v>122</v>
          </cell>
          <cell r="K1237" t="str">
            <v>18065</v>
          </cell>
          <cell r="L1237" t="str">
            <v>Henry</v>
          </cell>
          <cell r="M1237" t="str">
            <v>018</v>
          </cell>
          <cell r="N1237" t="str">
            <v>IN Other</v>
          </cell>
          <cell r="O1237">
            <v>0</v>
          </cell>
          <cell r="P1237">
            <v>0</v>
          </cell>
          <cell r="Q1237" t="str">
            <v>Small City</v>
          </cell>
          <cell r="R1237" t="str">
            <v>garden</v>
          </cell>
          <cell r="S1237" t="str">
            <v>AIMCO</v>
          </cell>
          <cell r="T1237" t="str">
            <v>OXFORD</v>
          </cell>
          <cell r="U1237" t="str">
            <v>Affordable</v>
          </cell>
          <cell r="V1237" t="str">
            <v>Affordable</v>
          </cell>
          <cell r="W1237">
            <v>0</v>
          </cell>
          <cell r="X1237" t="str">
            <v>Fee</v>
          </cell>
          <cell r="Y1237">
            <v>0</v>
          </cell>
          <cell r="Z1237">
            <v>0</v>
          </cell>
          <cell r="AA1237">
            <v>0</v>
          </cell>
          <cell r="AB1237">
            <v>0</v>
          </cell>
          <cell r="AC1237">
            <v>0</v>
          </cell>
          <cell r="AD1237" t="str">
            <v>Yes</v>
          </cell>
          <cell r="AE1237" t="str">
            <v>Yes</v>
          </cell>
          <cell r="AF1237" t="str">
            <v>Oxford</v>
          </cell>
          <cell r="AG1237" t="str">
            <v>New Castle - Oxford</v>
          </cell>
          <cell r="AH1237" t="str">
            <v>1970</v>
          </cell>
          <cell r="AI1237" t="str">
            <v>Oxford</v>
          </cell>
          <cell r="AJ1237" t="str">
            <v>Aff. Midwest</v>
          </cell>
          <cell r="AK1237" t="str">
            <v>Jennifer Jarvis</v>
          </cell>
          <cell r="AL1237" t="str">
            <v>Jeanne Gullion</v>
          </cell>
          <cell r="AM1237" t="b">
            <v>0</v>
          </cell>
          <cell r="AN1237" t="str">
            <v>RW:000830@3494</v>
          </cell>
          <cell r="AO1237" t="str">
            <v>11788</v>
          </cell>
          <cell r="AP1237">
            <v>0</v>
          </cell>
          <cell r="AQ1237">
            <v>0</v>
          </cell>
          <cell r="AR1237">
            <v>0</v>
          </cell>
          <cell r="AS1237">
            <v>0</v>
          </cell>
          <cell r="AT1237">
            <v>0</v>
          </cell>
          <cell r="AU1237">
            <v>0</v>
          </cell>
          <cell r="AV1237">
            <v>0</v>
          </cell>
          <cell r="AW1237">
            <v>0</v>
          </cell>
          <cell r="AX1237">
            <v>0</v>
          </cell>
          <cell r="AY1237">
            <v>0</v>
          </cell>
        </row>
        <row r="1238">
          <cell r="A1238" t="str">
            <v>038717</v>
          </cell>
          <cell r="B1238" t="str">
            <v>POLARIS</v>
          </cell>
          <cell r="C1238" t="str">
            <v>935 EAST BROAD STREET</v>
          </cell>
          <cell r="D1238">
            <v>0</v>
          </cell>
          <cell r="E1238" t="str">
            <v>Columbus</v>
          </cell>
          <cell r="F1238" t="str">
            <v>OH</v>
          </cell>
          <cell r="G1238" t="str">
            <v>43205</v>
          </cell>
          <cell r="H1238" t="str">
            <v>614-253-0984</v>
          </cell>
          <cell r="I1238" t="str">
            <v>614-253-3087</v>
          </cell>
          <cell r="J1238">
            <v>137</v>
          </cell>
          <cell r="K1238" t="str">
            <v>39049</v>
          </cell>
          <cell r="L1238" t="str">
            <v>Franklin</v>
          </cell>
          <cell r="M1238" t="str">
            <v>1840</v>
          </cell>
          <cell r="N1238" t="str">
            <v>Columbus</v>
          </cell>
          <cell r="O1238">
            <v>0</v>
          </cell>
          <cell r="P1238">
            <v>0</v>
          </cell>
          <cell r="Q1238" t="str">
            <v>Inner city</v>
          </cell>
          <cell r="R1238" t="str">
            <v>garden</v>
          </cell>
          <cell r="S1238" t="str">
            <v>AIMCO</v>
          </cell>
          <cell r="T1238" t="str">
            <v>BROAD</v>
          </cell>
          <cell r="U1238" t="str">
            <v>Affordable</v>
          </cell>
          <cell r="V1238" t="str">
            <v>Affordable</v>
          </cell>
          <cell r="W1238">
            <v>0</v>
          </cell>
          <cell r="X1238" t="str">
            <v>Fee</v>
          </cell>
          <cell r="Y1238">
            <v>0</v>
          </cell>
          <cell r="Z1238">
            <v>0</v>
          </cell>
          <cell r="AA1238">
            <v>0</v>
          </cell>
          <cell r="AB1238">
            <v>0</v>
          </cell>
          <cell r="AC1238">
            <v>0</v>
          </cell>
          <cell r="AD1238" t="str">
            <v>No</v>
          </cell>
          <cell r="AE1238" t="str">
            <v>Yes</v>
          </cell>
          <cell r="AF1238" t="str">
            <v>Broad St.</v>
          </cell>
          <cell r="AG1238" t="str">
            <v>Polaris, L.P.</v>
          </cell>
          <cell r="AH1238">
            <v>0</v>
          </cell>
          <cell r="AI1238" t="str">
            <v>West</v>
          </cell>
          <cell r="AJ1238" t="str">
            <v>Columbus</v>
          </cell>
          <cell r="AK1238" t="str">
            <v>Rowe Shockley</v>
          </cell>
          <cell r="AL1238" t="str">
            <v>Greg Darr</v>
          </cell>
          <cell r="AM1238" t="b">
            <v>0</v>
          </cell>
          <cell r="AN1238" t="str">
            <v>RW:038447@3494</v>
          </cell>
          <cell r="AO1238" t="str">
            <v>08142</v>
          </cell>
          <cell r="AP1238">
            <v>0</v>
          </cell>
          <cell r="AQ1238">
            <v>0</v>
          </cell>
          <cell r="AR1238">
            <v>0</v>
          </cell>
          <cell r="AS1238">
            <v>0</v>
          </cell>
          <cell r="AT1238">
            <v>0</v>
          </cell>
          <cell r="AU1238">
            <v>0</v>
          </cell>
          <cell r="AV1238">
            <v>0</v>
          </cell>
          <cell r="AW1238">
            <v>0</v>
          </cell>
          <cell r="AX1238">
            <v>0</v>
          </cell>
          <cell r="AY1238">
            <v>0</v>
          </cell>
        </row>
        <row r="1239">
          <cell r="A1239" t="str">
            <v>038718</v>
          </cell>
          <cell r="B1239" t="str">
            <v>Privado Park</v>
          </cell>
          <cell r="C1239" t="str">
            <v>1840 West Emelita</v>
          </cell>
          <cell r="D1239">
            <v>0</v>
          </cell>
          <cell r="E1239" t="str">
            <v>Phoenix</v>
          </cell>
          <cell r="F1239" t="str">
            <v>AZ</v>
          </cell>
          <cell r="G1239" t="str">
            <v>85202</v>
          </cell>
          <cell r="H1239" t="str">
            <v>602-890-0661</v>
          </cell>
          <cell r="I1239" t="str">
            <v>602-890-0667</v>
          </cell>
          <cell r="J1239">
            <v>352</v>
          </cell>
          <cell r="K1239" t="str">
            <v>04013</v>
          </cell>
          <cell r="L1239" t="str">
            <v>Maricopa</v>
          </cell>
          <cell r="M1239" t="str">
            <v>6200</v>
          </cell>
          <cell r="N1239" t="str">
            <v>Phoenix-Mesa</v>
          </cell>
          <cell r="O1239">
            <v>0</v>
          </cell>
          <cell r="P1239">
            <v>0</v>
          </cell>
          <cell r="Q1239">
            <v>0</v>
          </cell>
          <cell r="R1239" t="str">
            <v>garden</v>
          </cell>
          <cell r="S1239" t="str">
            <v>AIMCO</v>
          </cell>
          <cell r="T1239" t="str">
            <v>REIT/Ambassador</v>
          </cell>
          <cell r="U1239" t="str">
            <v>Conventional</v>
          </cell>
          <cell r="V1239" t="str">
            <v>Conventional</v>
          </cell>
          <cell r="W1239">
            <v>0</v>
          </cell>
          <cell r="X1239" t="str">
            <v>Consolidated</v>
          </cell>
          <cell r="Y1239" t="str">
            <v>12</v>
          </cell>
          <cell r="Z1239" t="str">
            <v>7</v>
          </cell>
          <cell r="AA1239" t="str">
            <v>8</v>
          </cell>
          <cell r="AB1239">
            <v>0</v>
          </cell>
          <cell r="AC1239">
            <v>1</v>
          </cell>
          <cell r="AD1239" t="str">
            <v>Yes</v>
          </cell>
          <cell r="AE1239" t="str">
            <v>Yes</v>
          </cell>
          <cell r="AF1239" t="str">
            <v>NHP Management Company</v>
          </cell>
          <cell r="AG1239" t="str">
            <v>Ambassador I, L.P.</v>
          </cell>
          <cell r="AH1239" t="str">
            <v>1984</v>
          </cell>
          <cell r="AI1239" t="str">
            <v>Far West</v>
          </cell>
          <cell r="AJ1239" t="str">
            <v>Phoenix</v>
          </cell>
          <cell r="AK1239" t="str">
            <v>Kris Bloom</v>
          </cell>
          <cell r="AL1239" t="str">
            <v>Mike Kienast</v>
          </cell>
          <cell r="AM1239" t="b">
            <v>0</v>
          </cell>
          <cell r="AN1239" t="str">
            <v>RW:039205@3494</v>
          </cell>
          <cell r="AO1239" t="str">
            <v>12159</v>
          </cell>
          <cell r="AP1239">
            <v>0</v>
          </cell>
          <cell r="AQ1239">
            <v>0</v>
          </cell>
          <cell r="AR1239">
            <v>0</v>
          </cell>
          <cell r="AS1239">
            <v>0</v>
          </cell>
          <cell r="AT1239">
            <v>0</v>
          </cell>
          <cell r="AU1239">
            <v>2187.94</v>
          </cell>
          <cell r="AV1239">
            <v>0</v>
          </cell>
          <cell r="AW1239">
            <v>0</v>
          </cell>
          <cell r="AX1239">
            <v>2187.94</v>
          </cell>
          <cell r="AY1239">
            <v>2187.94</v>
          </cell>
        </row>
        <row r="1240">
          <cell r="A1240" t="str">
            <v>038719</v>
          </cell>
          <cell r="B1240" t="str">
            <v>CITATION</v>
          </cell>
          <cell r="C1240" t="str">
            <v>935 EAST BROAD STREET</v>
          </cell>
          <cell r="D1240">
            <v>0</v>
          </cell>
          <cell r="E1240" t="str">
            <v>Columbus</v>
          </cell>
          <cell r="F1240" t="str">
            <v>OH</v>
          </cell>
          <cell r="G1240" t="str">
            <v>43205</v>
          </cell>
          <cell r="H1240" t="str">
            <v>614-253-0984</v>
          </cell>
          <cell r="I1240" t="str">
            <v>614-253-3087</v>
          </cell>
          <cell r="J1240">
            <v>149</v>
          </cell>
          <cell r="K1240" t="str">
            <v>39049</v>
          </cell>
          <cell r="L1240" t="str">
            <v>Franklin</v>
          </cell>
          <cell r="M1240" t="str">
            <v>1840</v>
          </cell>
          <cell r="N1240" t="str">
            <v>Columbus</v>
          </cell>
          <cell r="O1240">
            <v>0</v>
          </cell>
          <cell r="P1240">
            <v>0</v>
          </cell>
          <cell r="Q1240" t="str">
            <v>Inner city</v>
          </cell>
          <cell r="R1240" t="str">
            <v>garden</v>
          </cell>
          <cell r="S1240" t="str">
            <v>AIMCO</v>
          </cell>
          <cell r="T1240" t="str">
            <v>BROAD</v>
          </cell>
          <cell r="U1240" t="str">
            <v>Affordable</v>
          </cell>
          <cell r="V1240" t="str">
            <v>Affordable</v>
          </cell>
          <cell r="W1240">
            <v>0</v>
          </cell>
          <cell r="X1240" t="str">
            <v>Fee</v>
          </cell>
          <cell r="Y1240">
            <v>0</v>
          </cell>
          <cell r="Z1240">
            <v>0</v>
          </cell>
          <cell r="AA1240">
            <v>0</v>
          </cell>
          <cell r="AB1240">
            <v>0</v>
          </cell>
          <cell r="AC1240">
            <v>0</v>
          </cell>
          <cell r="AD1240" t="str">
            <v>No</v>
          </cell>
          <cell r="AE1240" t="str">
            <v>Yes</v>
          </cell>
          <cell r="AF1240" t="str">
            <v>Broad St.</v>
          </cell>
          <cell r="AG1240" t="str">
            <v>Citation, L.P.</v>
          </cell>
          <cell r="AH1240">
            <v>0</v>
          </cell>
          <cell r="AI1240" t="str">
            <v>West</v>
          </cell>
          <cell r="AJ1240" t="str">
            <v>Columbus</v>
          </cell>
          <cell r="AK1240" t="str">
            <v>Rowe Shockley</v>
          </cell>
          <cell r="AL1240" t="str">
            <v>Greg Darr</v>
          </cell>
          <cell r="AM1240" t="b">
            <v>0</v>
          </cell>
          <cell r="AN1240" t="str">
            <v>RW:039117@3494</v>
          </cell>
          <cell r="AO1240" t="str">
            <v>10470</v>
          </cell>
          <cell r="AP1240">
            <v>0</v>
          </cell>
          <cell r="AQ1240">
            <v>0</v>
          </cell>
          <cell r="AR1240">
            <v>0</v>
          </cell>
          <cell r="AS1240">
            <v>0</v>
          </cell>
          <cell r="AT1240">
            <v>0</v>
          </cell>
          <cell r="AU1240">
            <v>0</v>
          </cell>
          <cell r="AV1240">
            <v>0</v>
          </cell>
          <cell r="AW1240">
            <v>0</v>
          </cell>
          <cell r="AX1240">
            <v>0</v>
          </cell>
          <cell r="AY1240">
            <v>0</v>
          </cell>
        </row>
        <row r="1241">
          <cell r="A1241" t="str">
            <v>038720</v>
          </cell>
          <cell r="B1241" t="str">
            <v>The Rumely Historic Apartments</v>
          </cell>
          <cell r="C1241" t="str">
            <v>800 Michigan Ave</v>
          </cell>
          <cell r="D1241">
            <v>0</v>
          </cell>
          <cell r="E1241" t="str">
            <v>La Porte</v>
          </cell>
          <cell r="F1241" t="str">
            <v>IN</v>
          </cell>
          <cell r="G1241" t="str">
            <v>46350</v>
          </cell>
          <cell r="H1241">
            <v>0</v>
          </cell>
          <cell r="I1241">
            <v>0</v>
          </cell>
          <cell r="J1241">
            <v>80</v>
          </cell>
          <cell r="K1241" t="str">
            <v>18091</v>
          </cell>
          <cell r="L1241" t="str">
            <v>La Porte</v>
          </cell>
          <cell r="M1241" t="str">
            <v>018</v>
          </cell>
          <cell r="N1241" t="str">
            <v>IN Other</v>
          </cell>
          <cell r="O1241">
            <v>0</v>
          </cell>
          <cell r="P1241">
            <v>0</v>
          </cell>
          <cell r="Q1241">
            <v>0</v>
          </cell>
          <cell r="R1241" t="str">
            <v>garden</v>
          </cell>
          <cell r="S1241" t="str">
            <v>AIMCO</v>
          </cell>
          <cell r="T1241" t="str">
            <v>Ocwen</v>
          </cell>
          <cell r="U1241" t="str">
            <v>Conventional</v>
          </cell>
          <cell r="V1241" t="str">
            <v>Conventional</v>
          </cell>
          <cell r="W1241" t="str">
            <v>Tax Credit</v>
          </cell>
          <cell r="X1241" t="str">
            <v>Fee</v>
          </cell>
          <cell r="Y1241" t="str">
            <v>12</v>
          </cell>
          <cell r="Z1241">
            <v>0</v>
          </cell>
          <cell r="AA1241">
            <v>0</v>
          </cell>
          <cell r="AB1241">
            <v>0</v>
          </cell>
          <cell r="AC1241">
            <v>0</v>
          </cell>
          <cell r="AD1241" t="str">
            <v>No</v>
          </cell>
          <cell r="AE1241" t="str">
            <v>Yes</v>
          </cell>
          <cell r="AF1241" t="str">
            <v>Ocwen</v>
          </cell>
          <cell r="AG1241" t="str">
            <v>NHPAHP Rumely, L.P.</v>
          </cell>
          <cell r="AH1241">
            <v>0</v>
          </cell>
          <cell r="AI1241" t="str">
            <v>West</v>
          </cell>
          <cell r="AJ1241" t="str">
            <v>Indianapolis</v>
          </cell>
          <cell r="AK1241" t="str">
            <v>Rick Arbore</v>
          </cell>
          <cell r="AL1241" t="str">
            <v>Bett Hemry</v>
          </cell>
          <cell r="AM1241" t="b">
            <v>0</v>
          </cell>
          <cell r="AN1241" t="str">
            <v>RW:007065@3494</v>
          </cell>
          <cell r="AO1241" t="str">
            <v>11628</v>
          </cell>
          <cell r="AP1241">
            <v>0</v>
          </cell>
          <cell r="AQ1241">
            <v>0</v>
          </cell>
          <cell r="AR1241">
            <v>0</v>
          </cell>
          <cell r="AS1241">
            <v>0</v>
          </cell>
          <cell r="AT1241">
            <v>0</v>
          </cell>
          <cell r="AU1241">
            <v>0</v>
          </cell>
          <cell r="AV1241">
            <v>0</v>
          </cell>
          <cell r="AW1241">
            <v>0</v>
          </cell>
          <cell r="AX1241">
            <v>0</v>
          </cell>
          <cell r="AY1241">
            <v>0</v>
          </cell>
        </row>
        <row r="1242">
          <cell r="A1242" t="str">
            <v>038721</v>
          </cell>
          <cell r="B1242" t="str">
            <v>Quail Ridge</v>
          </cell>
          <cell r="C1242" t="str">
            <v>4500 East Sunrise Drive</v>
          </cell>
          <cell r="D1242">
            <v>0</v>
          </cell>
          <cell r="E1242" t="str">
            <v>Tucson</v>
          </cell>
          <cell r="F1242" t="str">
            <v>AZ</v>
          </cell>
          <cell r="G1242" t="str">
            <v>85718</v>
          </cell>
          <cell r="H1242" t="str">
            <v>520-299-2820</v>
          </cell>
          <cell r="I1242" t="str">
            <v>520-299-2099</v>
          </cell>
          <cell r="J1242">
            <v>253</v>
          </cell>
          <cell r="K1242" t="str">
            <v>04019</v>
          </cell>
          <cell r="L1242" t="str">
            <v>Pima</v>
          </cell>
          <cell r="M1242" t="str">
            <v>8520</v>
          </cell>
          <cell r="N1242" t="str">
            <v>Tucson</v>
          </cell>
          <cell r="O1242">
            <v>0</v>
          </cell>
          <cell r="P1242">
            <v>0</v>
          </cell>
          <cell r="Q1242">
            <v>0</v>
          </cell>
          <cell r="R1242" t="str">
            <v>garden</v>
          </cell>
          <cell r="S1242" t="str">
            <v>AIMCO</v>
          </cell>
          <cell r="T1242" t="str">
            <v>REIT/Ambassador</v>
          </cell>
          <cell r="U1242" t="str">
            <v>Conventional</v>
          </cell>
          <cell r="V1242" t="str">
            <v>Conventional</v>
          </cell>
          <cell r="W1242">
            <v>0</v>
          </cell>
          <cell r="X1242" t="str">
            <v>Consolidated</v>
          </cell>
          <cell r="Y1242" t="str">
            <v>12</v>
          </cell>
          <cell r="Z1242" t="str">
            <v>8</v>
          </cell>
          <cell r="AA1242" t="str">
            <v>8</v>
          </cell>
          <cell r="AB1242">
            <v>0</v>
          </cell>
          <cell r="AC1242">
            <v>1</v>
          </cell>
          <cell r="AD1242" t="str">
            <v>Yes</v>
          </cell>
          <cell r="AE1242" t="str">
            <v>Yes</v>
          </cell>
          <cell r="AF1242" t="str">
            <v>NHP Management Company</v>
          </cell>
          <cell r="AG1242" t="str">
            <v>Ambassador I, L.P.</v>
          </cell>
          <cell r="AH1242" t="str">
            <v>1974</v>
          </cell>
          <cell r="AI1242" t="str">
            <v>Far West</v>
          </cell>
          <cell r="AJ1242" t="str">
            <v>Phoenix</v>
          </cell>
          <cell r="AK1242" t="str">
            <v>Kris Bloom</v>
          </cell>
          <cell r="AL1242" t="str">
            <v>Leslie Stephens</v>
          </cell>
          <cell r="AM1242" t="b">
            <v>0</v>
          </cell>
          <cell r="AN1242" t="str">
            <v>RW:038404@3494</v>
          </cell>
          <cell r="AO1242" t="str">
            <v>08304</v>
          </cell>
          <cell r="AP1242">
            <v>0</v>
          </cell>
          <cell r="AQ1242">
            <v>2499.64</v>
          </cell>
          <cell r="AR1242">
            <v>0</v>
          </cell>
          <cell r="AS1242">
            <v>0</v>
          </cell>
          <cell r="AT1242">
            <v>0</v>
          </cell>
          <cell r="AU1242">
            <v>1572.58</v>
          </cell>
          <cell r="AV1242">
            <v>0</v>
          </cell>
          <cell r="AW1242">
            <v>0</v>
          </cell>
          <cell r="AX1242">
            <v>4072.22</v>
          </cell>
          <cell r="AY1242">
            <v>4072.22</v>
          </cell>
        </row>
        <row r="1243">
          <cell r="A1243" t="str">
            <v>038722</v>
          </cell>
          <cell r="B1243" t="str">
            <v>CHESAPEAKE LANDING (IL)-PH I</v>
          </cell>
          <cell r="C1243" t="str">
            <v>4101 CHESAPEAKE DRIVE</v>
          </cell>
          <cell r="D1243">
            <v>0</v>
          </cell>
          <cell r="E1243" t="str">
            <v>Aurora</v>
          </cell>
          <cell r="F1243" t="str">
            <v>IL</v>
          </cell>
          <cell r="G1243" t="str">
            <v>60504</v>
          </cell>
          <cell r="H1243" t="str">
            <v>630-820-0082</v>
          </cell>
          <cell r="I1243" t="str">
            <v>630-820-9219</v>
          </cell>
          <cell r="J1243">
            <v>416</v>
          </cell>
          <cell r="K1243" t="str">
            <v>17043</v>
          </cell>
          <cell r="L1243" t="str">
            <v>Du Page</v>
          </cell>
          <cell r="M1243" t="str">
            <v>1600</v>
          </cell>
          <cell r="N1243" t="str">
            <v>Chicago</v>
          </cell>
          <cell r="O1243" t="str">
            <v>14</v>
          </cell>
          <cell r="P1243" t="str">
            <v>Chicago - Gary - Kenosha</v>
          </cell>
          <cell r="Q1243" t="str">
            <v>Suburban</v>
          </cell>
          <cell r="R1243" t="str">
            <v>garden</v>
          </cell>
          <cell r="S1243" t="str">
            <v>AIMCO</v>
          </cell>
          <cell r="T1243" t="str">
            <v>OXFORD</v>
          </cell>
          <cell r="U1243" t="str">
            <v>Conventional</v>
          </cell>
          <cell r="V1243" t="str">
            <v>Conventional</v>
          </cell>
          <cell r="W1243">
            <v>0</v>
          </cell>
          <cell r="X1243" t="str">
            <v>Fee</v>
          </cell>
          <cell r="Y1243">
            <v>0</v>
          </cell>
          <cell r="Z1243">
            <v>0</v>
          </cell>
          <cell r="AA1243">
            <v>0</v>
          </cell>
          <cell r="AB1243">
            <v>0</v>
          </cell>
          <cell r="AC1243">
            <v>0</v>
          </cell>
          <cell r="AD1243" t="str">
            <v>Yes</v>
          </cell>
          <cell r="AE1243" t="str">
            <v>Yes</v>
          </cell>
          <cell r="AF1243" t="str">
            <v>Oxford</v>
          </cell>
          <cell r="AG1243" t="str">
            <v>Fox Valley - Oxford</v>
          </cell>
          <cell r="AH1243" t="str">
            <v>1985</v>
          </cell>
          <cell r="AI1243" t="str">
            <v>Oxford</v>
          </cell>
          <cell r="AJ1243" t="str">
            <v>Conv. Midwest</v>
          </cell>
          <cell r="AK1243" t="str">
            <v>Gerry Zais</v>
          </cell>
          <cell r="AL1243" t="str">
            <v>Stephanie Riese</v>
          </cell>
          <cell r="AM1243" t="b">
            <v>1</v>
          </cell>
          <cell r="AN1243">
            <v>0</v>
          </cell>
          <cell r="AO1243">
            <v>0</v>
          </cell>
          <cell r="AP1243">
            <v>0</v>
          </cell>
          <cell r="AQ1243">
            <v>0</v>
          </cell>
          <cell r="AR1243">
            <v>0</v>
          </cell>
          <cell r="AS1243">
            <v>0</v>
          </cell>
          <cell r="AT1243">
            <v>0</v>
          </cell>
          <cell r="AU1243">
            <v>0</v>
          </cell>
          <cell r="AV1243">
            <v>0</v>
          </cell>
          <cell r="AW1243">
            <v>0</v>
          </cell>
          <cell r="AX1243">
            <v>0</v>
          </cell>
          <cell r="AY1243">
            <v>0</v>
          </cell>
        </row>
        <row r="1244">
          <cell r="A1244" t="str">
            <v>038723</v>
          </cell>
          <cell r="B1244" t="str">
            <v>Royal Crest</v>
          </cell>
          <cell r="C1244" t="str">
            <v>9300 Northgate Boulevard</v>
          </cell>
          <cell r="D1244">
            <v>0</v>
          </cell>
          <cell r="E1244" t="str">
            <v>Austin</v>
          </cell>
          <cell r="F1244" t="str">
            <v>TX</v>
          </cell>
          <cell r="G1244" t="str">
            <v>78758</v>
          </cell>
          <cell r="H1244" t="str">
            <v>512-836-4237</v>
          </cell>
          <cell r="I1244" t="str">
            <v>512-836-9648</v>
          </cell>
          <cell r="J1244">
            <v>204</v>
          </cell>
          <cell r="K1244" t="str">
            <v>48453</v>
          </cell>
          <cell r="L1244" t="str">
            <v>Travis</v>
          </cell>
          <cell r="M1244" t="str">
            <v>0640</v>
          </cell>
          <cell r="N1244" t="str">
            <v>Austin-San Marcos</v>
          </cell>
          <cell r="O1244">
            <v>0</v>
          </cell>
          <cell r="P1244">
            <v>0</v>
          </cell>
          <cell r="Q1244">
            <v>0</v>
          </cell>
          <cell r="R1244" t="str">
            <v>garden</v>
          </cell>
          <cell r="S1244" t="str">
            <v>AIMCO</v>
          </cell>
          <cell r="T1244" t="str">
            <v>REIT/Ambassador</v>
          </cell>
          <cell r="U1244" t="str">
            <v>Conventional</v>
          </cell>
          <cell r="V1244" t="str">
            <v>Conventional</v>
          </cell>
          <cell r="W1244">
            <v>0</v>
          </cell>
          <cell r="X1244" t="str">
            <v>Consolidated</v>
          </cell>
          <cell r="Y1244" t="str">
            <v>12</v>
          </cell>
          <cell r="Z1244" t="str">
            <v>3</v>
          </cell>
          <cell r="AA1244" t="str">
            <v>3</v>
          </cell>
          <cell r="AB1244">
            <v>0</v>
          </cell>
          <cell r="AC1244">
            <v>1</v>
          </cell>
          <cell r="AD1244" t="str">
            <v>Yes</v>
          </cell>
          <cell r="AE1244" t="str">
            <v>Yes</v>
          </cell>
          <cell r="AF1244" t="str">
            <v>NHP Management Company</v>
          </cell>
          <cell r="AG1244" t="str">
            <v>Ambassador VIII, L.P.</v>
          </cell>
          <cell r="AH1244" t="str">
            <v>1973</v>
          </cell>
          <cell r="AI1244" t="str">
            <v>West</v>
          </cell>
          <cell r="AJ1244" t="str">
            <v>Austin</v>
          </cell>
          <cell r="AK1244" t="str">
            <v>Frances Nolan</v>
          </cell>
          <cell r="AL1244" t="str">
            <v>Helen Abraham</v>
          </cell>
          <cell r="AM1244" t="b">
            <v>0</v>
          </cell>
          <cell r="AN1244">
            <v>0</v>
          </cell>
          <cell r="AO1244" t="str">
            <v>09082</v>
          </cell>
          <cell r="AP1244">
            <v>0</v>
          </cell>
          <cell r="AQ1244">
            <v>0</v>
          </cell>
          <cell r="AR1244">
            <v>0</v>
          </cell>
          <cell r="AS1244">
            <v>0</v>
          </cell>
          <cell r="AT1244">
            <v>0</v>
          </cell>
          <cell r="AU1244">
            <v>0</v>
          </cell>
          <cell r="AV1244">
            <v>0</v>
          </cell>
          <cell r="AW1244">
            <v>0</v>
          </cell>
          <cell r="AX1244">
            <v>0</v>
          </cell>
          <cell r="AY1244">
            <v>0</v>
          </cell>
        </row>
        <row r="1245">
          <cell r="A1245" t="str">
            <v>038724</v>
          </cell>
          <cell r="B1245" t="str">
            <v>ODYSSEY</v>
          </cell>
          <cell r="C1245" t="str">
            <v>935 EAST BROAD STREET</v>
          </cell>
          <cell r="D1245">
            <v>0</v>
          </cell>
          <cell r="E1245" t="str">
            <v>Columbus</v>
          </cell>
          <cell r="F1245" t="str">
            <v>OH</v>
          </cell>
          <cell r="G1245" t="str">
            <v>43205</v>
          </cell>
          <cell r="H1245" t="str">
            <v>614-253-0984</v>
          </cell>
          <cell r="I1245" t="str">
            <v>614-253-3087</v>
          </cell>
          <cell r="J1245">
            <v>150</v>
          </cell>
          <cell r="K1245" t="str">
            <v>39049</v>
          </cell>
          <cell r="L1245" t="str">
            <v>Franklin</v>
          </cell>
          <cell r="M1245" t="str">
            <v>1840</v>
          </cell>
          <cell r="N1245" t="str">
            <v>Columbus</v>
          </cell>
          <cell r="O1245">
            <v>0</v>
          </cell>
          <cell r="P1245">
            <v>0</v>
          </cell>
          <cell r="Q1245" t="str">
            <v>Inner city</v>
          </cell>
          <cell r="R1245" t="str">
            <v>garden</v>
          </cell>
          <cell r="S1245" t="str">
            <v>AIMCO</v>
          </cell>
          <cell r="T1245" t="str">
            <v>BROAD</v>
          </cell>
          <cell r="U1245" t="str">
            <v>Affordable</v>
          </cell>
          <cell r="V1245" t="str">
            <v>Affordable</v>
          </cell>
          <cell r="W1245">
            <v>0</v>
          </cell>
          <cell r="X1245" t="str">
            <v>Fee</v>
          </cell>
          <cell r="Y1245">
            <v>0</v>
          </cell>
          <cell r="Z1245">
            <v>0</v>
          </cell>
          <cell r="AA1245">
            <v>0</v>
          </cell>
          <cell r="AB1245">
            <v>0</v>
          </cell>
          <cell r="AC1245">
            <v>0</v>
          </cell>
          <cell r="AD1245" t="str">
            <v>No</v>
          </cell>
          <cell r="AE1245" t="str">
            <v>Yes</v>
          </cell>
          <cell r="AF1245" t="str">
            <v>Broad St.</v>
          </cell>
          <cell r="AG1245" t="str">
            <v>Odyssey, L.P.</v>
          </cell>
          <cell r="AH1245">
            <v>0</v>
          </cell>
          <cell r="AI1245" t="str">
            <v>West</v>
          </cell>
          <cell r="AJ1245" t="str">
            <v>Columbus</v>
          </cell>
          <cell r="AK1245" t="str">
            <v>Rowe Shockley</v>
          </cell>
          <cell r="AL1245" t="str">
            <v>Greg Darr</v>
          </cell>
          <cell r="AM1245" t="b">
            <v>1</v>
          </cell>
          <cell r="AN1245">
            <v>0</v>
          </cell>
          <cell r="AO1245">
            <v>0</v>
          </cell>
          <cell r="AP1245">
            <v>0</v>
          </cell>
          <cell r="AQ1245">
            <v>0</v>
          </cell>
          <cell r="AR1245">
            <v>0</v>
          </cell>
          <cell r="AS1245">
            <v>0</v>
          </cell>
          <cell r="AT1245">
            <v>0</v>
          </cell>
          <cell r="AU1245">
            <v>0</v>
          </cell>
          <cell r="AV1245">
            <v>0</v>
          </cell>
          <cell r="AW1245">
            <v>0</v>
          </cell>
          <cell r="AX1245">
            <v>0</v>
          </cell>
          <cell r="AY1245">
            <v>0</v>
          </cell>
        </row>
        <row r="1246">
          <cell r="A1246" t="str">
            <v>038725</v>
          </cell>
          <cell r="B1246" t="str">
            <v>WESTWOOD FOUNTAIN</v>
          </cell>
          <cell r="C1246" t="str">
            <v>9430 CONCOURSE</v>
          </cell>
          <cell r="D1246">
            <v>0</v>
          </cell>
          <cell r="E1246" t="str">
            <v>Houston</v>
          </cell>
          <cell r="F1246" t="str">
            <v>TX</v>
          </cell>
          <cell r="G1246" t="str">
            <v>77036</v>
          </cell>
          <cell r="H1246" t="str">
            <v>713-778-0330</v>
          </cell>
          <cell r="I1246" t="str">
            <v>713-778-0466</v>
          </cell>
          <cell r="J1246">
            <v>293</v>
          </cell>
          <cell r="K1246" t="str">
            <v>48201</v>
          </cell>
          <cell r="L1246" t="str">
            <v>Harris</v>
          </cell>
          <cell r="M1246" t="str">
            <v>3360</v>
          </cell>
          <cell r="N1246" t="str">
            <v>Houston</v>
          </cell>
          <cell r="O1246" t="str">
            <v>42</v>
          </cell>
          <cell r="P1246" t="str">
            <v>Houston - Galveston - Brazoria</v>
          </cell>
          <cell r="Q1246" t="str">
            <v>Inner city</v>
          </cell>
          <cell r="R1246" t="str">
            <v>garden</v>
          </cell>
          <cell r="S1246" t="str">
            <v>AIMCO</v>
          </cell>
          <cell r="T1246" t="str">
            <v>TAHF</v>
          </cell>
          <cell r="U1246" t="str">
            <v>Conventional</v>
          </cell>
          <cell r="V1246" t="str">
            <v>Affordable</v>
          </cell>
          <cell r="W1246">
            <v>0</v>
          </cell>
          <cell r="X1246" t="str">
            <v>Equity</v>
          </cell>
          <cell r="Y1246" t="str">
            <v>12</v>
          </cell>
          <cell r="Z1246" t="str">
            <v>5</v>
          </cell>
          <cell r="AA1246" t="str">
            <v>6</v>
          </cell>
          <cell r="AB1246">
            <v>0</v>
          </cell>
          <cell r="AC1246">
            <v>1</v>
          </cell>
          <cell r="AD1246" t="str">
            <v>Yes</v>
          </cell>
          <cell r="AE1246" t="str">
            <v>Yes</v>
          </cell>
          <cell r="AF1246" t="str">
            <v>TAFI</v>
          </cell>
          <cell r="AG1246" t="str">
            <v>Texas Affd Hsg Invest Fund I LP</v>
          </cell>
          <cell r="AH1246" t="str">
            <v>1978</v>
          </cell>
          <cell r="AI1246" t="str">
            <v>West</v>
          </cell>
          <cell r="AJ1246" t="str">
            <v>Houston II</v>
          </cell>
          <cell r="AK1246" t="str">
            <v>Dave Hannan</v>
          </cell>
          <cell r="AL1246" t="str">
            <v>Debbie Wheatley</v>
          </cell>
          <cell r="AM1246" t="b">
            <v>0</v>
          </cell>
          <cell r="AN1246" t="str">
            <v>RW:039021@3494</v>
          </cell>
          <cell r="AO1246" t="str">
            <v>10440</v>
          </cell>
          <cell r="AP1246">
            <v>0</v>
          </cell>
          <cell r="AQ1246">
            <v>0</v>
          </cell>
          <cell r="AR1246">
            <v>1582.2</v>
          </cell>
          <cell r="AS1246">
            <v>0</v>
          </cell>
          <cell r="AT1246">
            <v>0</v>
          </cell>
          <cell r="AU1246">
            <v>0</v>
          </cell>
          <cell r="AV1246">
            <v>0</v>
          </cell>
          <cell r="AW1246">
            <v>0</v>
          </cell>
          <cell r="AX1246">
            <v>1582.2</v>
          </cell>
          <cell r="AY1246">
            <v>1582.2</v>
          </cell>
        </row>
        <row r="1247">
          <cell r="A1247" t="str">
            <v>038726</v>
          </cell>
          <cell r="B1247" t="str">
            <v>SPRINGHOUSE (KY)</v>
          </cell>
          <cell r="C1247" t="str">
            <v>3851 BELLEAU WOOD DRIVE</v>
          </cell>
          <cell r="D1247">
            <v>0</v>
          </cell>
          <cell r="E1247" t="str">
            <v>Lexington</v>
          </cell>
          <cell r="F1247" t="str">
            <v>KY</v>
          </cell>
          <cell r="G1247" t="str">
            <v>40517</v>
          </cell>
          <cell r="H1247" t="str">
            <v>606-271-1067</v>
          </cell>
          <cell r="I1247" t="str">
            <v>606-671-2789</v>
          </cell>
          <cell r="J1247">
            <v>224</v>
          </cell>
          <cell r="K1247" t="str">
            <v>21067</v>
          </cell>
          <cell r="L1247" t="str">
            <v>Fayette</v>
          </cell>
          <cell r="M1247" t="str">
            <v>4280</v>
          </cell>
          <cell r="N1247" t="str">
            <v>Lexington</v>
          </cell>
          <cell r="O1247">
            <v>0</v>
          </cell>
          <cell r="P1247">
            <v>0</v>
          </cell>
          <cell r="Q1247" t="str">
            <v>Suburban</v>
          </cell>
          <cell r="R1247" t="str">
            <v>garden</v>
          </cell>
          <cell r="S1247" t="str">
            <v>AIMCO</v>
          </cell>
          <cell r="T1247" t="str">
            <v>OXFORD</v>
          </cell>
          <cell r="U1247" t="str">
            <v>Conventional</v>
          </cell>
          <cell r="V1247" t="str">
            <v>Conventional</v>
          </cell>
          <cell r="W1247">
            <v>0</v>
          </cell>
          <cell r="X1247" t="str">
            <v>Fee</v>
          </cell>
          <cell r="Y1247">
            <v>0</v>
          </cell>
          <cell r="Z1247">
            <v>0</v>
          </cell>
          <cell r="AA1247">
            <v>0</v>
          </cell>
          <cell r="AB1247">
            <v>0</v>
          </cell>
          <cell r="AC1247">
            <v>0</v>
          </cell>
          <cell r="AD1247" t="str">
            <v>Yes</v>
          </cell>
          <cell r="AE1247" t="str">
            <v>Yes</v>
          </cell>
          <cell r="AF1247" t="str">
            <v>Oxford</v>
          </cell>
          <cell r="AG1247" t="str">
            <v>Fayette Oxford</v>
          </cell>
          <cell r="AH1247" t="str">
            <v>1985</v>
          </cell>
          <cell r="AI1247" t="str">
            <v>Oxford</v>
          </cell>
          <cell r="AJ1247" t="str">
            <v>Conv. Mideast</v>
          </cell>
          <cell r="AK1247" t="str">
            <v>Tom Lebling</v>
          </cell>
          <cell r="AL1247" t="str">
            <v>Beverly Franklin</v>
          </cell>
          <cell r="AM1247" t="b">
            <v>0</v>
          </cell>
          <cell r="AN1247" t="str">
            <v>RW:005718@3494</v>
          </cell>
          <cell r="AO1247" t="str">
            <v>11386</v>
          </cell>
          <cell r="AP1247">
            <v>0</v>
          </cell>
          <cell r="AQ1247">
            <v>0</v>
          </cell>
          <cell r="AR1247">
            <v>0</v>
          </cell>
          <cell r="AS1247">
            <v>0</v>
          </cell>
          <cell r="AT1247">
            <v>0</v>
          </cell>
          <cell r="AU1247">
            <v>0</v>
          </cell>
          <cell r="AV1247">
            <v>0</v>
          </cell>
          <cell r="AW1247">
            <v>0</v>
          </cell>
          <cell r="AX1247">
            <v>0</v>
          </cell>
          <cell r="AY1247">
            <v>0</v>
          </cell>
        </row>
        <row r="1248">
          <cell r="A1248" t="str">
            <v>038727</v>
          </cell>
          <cell r="B1248" t="str">
            <v>Sandalwood</v>
          </cell>
          <cell r="C1248" t="str">
            <v>311 Highland Cross</v>
          </cell>
          <cell r="D1248">
            <v>0</v>
          </cell>
          <cell r="E1248" t="str">
            <v>Houston</v>
          </cell>
          <cell r="F1248" t="str">
            <v>TX</v>
          </cell>
          <cell r="G1248" t="str">
            <v>77073</v>
          </cell>
          <cell r="H1248" t="str">
            <v>281-821-2393</v>
          </cell>
          <cell r="I1248" t="str">
            <v>281-821-2396</v>
          </cell>
          <cell r="J1248">
            <v>352</v>
          </cell>
          <cell r="K1248" t="str">
            <v>48201</v>
          </cell>
          <cell r="L1248" t="str">
            <v>Harris</v>
          </cell>
          <cell r="M1248" t="str">
            <v>3360</v>
          </cell>
          <cell r="N1248" t="str">
            <v>Houston</v>
          </cell>
          <cell r="O1248" t="str">
            <v>42</v>
          </cell>
          <cell r="P1248" t="str">
            <v>Houston - Galveston - Brazoria</v>
          </cell>
          <cell r="Q1248">
            <v>0</v>
          </cell>
          <cell r="R1248" t="str">
            <v>garden</v>
          </cell>
          <cell r="S1248" t="str">
            <v>AIMCO</v>
          </cell>
          <cell r="T1248" t="str">
            <v>REIT/Ambassador</v>
          </cell>
          <cell r="U1248" t="str">
            <v>Conventional</v>
          </cell>
          <cell r="V1248" t="str">
            <v>Conventional</v>
          </cell>
          <cell r="W1248">
            <v>0</v>
          </cell>
          <cell r="X1248" t="str">
            <v>Consolidated</v>
          </cell>
          <cell r="Y1248" t="str">
            <v>12</v>
          </cell>
          <cell r="Z1248" t="str">
            <v>7</v>
          </cell>
          <cell r="AA1248" t="str">
            <v>7</v>
          </cell>
          <cell r="AB1248">
            <v>0</v>
          </cell>
          <cell r="AC1248">
            <v>1</v>
          </cell>
          <cell r="AD1248" t="str">
            <v>Yes</v>
          </cell>
          <cell r="AE1248" t="str">
            <v>Yes</v>
          </cell>
          <cell r="AF1248" t="str">
            <v>NHP Management Company</v>
          </cell>
          <cell r="AG1248" t="str">
            <v>AIMCO Sandalwood, L.P.</v>
          </cell>
          <cell r="AH1248" t="str">
            <v>1979</v>
          </cell>
          <cell r="AI1248" t="str">
            <v>West</v>
          </cell>
          <cell r="AJ1248" t="str">
            <v>Houston I</v>
          </cell>
          <cell r="AK1248" t="str">
            <v>Kathy Clem</v>
          </cell>
          <cell r="AL1248" t="str">
            <v>Terry Bryan</v>
          </cell>
          <cell r="AM1248" t="b">
            <v>0</v>
          </cell>
          <cell r="AN1248" t="str">
            <v>RW:007026@3494</v>
          </cell>
          <cell r="AO1248" t="str">
            <v>11640</v>
          </cell>
          <cell r="AP1248">
            <v>0</v>
          </cell>
          <cell r="AQ1248">
            <v>0</v>
          </cell>
          <cell r="AR1248">
            <v>0</v>
          </cell>
          <cell r="AS1248">
            <v>0</v>
          </cell>
          <cell r="AT1248">
            <v>0</v>
          </cell>
          <cell r="AU1248">
            <v>0</v>
          </cell>
          <cell r="AV1248">
            <v>0</v>
          </cell>
          <cell r="AW1248">
            <v>0</v>
          </cell>
          <cell r="AX1248">
            <v>0</v>
          </cell>
          <cell r="AY1248">
            <v>0</v>
          </cell>
        </row>
        <row r="1249">
          <cell r="A1249" t="str">
            <v>038729</v>
          </cell>
          <cell r="B1249" t="str">
            <v>Shiloh Senior Homes</v>
          </cell>
          <cell r="C1249" t="str">
            <v>233 E Eagle St</v>
          </cell>
          <cell r="D1249">
            <v>0</v>
          </cell>
          <cell r="E1249" t="str">
            <v>Buffalo</v>
          </cell>
          <cell r="F1249" t="str">
            <v>NY</v>
          </cell>
          <cell r="G1249" t="str">
            <v>14204</v>
          </cell>
          <cell r="H1249" t="str">
            <v>716-842-0528</v>
          </cell>
          <cell r="I1249" t="str">
            <v>716-842-0559</v>
          </cell>
          <cell r="J1249">
            <v>24</v>
          </cell>
          <cell r="K1249" t="str">
            <v>36029</v>
          </cell>
          <cell r="L1249" t="str">
            <v>Erie</v>
          </cell>
          <cell r="M1249" t="str">
            <v>1280</v>
          </cell>
          <cell r="N1249" t="str">
            <v>Buffalo-Niagara Falls</v>
          </cell>
          <cell r="O1249">
            <v>0</v>
          </cell>
          <cell r="P1249">
            <v>0</v>
          </cell>
          <cell r="Q1249">
            <v>0</v>
          </cell>
          <cell r="R1249" t="str">
            <v>Garden</v>
          </cell>
          <cell r="S1249" t="str">
            <v>AIMCO</v>
          </cell>
          <cell r="T1249">
            <v>0</v>
          </cell>
          <cell r="U1249" t="str">
            <v>Conventional</v>
          </cell>
          <cell r="V1249" t="str">
            <v>Affordable</v>
          </cell>
          <cell r="W1249">
            <v>0</v>
          </cell>
          <cell r="X1249" t="str">
            <v>Fee</v>
          </cell>
          <cell r="Y1249" t="str">
            <v>12</v>
          </cell>
          <cell r="Z1249">
            <v>0</v>
          </cell>
          <cell r="AA1249">
            <v>0</v>
          </cell>
          <cell r="AB1249">
            <v>0</v>
          </cell>
          <cell r="AC1249">
            <v>0</v>
          </cell>
          <cell r="AD1249" t="str">
            <v>No</v>
          </cell>
          <cell r="AE1249" t="str">
            <v>Yes</v>
          </cell>
          <cell r="AF1249" t="str">
            <v>Norstar</v>
          </cell>
          <cell r="AG1249" t="str">
            <v>Norsenior, Inc.</v>
          </cell>
          <cell r="AH1249">
            <v>0</v>
          </cell>
          <cell r="AI1249" t="str">
            <v>East</v>
          </cell>
          <cell r="AJ1249" t="str">
            <v>Allentown</v>
          </cell>
          <cell r="AK1249" t="str">
            <v>Cooper Winston</v>
          </cell>
          <cell r="AL1249" t="str">
            <v>Paul Ramsell</v>
          </cell>
          <cell r="AM1249" t="b">
            <v>0</v>
          </cell>
          <cell r="AN1249">
            <v>0</v>
          </cell>
          <cell r="AO1249" t="str">
            <v>12999</v>
          </cell>
          <cell r="AP1249">
            <v>0</v>
          </cell>
          <cell r="AQ1249">
            <v>0</v>
          </cell>
          <cell r="AR1249">
            <v>0</v>
          </cell>
          <cell r="AS1249">
            <v>0</v>
          </cell>
          <cell r="AT1249">
            <v>0</v>
          </cell>
          <cell r="AU1249">
            <v>0</v>
          </cell>
          <cell r="AV1249">
            <v>0</v>
          </cell>
          <cell r="AW1249">
            <v>0</v>
          </cell>
          <cell r="AX1249">
            <v>0</v>
          </cell>
          <cell r="AY1249">
            <v>0</v>
          </cell>
        </row>
        <row r="1250">
          <cell r="A1250" t="str">
            <v>038730</v>
          </cell>
          <cell r="B1250" t="str">
            <v>PARC CHATEAU I</v>
          </cell>
          <cell r="C1250" t="str">
            <v>2361 PARC CHATEAU DRIVE</v>
          </cell>
          <cell r="D1250">
            <v>0</v>
          </cell>
          <cell r="E1250" t="str">
            <v>Lithonia</v>
          </cell>
          <cell r="F1250" t="str">
            <v>GA</v>
          </cell>
          <cell r="G1250" t="str">
            <v>30058</v>
          </cell>
          <cell r="H1250" t="str">
            <v>770-482-7158</v>
          </cell>
          <cell r="I1250" t="str">
            <v>770-484-0880</v>
          </cell>
          <cell r="J1250">
            <v>86</v>
          </cell>
          <cell r="K1250" t="str">
            <v>13089</v>
          </cell>
          <cell r="L1250" t="str">
            <v>De Kalb</v>
          </cell>
          <cell r="M1250" t="str">
            <v>0520</v>
          </cell>
          <cell r="N1250" t="str">
            <v>Atlanta</v>
          </cell>
          <cell r="O1250">
            <v>0</v>
          </cell>
          <cell r="P1250">
            <v>0</v>
          </cell>
          <cell r="Q1250" t="str">
            <v>Suburban</v>
          </cell>
          <cell r="R1250" t="str">
            <v>garden</v>
          </cell>
          <cell r="S1250" t="str">
            <v>AIMCO</v>
          </cell>
          <cell r="T1250" t="str">
            <v>OXFORD</v>
          </cell>
          <cell r="U1250" t="str">
            <v>Affordable</v>
          </cell>
          <cell r="V1250" t="str">
            <v>Affordable</v>
          </cell>
          <cell r="W1250">
            <v>0</v>
          </cell>
          <cell r="X1250" t="str">
            <v>Fee</v>
          </cell>
          <cell r="Y1250">
            <v>0</v>
          </cell>
          <cell r="Z1250">
            <v>0</v>
          </cell>
          <cell r="AA1250">
            <v>0</v>
          </cell>
          <cell r="AB1250">
            <v>0</v>
          </cell>
          <cell r="AC1250">
            <v>0</v>
          </cell>
          <cell r="AD1250" t="str">
            <v>Yes</v>
          </cell>
          <cell r="AE1250" t="str">
            <v>Yes</v>
          </cell>
          <cell r="AF1250" t="str">
            <v>Oxford</v>
          </cell>
          <cell r="AG1250" t="str">
            <v>Parc Chateau</v>
          </cell>
          <cell r="AH1250" t="str">
            <v>1971</v>
          </cell>
          <cell r="AI1250" t="str">
            <v>Oxford</v>
          </cell>
          <cell r="AJ1250" t="str">
            <v>Conv. South</v>
          </cell>
          <cell r="AK1250" t="str">
            <v>Joe Pietzyk</v>
          </cell>
          <cell r="AL1250" t="str">
            <v>Troy Domiter</v>
          </cell>
          <cell r="AM1250" t="b">
            <v>0</v>
          </cell>
          <cell r="AN1250">
            <v>0</v>
          </cell>
          <cell r="AO1250" t="str">
            <v>09117</v>
          </cell>
          <cell r="AP1250">
            <v>0</v>
          </cell>
          <cell r="AQ1250">
            <v>0</v>
          </cell>
          <cell r="AR1250">
            <v>0</v>
          </cell>
          <cell r="AS1250">
            <v>0</v>
          </cell>
          <cell r="AT1250">
            <v>0</v>
          </cell>
          <cell r="AU1250">
            <v>0</v>
          </cell>
          <cell r="AV1250">
            <v>0</v>
          </cell>
          <cell r="AW1250">
            <v>0</v>
          </cell>
          <cell r="AX1250">
            <v>0</v>
          </cell>
          <cell r="AY1250">
            <v>0</v>
          </cell>
        </row>
        <row r="1251">
          <cell r="A1251" t="str">
            <v>038731</v>
          </cell>
          <cell r="B1251" t="str">
            <v>Shadow Creek Apartments</v>
          </cell>
          <cell r="C1251" t="str">
            <v>2354 West University Drive</v>
          </cell>
          <cell r="D1251">
            <v>0</v>
          </cell>
          <cell r="E1251" t="str">
            <v>Phoenix</v>
          </cell>
          <cell r="F1251" t="str">
            <v>AZ</v>
          </cell>
          <cell r="G1251" t="str">
            <v>85201</v>
          </cell>
          <cell r="H1251" t="str">
            <v>602-827-0881</v>
          </cell>
          <cell r="I1251" t="str">
            <v>602-827-2087</v>
          </cell>
          <cell r="J1251">
            <v>266</v>
          </cell>
          <cell r="K1251" t="str">
            <v>04013</v>
          </cell>
          <cell r="L1251" t="str">
            <v>Maricopa</v>
          </cell>
          <cell r="M1251" t="str">
            <v>6200</v>
          </cell>
          <cell r="N1251" t="str">
            <v>Phoenix-Mesa</v>
          </cell>
          <cell r="O1251">
            <v>0</v>
          </cell>
          <cell r="P1251">
            <v>0</v>
          </cell>
          <cell r="Q1251">
            <v>0</v>
          </cell>
          <cell r="R1251" t="str">
            <v>garden</v>
          </cell>
          <cell r="S1251" t="str">
            <v>AIMCO</v>
          </cell>
          <cell r="T1251" t="str">
            <v>REIT/Ambassador</v>
          </cell>
          <cell r="U1251" t="str">
            <v>Conventional</v>
          </cell>
          <cell r="V1251" t="str">
            <v>Conventional</v>
          </cell>
          <cell r="W1251">
            <v>0</v>
          </cell>
          <cell r="X1251" t="str">
            <v>Consolidated</v>
          </cell>
          <cell r="Y1251" t="str">
            <v>12</v>
          </cell>
          <cell r="Z1251" t="str">
            <v>8</v>
          </cell>
          <cell r="AA1251" t="str">
            <v>6</v>
          </cell>
          <cell r="AB1251">
            <v>0</v>
          </cell>
          <cell r="AC1251">
            <v>1</v>
          </cell>
          <cell r="AD1251" t="str">
            <v>Yes</v>
          </cell>
          <cell r="AE1251" t="str">
            <v>Yes</v>
          </cell>
          <cell r="AF1251" t="str">
            <v>NHP Management Company</v>
          </cell>
          <cell r="AG1251" t="str">
            <v>Ambassador I, L.P.</v>
          </cell>
          <cell r="AH1251" t="str">
            <v>1984</v>
          </cell>
          <cell r="AI1251" t="str">
            <v>Far West</v>
          </cell>
          <cell r="AJ1251" t="str">
            <v>Phoenix</v>
          </cell>
          <cell r="AK1251" t="str">
            <v>Kris Bloom</v>
          </cell>
          <cell r="AL1251" t="str">
            <v>Mike Kienast</v>
          </cell>
          <cell r="AM1251" t="b">
            <v>0</v>
          </cell>
          <cell r="AN1251" t="str">
            <v>RW:039618@3494</v>
          </cell>
          <cell r="AO1251">
            <v>0</v>
          </cell>
          <cell r="AP1251">
            <v>0</v>
          </cell>
          <cell r="AQ1251">
            <v>0</v>
          </cell>
          <cell r="AR1251">
            <v>0</v>
          </cell>
          <cell r="AS1251">
            <v>0</v>
          </cell>
          <cell r="AT1251">
            <v>0</v>
          </cell>
          <cell r="AU1251">
            <v>1653.38</v>
          </cell>
          <cell r="AV1251">
            <v>0</v>
          </cell>
          <cell r="AW1251">
            <v>0</v>
          </cell>
          <cell r="AX1251">
            <v>1653.38</v>
          </cell>
          <cell r="AY1251">
            <v>1653.38</v>
          </cell>
        </row>
        <row r="1252">
          <cell r="A1252" t="str">
            <v>038732</v>
          </cell>
          <cell r="B1252" t="str">
            <v>HORIZON</v>
          </cell>
          <cell r="C1252" t="str">
            <v>935 EAST BROAD STREET</v>
          </cell>
          <cell r="D1252">
            <v>0</v>
          </cell>
          <cell r="E1252" t="str">
            <v>Columbus</v>
          </cell>
          <cell r="F1252" t="str">
            <v>OH</v>
          </cell>
          <cell r="G1252" t="str">
            <v>43205</v>
          </cell>
          <cell r="H1252" t="str">
            <v>614-253-0984</v>
          </cell>
          <cell r="I1252" t="str">
            <v>614-253-3087</v>
          </cell>
          <cell r="J1252">
            <v>150</v>
          </cell>
          <cell r="K1252" t="str">
            <v>39049</v>
          </cell>
          <cell r="L1252" t="str">
            <v>Franklin</v>
          </cell>
          <cell r="M1252" t="str">
            <v>1840</v>
          </cell>
          <cell r="N1252" t="str">
            <v>Columbus</v>
          </cell>
          <cell r="O1252">
            <v>0</v>
          </cell>
          <cell r="P1252">
            <v>0</v>
          </cell>
          <cell r="Q1252" t="str">
            <v>Inner city</v>
          </cell>
          <cell r="R1252" t="str">
            <v>garden</v>
          </cell>
          <cell r="S1252" t="str">
            <v>AIMCO</v>
          </cell>
          <cell r="T1252" t="str">
            <v>BROAD</v>
          </cell>
          <cell r="U1252" t="str">
            <v>Affordable</v>
          </cell>
          <cell r="V1252" t="str">
            <v>Affordable</v>
          </cell>
          <cell r="W1252">
            <v>0</v>
          </cell>
          <cell r="X1252" t="str">
            <v>Fee</v>
          </cell>
          <cell r="Y1252">
            <v>0</v>
          </cell>
          <cell r="Z1252">
            <v>0</v>
          </cell>
          <cell r="AA1252">
            <v>0</v>
          </cell>
          <cell r="AB1252">
            <v>0</v>
          </cell>
          <cell r="AC1252">
            <v>0</v>
          </cell>
          <cell r="AD1252" t="str">
            <v>No</v>
          </cell>
          <cell r="AE1252" t="str">
            <v>Yes</v>
          </cell>
          <cell r="AF1252" t="str">
            <v>Broad St.</v>
          </cell>
          <cell r="AG1252" t="str">
            <v>Horizon, L.P.</v>
          </cell>
          <cell r="AH1252">
            <v>0</v>
          </cell>
          <cell r="AI1252" t="str">
            <v>West</v>
          </cell>
          <cell r="AJ1252" t="str">
            <v>Columbus</v>
          </cell>
          <cell r="AK1252" t="str">
            <v>Rowe Shockley</v>
          </cell>
          <cell r="AL1252" t="str">
            <v>Greg Darr</v>
          </cell>
          <cell r="AM1252" t="b">
            <v>0</v>
          </cell>
          <cell r="AN1252" t="str">
            <v>RW:038233@3494</v>
          </cell>
          <cell r="AO1252" t="str">
            <v>08033</v>
          </cell>
          <cell r="AP1252">
            <v>0</v>
          </cell>
          <cell r="AQ1252">
            <v>0</v>
          </cell>
          <cell r="AR1252">
            <v>0</v>
          </cell>
          <cell r="AS1252">
            <v>0</v>
          </cell>
          <cell r="AT1252">
            <v>0</v>
          </cell>
          <cell r="AU1252">
            <v>0</v>
          </cell>
          <cell r="AV1252">
            <v>0</v>
          </cell>
          <cell r="AW1252">
            <v>0</v>
          </cell>
          <cell r="AX1252">
            <v>0</v>
          </cell>
          <cell r="AY1252">
            <v>0</v>
          </cell>
        </row>
        <row r="1253">
          <cell r="A1253" t="str">
            <v>038734</v>
          </cell>
          <cell r="B1253" t="str">
            <v>PARC CHATEAU II</v>
          </cell>
          <cell r="C1253" t="str">
            <v>2361 PARC CHATEAU DRIVE</v>
          </cell>
          <cell r="D1253">
            <v>0</v>
          </cell>
          <cell r="E1253" t="str">
            <v>Lithonia</v>
          </cell>
          <cell r="F1253" t="str">
            <v>GA</v>
          </cell>
          <cell r="G1253" t="str">
            <v>30058</v>
          </cell>
          <cell r="H1253" t="str">
            <v>770-482-7158</v>
          </cell>
          <cell r="I1253" t="str">
            <v>770-484-0880</v>
          </cell>
          <cell r="J1253">
            <v>88</v>
          </cell>
          <cell r="K1253" t="str">
            <v>13089</v>
          </cell>
          <cell r="L1253" t="str">
            <v>De Kalb</v>
          </cell>
          <cell r="M1253" t="str">
            <v>0520</v>
          </cell>
          <cell r="N1253" t="str">
            <v>Atlanta</v>
          </cell>
          <cell r="O1253">
            <v>0</v>
          </cell>
          <cell r="P1253">
            <v>0</v>
          </cell>
          <cell r="Q1253" t="str">
            <v>Suburban</v>
          </cell>
          <cell r="R1253" t="str">
            <v>garden</v>
          </cell>
          <cell r="S1253" t="str">
            <v>AIMCO</v>
          </cell>
          <cell r="T1253" t="str">
            <v>OXFORD</v>
          </cell>
          <cell r="U1253" t="str">
            <v>Affordable</v>
          </cell>
          <cell r="V1253" t="str">
            <v>Affordable</v>
          </cell>
          <cell r="W1253">
            <v>0</v>
          </cell>
          <cell r="X1253" t="str">
            <v>Fee</v>
          </cell>
          <cell r="Y1253">
            <v>0</v>
          </cell>
          <cell r="Z1253">
            <v>0</v>
          </cell>
          <cell r="AA1253">
            <v>0</v>
          </cell>
          <cell r="AB1253">
            <v>0</v>
          </cell>
          <cell r="AC1253">
            <v>0</v>
          </cell>
          <cell r="AD1253" t="str">
            <v>Yes</v>
          </cell>
          <cell r="AE1253" t="str">
            <v>Yes</v>
          </cell>
          <cell r="AF1253" t="str">
            <v>Oxford</v>
          </cell>
          <cell r="AG1253" t="str">
            <v>Parc Chateau</v>
          </cell>
          <cell r="AH1253" t="str">
            <v>1971</v>
          </cell>
          <cell r="AI1253" t="str">
            <v>Oxford</v>
          </cell>
          <cell r="AJ1253" t="str">
            <v>Conv. South</v>
          </cell>
          <cell r="AK1253" t="str">
            <v>Joe Pietzyk</v>
          </cell>
          <cell r="AL1253" t="str">
            <v>Troy Domiter</v>
          </cell>
          <cell r="AM1253" t="b">
            <v>0</v>
          </cell>
          <cell r="AN1253">
            <v>0</v>
          </cell>
          <cell r="AO1253">
            <v>0</v>
          </cell>
          <cell r="AP1253">
            <v>0</v>
          </cell>
          <cell r="AQ1253">
            <v>0</v>
          </cell>
          <cell r="AR1253">
            <v>0</v>
          </cell>
          <cell r="AS1253">
            <v>0</v>
          </cell>
          <cell r="AT1253">
            <v>0</v>
          </cell>
          <cell r="AU1253">
            <v>0</v>
          </cell>
          <cell r="AV1253">
            <v>0</v>
          </cell>
          <cell r="AW1253">
            <v>0</v>
          </cell>
          <cell r="AX1253">
            <v>0</v>
          </cell>
          <cell r="AY1253">
            <v>0</v>
          </cell>
        </row>
        <row r="1254">
          <cell r="A1254" t="str">
            <v>038735</v>
          </cell>
          <cell r="B1254" t="str">
            <v>SANDALWOOD</v>
          </cell>
          <cell r="C1254" t="str">
            <v>935 EAST BROAD STREET</v>
          </cell>
          <cell r="D1254">
            <v>0</v>
          </cell>
          <cell r="E1254" t="str">
            <v>Columbus</v>
          </cell>
          <cell r="F1254" t="str">
            <v>OH</v>
          </cell>
          <cell r="G1254" t="str">
            <v>43205</v>
          </cell>
          <cell r="H1254" t="str">
            <v>614-253-0984</v>
          </cell>
          <cell r="I1254" t="str">
            <v>614-253-3087</v>
          </cell>
          <cell r="J1254">
            <v>33</v>
          </cell>
          <cell r="K1254" t="str">
            <v>39049</v>
          </cell>
          <cell r="L1254" t="str">
            <v>Franklin</v>
          </cell>
          <cell r="M1254" t="str">
            <v>1840</v>
          </cell>
          <cell r="N1254" t="str">
            <v>Columbus</v>
          </cell>
          <cell r="O1254">
            <v>0</v>
          </cell>
          <cell r="P1254">
            <v>0</v>
          </cell>
          <cell r="Q1254" t="str">
            <v>Inner city</v>
          </cell>
          <cell r="R1254" t="str">
            <v>garden</v>
          </cell>
          <cell r="S1254" t="str">
            <v>AIMCO</v>
          </cell>
          <cell r="T1254" t="str">
            <v>BROAD</v>
          </cell>
          <cell r="U1254" t="str">
            <v>Affordable</v>
          </cell>
          <cell r="V1254" t="str">
            <v>Affordable</v>
          </cell>
          <cell r="W1254">
            <v>0</v>
          </cell>
          <cell r="X1254" t="str">
            <v>Fee</v>
          </cell>
          <cell r="Y1254">
            <v>0</v>
          </cell>
          <cell r="Z1254">
            <v>0</v>
          </cell>
          <cell r="AA1254">
            <v>0</v>
          </cell>
          <cell r="AB1254">
            <v>0</v>
          </cell>
          <cell r="AC1254">
            <v>0</v>
          </cell>
          <cell r="AD1254" t="str">
            <v>No</v>
          </cell>
          <cell r="AE1254" t="str">
            <v>Yes</v>
          </cell>
          <cell r="AF1254" t="str">
            <v>Broad St.</v>
          </cell>
          <cell r="AG1254" t="str">
            <v>Sandalwood, L.P.</v>
          </cell>
          <cell r="AH1254">
            <v>0</v>
          </cell>
          <cell r="AI1254" t="str">
            <v>West</v>
          </cell>
          <cell r="AJ1254" t="str">
            <v>Columbus</v>
          </cell>
          <cell r="AK1254" t="str">
            <v>Rowe Shockley</v>
          </cell>
          <cell r="AL1254" t="str">
            <v>Greg Darr</v>
          </cell>
          <cell r="AM1254" t="b">
            <v>0</v>
          </cell>
          <cell r="AN1254">
            <v>0</v>
          </cell>
          <cell r="AO1254" t="str">
            <v>09025</v>
          </cell>
          <cell r="AP1254">
            <v>0</v>
          </cell>
          <cell r="AQ1254">
            <v>0</v>
          </cell>
          <cell r="AR1254">
            <v>1900.8</v>
          </cell>
          <cell r="AS1254">
            <v>0</v>
          </cell>
          <cell r="AT1254">
            <v>0</v>
          </cell>
          <cell r="AU1254">
            <v>0</v>
          </cell>
          <cell r="AV1254">
            <v>0</v>
          </cell>
          <cell r="AW1254">
            <v>0</v>
          </cell>
          <cell r="AX1254">
            <v>1900.8</v>
          </cell>
          <cell r="AY1254">
            <v>0</v>
          </cell>
        </row>
        <row r="1255">
          <cell r="A1255" t="str">
            <v>038736</v>
          </cell>
          <cell r="B1255" t="str">
            <v>FOREST</v>
          </cell>
          <cell r="C1255" t="str">
            <v>22820 IMPERIAL VALLEY</v>
          </cell>
          <cell r="D1255">
            <v>0</v>
          </cell>
          <cell r="E1255" t="str">
            <v>Houston</v>
          </cell>
          <cell r="F1255" t="str">
            <v>TX</v>
          </cell>
          <cell r="G1255" t="str">
            <v>77073</v>
          </cell>
          <cell r="H1255" t="str">
            <v>281-443-2462</v>
          </cell>
          <cell r="I1255" t="str">
            <v>281-443-4570</v>
          </cell>
          <cell r="J1255">
            <v>192</v>
          </cell>
          <cell r="K1255" t="str">
            <v>48201</v>
          </cell>
          <cell r="L1255" t="str">
            <v>Harris</v>
          </cell>
          <cell r="M1255" t="str">
            <v>3360</v>
          </cell>
          <cell r="N1255" t="str">
            <v>Houston</v>
          </cell>
          <cell r="O1255" t="str">
            <v>42</v>
          </cell>
          <cell r="P1255" t="str">
            <v>Houston - Galveston - Brazoria</v>
          </cell>
          <cell r="Q1255" t="str">
            <v>Inner city</v>
          </cell>
          <cell r="R1255" t="str">
            <v>garden</v>
          </cell>
          <cell r="S1255" t="str">
            <v>AIMCO</v>
          </cell>
          <cell r="T1255" t="str">
            <v>TAHF</v>
          </cell>
          <cell r="U1255" t="str">
            <v>Conventional</v>
          </cell>
          <cell r="V1255" t="str">
            <v>Affordable</v>
          </cell>
          <cell r="W1255">
            <v>0</v>
          </cell>
          <cell r="X1255" t="str">
            <v>Equity</v>
          </cell>
          <cell r="Y1255" t="str">
            <v>12</v>
          </cell>
          <cell r="Z1255" t="str">
            <v>7</v>
          </cell>
          <cell r="AA1255" t="str">
            <v>8</v>
          </cell>
          <cell r="AB1255">
            <v>0</v>
          </cell>
          <cell r="AC1255">
            <v>1</v>
          </cell>
          <cell r="AD1255" t="str">
            <v>Yes</v>
          </cell>
          <cell r="AE1255" t="str">
            <v>Yes</v>
          </cell>
          <cell r="AF1255" t="str">
            <v>TAFI</v>
          </cell>
          <cell r="AG1255" t="str">
            <v>Texas Affd Hsg Invest Fund I LP</v>
          </cell>
          <cell r="AH1255" t="str">
            <v>1978</v>
          </cell>
          <cell r="AI1255" t="str">
            <v>West</v>
          </cell>
          <cell r="AJ1255" t="str">
            <v>Houston I</v>
          </cell>
          <cell r="AK1255" t="str">
            <v>Kathy Clem</v>
          </cell>
          <cell r="AL1255" t="str">
            <v>Terry Bryan</v>
          </cell>
          <cell r="AM1255" t="b">
            <v>0</v>
          </cell>
          <cell r="AN1255" t="str">
            <v>RW:025050@3494</v>
          </cell>
          <cell r="AO1255" t="str">
            <v>11491</v>
          </cell>
          <cell r="AP1255">
            <v>0</v>
          </cell>
          <cell r="AQ1255">
            <v>0</v>
          </cell>
          <cell r="AR1255">
            <v>1036.8</v>
          </cell>
          <cell r="AS1255">
            <v>0</v>
          </cell>
          <cell r="AT1255">
            <v>0</v>
          </cell>
          <cell r="AU1255">
            <v>0</v>
          </cell>
          <cell r="AV1255">
            <v>0</v>
          </cell>
          <cell r="AW1255">
            <v>0</v>
          </cell>
          <cell r="AX1255">
            <v>1036.8</v>
          </cell>
          <cell r="AY1255">
            <v>1036.8</v>
          </cell>
        </row>
        <row r="1256">
          <cell r="A1256" t="str">
            <v>038737</v>
          </cell>
          <cell r="B1256" t="str">
            <v>KINSEY GREENE</v>
          </cell>
          <cell r="C1256" t="str">
            <v>1554 GREENE LAKE DRIVE</v>
          </cell>
          <cell r="D1256">
            <v>0</v>
          </cell>
          <cell r="E1256" t="str">
            <v>Xenia</v>
          </cell>
          <cell r="F1256" t="str">
            <v>OH</v>
          </cell>
          <cell r="G1256" t="str">
            <v>45385</v>
          </cell>
          <cell r="H1256" t="str">
            <v>937-376-2921</v>
          </cell>
          <cell r="I1256" t="str">
            <v>*CALL FIRST*</v>
          </cell>
          <cell r="J1256">
            <v>110</v>
          </cell>
          <cell r="K1256" t="str">
            <v>39057</v>
          </cell>
          <cell r="L1256" t="str">
            <v>Greene</v>
          </cell>
          <cell r="M1256" t="str">
            <v>2000</v>
          </cell>
          <cell r="N1256" t="str">
            <v>Dayton-Springfield</v>
          </cell>
          <cell r="O1256">
            <v>0</v>
          </cell>
          <cell r="P1256">
            <v>0</v>
          </cell>
          <cell r="Q1256" t="str">
            <v>Small City</v>
          </cell>
          <cell r="R1256" t="str">
            <v>garden</v>
          </cell>
          <cell r="S1256" t="str">
            <v>AIMCO</v>
          </cell>
          <cell r="T1256" t="str">
            <v>OXFORD</v>
          </cell>
          <cell r="U1256" t="str">
            <v>Affordable</v>
          </cell>
          <cell r="V1256" t="str">
            <v>Affordable</v>
          </cell>
          <cell r="W1256">
            <v>0</v>
          </cell>
          <cell r="X1256" t="str">
            <v>Fee</v>
          </cell>
          <cell r="Y1256">
            <v>0</v>
          </cell>
          <cell r="Z1256">
            <v>0</v>
          </cell>
          <cell r="AA1256">
            <v>0</v>
          </cell>
          <cell r="AB1256">
            <v>0</v>
          </cell>
          <cell r="AC1256">
            <v>0</v>
          </cell>
          <cell r="AD1256" t="str">
            <v>Yes</v>
          </cell>
          <cell r="AE1256" t="str">
            <v>Yes</v>
          </cell>
          <cell r="AF1256" t="str">
            <v>Oxford</v>
          </cell>
          <cell r="AG1256" t="str">
            <v>Kinsey - Oxford</v>
          </cell>
          <cell r="AH1256" t="str">
            <v>1972</v>
          </cell>
          <cell r="AI1256" t="str">
            <v>Oxford</v>
          </cell>
          <cell r="AJ1256" t="str">
            <v>Aff. Midwest</v>
          </cell>
          <cell r="AK1256" t="str">
            <v>Jennifer Jarvis</v>
          </cell>
          <cell r="AL1256" t="str">
            <v>Jeanne Gullion</v>
          </cell>
          <cell r="AM1256" t="b">
            <v>0</v>
          </cell>
          <cell r="AN1256" t="str">
            <v>RW:038715@3494</v>
          </cell>
          <cell r="AO1256" t="str">
            <v>11035</v>
          </cell>
          <cell r="AP1256">
            <v>0</v>
          </cell>
          <cell r="AQ1256">
            <v>0</v>
          </cell>
          <cell r="AR1256">
            <v>0</v>
          </cell>
          <cell r="AS1256">
            <v>0</v>
          </cell>
          <cell r="AT1256">
            <v>0</v>
          </cell>
          <cell r="AU1256">
            <v>0</v>
          </cell>
          <cell r="AV1256">
            <v>0</v>
          </cell>
          <cell r="AW1256">
            <v>0</v>
          </cell>
          <cell r="AX1256">
            <v>0</v>
          </cell>
          <cell r="AY1256">
            <v>0</v>
          </cell>
        </row>
        <row r="1257">
          <cell r="A1257" t="str">
            <v>038738</v>
          </cell>
          <cell r="B1257" t="str">
            <v>DIRECTIONS 79</v>
          </cell>
          <cell r="C1257" t="str">
            <v>935 E Broad Street</v>
          </cell>
          <cell r="D1257">
            <v>0</v>
          </cell>
          <cell r="E1257" t="str">
            <v>Columbus</v>
          </cell>
          <cell r="F1257" t="str">
            <v>OH</v>
          </cell>
          <cell r="G1257" t="str">
            <v>43205</v>
          </cell>
          <cell r="H1257" t="str">
            <v>502-589-1366</v>
          </cell>
          <cell r="I1257" t="str">
            <v>502-589-1832</v>
          </cell>
          <cell r="J1257">
            <v>106</v>
          </cell>
          <cell r="K1257" t="str">
            <v>39049</v>
          </cell>
          <cell r="L1257" t="str">
            <v>Franklin</v>
          </cell>
          <cell r="M1257" t="str">
            <v>1840</v>
          </cell>
          <cell r="N1257" t="str">
            <v>Columbus</v>
          </cell>
          <cell r="O1257">
            <v>0</v>
          </cell>
          <cell r="P1257">
            <v>0</v>
          </cell>
          <cell r="Q1257" t="str">
            <v>Inner city</v>
          </cell>
          <cell r="R1257" t="str">
            <v>garden</v>
          </cell>
          <cell r="S1257" t="str">
            <v>AIMCO</v>
          </cell>
          <cell r="T1257" t="str">
            <v>BROAD</v>
          </cell>
          <cell r="U1257" t="str">
            <v>Affordable</v>
          </cell>
          <cell r="V1257" t="str">
            <v>Affordable</v>
          </cell>
          <cell r="W1257">
            <v>0</v>
          </cell>
          <cell r="X1257" t="str">
            <v>Fee</v>
          </cell>
          <cell r="Y1257">
            <v>0</v>
          </cell>
          <cell r="Z1257">
            <v>0</v>
          </cell>
          <cell r="AA1257">
            <v>0</v>
          </cell>
          <cell r="AB1257">
            <v>0</v>
          </cell>
          <cell r="AC1257">
            <v>0</v>
          </cell>
          <cell r="AD1257" t="str">
            <v>No</v>
          </cell>
          <cell r="AE1257" t="str">
            <v>Yes</v>
          </cell>
          <cell r="AF1257" t="str">
            <v>Broad St.</v>
          </cell>
          <cell r="AG1257" t="str">
            <v>Directions, L.P.</v>
          </cell>
          <cell r="AH1257">
            <v>0</v>
          </cell>
          <cell r="AI1257" t="str">
            <v>West</v>
          </cell>
          <cell r="AJ1257" t="str">
            <v>Columbus</v>
          </cell>
          <cell r="AK1257" t="str">
            <v>Rowe Shockley</v>
          </cell>
          <cell r="AL1257" t="str">
            <v>Greg Darr</v>
          </cell>
          <cell r="AM1257" t="b">
            <v>0</v>
          </cell>
          <cell r="AN1257" t="str">
            <v>RW:038445@3494</v>
          </cell>
          <cell r="AO1257" t="str">
            <v>06362</v>
          </cell>
          <cell r="AP1257">
            <v>0</v>
          </cell>
          <cell r="AQ1257">
            <v>0</v>
          </cell>
          <cell r="AR1257">
            <v>0</v>
          </cell>
          <cell r="AS1257">
            <v>0</v>
          </cell>
          <cell r="AT1257">
            <v>0</v>
          </cell>
          <cell r="AU1257">
            <v>0</v>
          </cell>
          <cell r="AV1257">
            <v>0</v>
          </cell>
          <cell r="AW1257">
            <v>0</v>
          </cell>
          <cell r="AX1257">
            <v>0</v>
          </cell>
          <cell r="AY1257">
            <v>0</v>
          </cell>
        </row>
        <row r="1258">
          <cell r="A1258" t="str">
            <v>038739</v>
          </cell>
          <cell r="B1258" t="str">
            <v>Royal Gardens</v>
          </cell>
          <cell r="C1258" t="str">
            <v>1025 S. Gilbert St</v>
          </cell>
          <cell r="D1258">
            <v>0</v>
          </cell>
          <cell r="E1258" t="str">
            <v>Hemet</v>
          </cell>
          <cell r="F1258" t="str">
            <v>CA</v>
          </cell>
          <cell r="G1258" t="str">
            <v>92543</v>
          </cell>
          <cell r="H1258" t="str">
            <v>909-925-1723</v>
          </cell>
          <cell r="I1258" t="str">
            <v>909-925-6564</v>
          </cell>
          <cell r="J1258">
            <v>137</v>
          </cell>
          <cell r="K1258" t="str">
            <v>06065</v>
          </cell>
          <cell r="L1258" t="str">
            <v>Riverside</v>
          </cell>
          <cell r="M1258" t="str">
            <v>6780</v>
          </cell>
          <cell r="N1258" t="str">
            <v>Riverside-San Bernardino</v>
          </cell>
          <cell r="O1258" t="str">
            <v>49</v>
          </cell>
          <cell r="P1258" t="str">
            <v>Los Angeles - Riverside - Orange County</v>
          </cell>
          <cell r="Q1258" t="str">
            <v>Small city</v>
          </cell>
          <cell r="R1258">
            <v>0</v>
          </cell>
          <cell r="S1258" t="str">
            <v>AIMCO</v>
          </cell>
          <cell r="T1258" t="str">
            <v>Realty Investments</v>
          </cell>
          <cell r="U1258" t="str">
            <v>Affordable</v>
          </cell>
          <cell r="V1258">
            <v>0</v>
          </cell>
          <cell r="W1258">
            <v>0</v>
          </cell>
          <cell r="X1258" t="str">
            <v>Consolidated</v>
          </cell>
          <cell r="Y1258" t="str">
            <v>12</v>
          </cell>
          <cell r="Z1258" t="str">
            <v>6</v>
          </cell>
          <cell r="AA1258" t="str">
            <v>5</v>
          </cell>
          <cell r="AB1258">
            <v>0</v>
          </cell>
          <cell r="AC1258">
            <v>1</v>
          </cell>
          <cell r="AD1258" t="str">
            <v>Yes</v>
          </cell>
          <cell r="AE1258" t="str">
            <v>Yes</v>
          </cell>
          <cell r="AF1258" t="str">
            <v>NHP Management Company</v>
          </cell>
          <cell r="AG1258" t="str">
            <v>AIMCO Royal Gardens, L.P.</v>
          </cell>
          <cell r="AH1258">
            <v>0</v>
          </cell>
          <cell r="AI1258" t="str">
            <v>Far West</v>
          </cell>
          <cell r="AJ1258" t="str">
            <v>California</v>
          </cell>
          <cell r="AK1258" t="str">
            <v>Greg Garmon</v>
          </cell>
          <cell r="AL1258" t="str">
            <v>Robyn Wright</v>
          </cell>
          <cell r="AM1258" t="b">
            <v>0</v>
          </cell>
          <cell r="AN1258" t="str">
            <v>RW:038604@3494</v>
          </cell>
          <cell r="AO1258" t="str">
            <v>11006</v>
          </cell>
          <cell r="AP1258">
            <v>1218.2</v>
          </cell>
          <cell r="AQ1258">
            <v>0</v>
          </cell>
          <cell r="AR1258">
            <v>0</v>
          </cell>
          <cell r="AS1258">
            <v>0</v>
          </cell>
          <cell r="AT1258">
            <v>0</v>
          </cell>
          <cell r="AU1258">
            <v>0</v>
          </cell>
          <cell r="AV1258">
            <v>0</v>
          </cell>
          <cell r="AW1258">
            <v>0</v>
          </cell>
          <cell r="AX1258">
            <v>1218.2</v>
          </cell>
          <cell r="AY1258">
            <v>1218.2</v>
          </cell>
        </row>
        <row r="1259">
          <cell r="A1259" t="str">
            <v>038741</v>
          </cell>
          <cell r="B1259" t="str">
            <v>ROLLING RIDGE</v>
          </cell>
          <cell r="C1259" t="str">
            <v>8134 DIANE DRIVE</v>
          </cell>
          <cell r="D1259">
            <v>0</v>
          </cell>
          <cell r="E1259" t="str">
            <v>Florence</v>
          </cell>
          <cell r="F1259" t="str">
            <v>KY</v>
          </cell>
          <cell r="G1259" t="str">
            <v>41042</v>
          </cell>
          <cell r="H1259" t="str">
            <v>606-371-3400</v>
          </cell>
          <cell r="I1259" t="str">
            <v>606-371-6004</v>
          </cell>
          <cell r="J1259">
            <v>146</v>
          </cell>
          <cell r="K1259" t="str">
            <v>21015</v>
          </cell>
          <cell r="L1259" t="str">
            <v>Boone</v>
          </cell>
          <cell r="M1259" t="str">
            <v>1640</v>
          </cell>
          <cell r="N1259" t="str">
            <v>Cincinnati</v>
          </cell>
          <cell r="O1259" t="str">
            <v>21</v>
          </cell>
          <cell r="P1259" t="str">
            <v>Cincinnati - Hamilton</v>
          </cell>
          <cell r="Q1259" t="str">
            <v>Small City</v>
          </cell>
          <cell r="R1259" t="str">
            <v>garden</v>
          </cell>
          <cell r="S1259" t="str">
            <v>AIMCO</v>
          </cell>
          <cell r="T1259" t="str">
            <v>OXFORD</v>
          </cell>
          <cell r="U1259" t="str">
            <v>Affordable</v>
          </cell>
          <cell r="V1259" t="str">
            <v>Affordable</v>
          </cell>
          <cell r="W1259">
            <v>0</v>
          </cell>
          <cell r="X1259" t="str">
            <v>Fee</v>
          </cell>
          <cell r="Y1259">
            <v>0</v>
          </cell>
          <cell r="Z1259">
            <v>0</v>
          </cell>
          <cell r="AA1259">
            <v>0</v>
          </cell>
          <cell r="AB1259">
            <v>0</v>
          </cell>
          <cell r="AC1259">
            <v>0</v>
          </cell>
          <cell r="AD1259" t="str">
            <v>Yes</v>
          </cell>
          <cell r="AE1259" t="str">
            <v>Yes</v>
          </cell>
          <cell r="AF1259" t="str">
            <v>Oxford</v>
          </cell>
          <cell r="AG1259" t="str">
            <v>Kenton - Oxford</v>
          </cell>
          <cell r="AH1259" t="str">
            <v>1971</v>
          </cell>
          <cell r="AI1259" t="str">
            <v>Oxford</v>
          </cell>
          <cell r="AJ1259" t="str">
            <v>Aff. Midwest</v>
          </cell>
          <cell r="AK1259" t="str">
            <v>Jennifer Jarvis</v>
          </cell>
          <cell r="AL1259" t="str">
            <v>Jeanne Gullion</v>
          </cell>
          <cell r="AM1259" t="b">
            <v>0</v>
          </cell>
          <cell r="AN1259" t="str">
            <v>RW:038384@3494</v>
          </cell>
          <cell r="AO1259" t="str">
            <v>08309</v>
          </cell>
          <cell r="AP1259">
            <v>0</v>
          </cell>
          <cell r="AQ1259">
            <v>0</v>
          </cell>
          <cell r="AR1259">
            <v>0</v>
          </cell>
          <cell r="AS1259">
            <v>0</v>
          </cell>
          <cell r="AT1259">
            <v>0</v>
          </cell>
          <cell r="AU1259">
            <v>0</v>
          </cell>
          <cell r="AV1259">
            <v>0</v>
          </cell>
          <cell r="AW1259">
            <v>0</v>
          </cell>
          <cell r="AX1259">
            <v>0</v>
          </cell>
          <cell r="AY1259">
            <v>0</v>
          </cell>
        </row>
        <row r="1260">
          <cell r="A1260" t="str">
            <v>038742</v>
          </cell>
          <cell r="B1260" t="str">
            <v>PEGASUS 80</v>
          </cell>
          <cell r="C1260" t="str">
            <v>935 E Broad Street</v>
          </cell>
          <cell r="D1260">
            <v>0</v>
          </cell>
          <cell r="E1260" t="str">
            <v>Columbus</v>
          </cell>
          <cell r="F1260" t="str">
            <v>OH</v>
          </cell>
          <cell r="G1260" t="str">
            <v>43205</v>
          </cell>
          <cell r="H1260" t="str">
            <v>502-589-1366</v>
          </cell>
          <cell r="I1260" t="str">
            <v>502-589-1832</v>
          </cell>
          <cell r="J1260">
            <v>121</v>
          </cell>
          <cell r="K1260" t="str">
            <v>39049</v>
          </cell>
          <cell r="L1260" t="str">
            <v>Franklin</v>
          </cell>
          <cell r="M1260" t="str">
            <v>1840</v>
          </cell>
          <cell r="N1260" t="str">
            <v>Columbus</v>
          </cell>
          <cell r="O1260">
            <v>0</v>
          </cell>
          <cell r="P1260">
            <v>0</v>
          </cell>
          <cell r="Q1260" t="str">
            <v>Inner city</v>
          </cell>
          <cell r="R1260" t="str">
            <v>garden</v>
          </cell>
          <cell r="S1260" t="str">
            <v>AIMCO</v>
          </cell>
          <cell r="T1260" t="str">
            <v>BROAD</v>
          </cell>
          <cell r="U1260" t="str">
            <v>Affordable</v>
          </cell>
          <cell r="V1260" t="str">
            <v>Affordable</v>
          </cell>
          <cell r="W1260">
            <v>0</v>
          </cell>
          <cell r="X1260" t="str">
            <v>Fee</v>
          </cell>
          <cell r="Y1260">
            <v>0</v>
          </cell>
          <cell r="Z1260">
            <v>0</v>
          </cell>
          <cell r="AA1260">
            <v>0</v>
          </cell>
          <cell r="AB1260">
            <v>0</v>
          </cell>
          <cell r="AC1260">
            <v>0</v>
          </cell>
          <cell r="AD1260" t="str">
            <v>No</v>
          </cell>
          <cell r="AE1260" t="str">
            <v>Yes</v>
          </cell>
          <cell r="AF1260" t="str">
            <v>Broad St.</v>
          </cell>
          <cell r="AG1260" t="str">
            <v>Pegasus, L.P.</v>
          </cell>
          <cell r="AH1260">
            <v>0</v>
          </cell>
          <cell r="AI1260" t="str">
            <v>West</v>
          </cell>
          <cell r="AJ1260" t="str">
            <v>Columbus</v>
          </cell>
          <cell r="AK1260" t="str">
            <v>Rowe Shockley</v>
          </cell>
          <cell r="AL1260" t="str">
            <v>Greg Darr</v>
          </cell>
          <cell r="AM1260" t="b">
            <v>0</v>
          </cell>
          <cell r="AN1260" t="str">
            <v>RW:038696@3494</v>
          </cell>
          <cell r="AO1260" t="str">
            <v>11120</v>
          </cell>
          <cell r="AP1260">
            <v>0</v>
          </cell>
          <cell r="AQ1260">
            <v>0</v>
          </cell>
          <cell r="AR1260">
            <v>0</v>
          </cell>
          <cell r="AS1260">
            <v>0</v>
          </cell>
          <cell r="AT1260">
            <v>0</v>
          </cell>
          <cell r="AU1260">
            <v>0</v>
          </cell>
          <cell r="AV1260">
            <v>0</v>
          </cell>
          <cell r="AW1260">
            <v>0</v>
          </cell>
          <cell r="AX1260">
            <v>0</v>
          </cell>
          <cell r="AY1260">
            <v>0</v>
          </cell>
        </row>
        <row r="1261">
          <cell r="A1261" t="str">
            <v>038743</v>
          </cell>
          <cell r="B1261" t="str">
            <v>RUNAWAY BAY (VIRGINIA BEACH)</v>
          </cell>
          <cell r="C1261" t="str">
            <v>100 RUNAWAY BAY DRIVE</v>
          </cell>
          <cell r="D1261">
            <v>0</v>
          </cell>
          <cell r="E1261" t="str">
            <v>Virginia Beach</v>
          </cell>
          <cell r="F1261" t="str">
            <v>VA</v>
          </cell>
          <cell r="G1261" t="str">
            <v>23452</v>
          </cell>
          <cell r="H1261" t="str">
            <v>757-340-7941</v>
          </cell>
          <cell r="I1261" t="str">
            <v>757-340-8097</v>
          </cell>
          <cell r="J1261">
            <v>440</v>
          </cell>
          <cell r="K1261" t="str">
            <v>51810</v>
          </cell>
          <cell r="L1261" t="str">
            <v>Virginia Beach City</v>
          </cell>
          <cell r="M1261" t="str">
            <v>5720</v>
          </cell>
          <cell r="N1261" t="str">
            <v>Norfolk-Virginia Beach-Newport News</v>
          </cell>
          <cell r="O1261">
            <v>0</v>
          </cell>
          <cell r="P1261">
            <v>0</v>
          </cell>
          <cell r="Q1261" t="str">
            <v>Small City</v>
          </cell>
          <cell r="R1261" t="str">
            <v>garden</v>
          </cell>
          <cell r="S1261" t="str">
            <v>AIMCO</v>
          </cell>
          <cell r="T1261" t="str">
            <v>OXFORD</v>
          </cell>
          <cell r="U1261" t="str">
            <v>Conventional</v>
          </cell>
          <cell r="V1261" t="str">
            <v>Conventional</v>
          </cell>
          <cell r="W1261">
            <v>0</v>
          </cell>
          <cell r="X1261" t="str">
            <v>Fee</v>
          </cell>
          <cell r="Y1261">
            <v>0</v>
          </cell>
          <cell r="Z1261">
            <v>0</v>
          </cell>
          <cell r="AA1261">
            <v>0</v>
          </cell>
          <cell r="AB1261">
            <v>0</v>
          </cell>
          <cell r="AC1261">
            <v>0</v>
          </cell>
          <cell r="AD1261" t="str">
            <v>Yes</v>
          </cell>
          <cell r="AE1261" t="str">
            <v>Yes</v>
          </cell>
          <cell r="AF1261" t="str">
            <v>Oxford</v>
          </cell>
          <cell r="AG1261" t="str">
            <v>Beach - Oxford Associates</v>
          </cell>
          <cell r="AH1261" t="str">
            <v>1984</v>
          </cell>
          <cell r="AI1261" t="str">
            <v>Oxford</v>
          </cell>
          <cell r="AJ1261" t="str">
            <v>Conv. Mideast</v>
          </cell>
          <cell r="AK1261" t="str">
            <v>Tom Lebling</v>
          </cell>
          <cell r="AL1261" t="str">
            <v>Missie Loftis</v>
          </cell>
          <cell r="AM1261" t="b">
            <v>0</v>
          </cell>
          <cell r="AN1261" t="str">
            <v>RW:000016@3494</v>
          </cell>
          <cell r="AO1261" t="str">
            <v>11234</v>
          </cell>
          <cell r="AP1261">
            <v>0</v>
          </cell>
          <cell r="AQ1261">
            <v>0</v>
          </cell>
          <cell r="AR1261">
            <v>0</v>
          </cell>
          <cell r="AS1261">
            <v>0</v>
          </cell>
          <cell r="AT1261">
            <v>0</v>
          </cell>
          <cell r="AU1261">
            <v>0</v>
          </cell>
          <cell r="AV1261">
            <v>0</v>
          </cell>
          <cell r="AW1261">
            <v>0</v>
          </cell>
          <cell r="AX1261">
            <v>0</v>
          </cell>
          <cell r="AY1261">
            <v>0</v>
          </cell>
        </row>
        <row r="1262">
          <cell r="A1262" t="str">
            <v>038744</v>
          </cell>
          <cell r="B1262" t="str">
            <v>Carousel Properties</v>
          </cell>
          <cell r="C1262" t="str">
            <v>935 E Broad Street</v>
          </cell>
          <cell r="D1262">
            <v>0</v>
          </cell>
          <cell r="E1262" t="str">
            <v>Columbus</v>
          </cell>
          <cell r="F1262" t="str">
            <v>OH</v>
          </cell>
          <cell r="G1262" t="str">
            <v>43205</v>
          </cell>
          <cell r="H1262" t="str">
            <v>502-589-1366</v>
          </cell>
          <cell r="I1262" t="str">
            <v>502-589-0036</v>
          </cell>
          <cell r="J1262">
            <v>182</v>
          </cell>
          <cell r="K1262" t="str">
            <v>39049</v>
          </cell>
          <cell r="L1262" t="str">
            <v>Franklin</v>
          </cell>
          <cell r="M1262" t="str">
            <v>1840</v>
          </cell>
          <cell r="N1262" t="str">
            <v>Columbus</v>
          </cell>
          <cell r="O1262">
            <v>0</v>
          </cell>
          <cell r="P1262">
            <v>0</v>
          </cell>
          <cell r="Q1262" t="str">
            <v>Inner city</v>
          </cell>
          <cell r="R1262" t="str">
            <v>midrise</v>
          </cell>
          <cell r="S1262" t="str">
            <v>AIMCO</v>
          </cell>
          <cell r="T1262" t="str">
            <v>BROAD</v>
          </cell>
          <cell r="U1262" t="str">
            <v>Affordable</v>
          </cell>
          <cell r="V1262" t="str">
            <v>Affordable</v>
          </cell>
          <cell r="W1262">
            <v>0</v>
          </cell>
          <cell r="X1262" t="str">
            <v>Fee</v>
          </cell>
          <cell r="Y1262">
            <v>0</v>
          </cell>
          <cell r="Z1262">
            <v>0</v>
          </cell>
          <cell r="AA1262">
            <v>0</v>
          </cell>
          <cell r="AB1262">
            <v>0</v>
          </cell>
          <cell r="AC1262">
            <v>0</v>
          </cell>
          <cell r="AD1262" t="str">
            <v>No</v>
          </cell>
          <cell r="AE1262" t="str">
            <v>Yes</v>
          </cell>
          <cell r="AF1262" t="str">
            <v>Broad St.</v>
          </cell>
          <cell r="AG1262" t="str">
            <v>Carrousel, L.P.</v>
          </cell>
          <cell r="AH1262">
            <v>0</v>
          </cell>
          <cell r="AI1262" t="str">
            <v>West</v>
          </cell>
          <cell r="AJ1262" t="str">
            <v>Columbus</v>
          </cell>
          <cell r="AK1262" t="str">
            <v>Rowe Shockley</v>
          </cell>
          <cell r="AL1262" t="str">
            <v>Greg Darr</v>
          </cell>
          <cell r="AM1262" t="b">
            <v>0</v>
          </cell>
          <cell r="AN1262" t="str">
            <v>RW:007194@3494</v>
          </cell>
          <cell r="AO1262" t="str">
            <v>11320</v>
          </cell>
          <cell r="AP1262">
            <v>0</v>
          </cell>
          <cell r="AQ1262">
            <v>0</v>
          </cell>
          <cell r="AR1262">
            <v>0</v>
          </cell>
          <cell r="AS1262">
            <v>0</v>
          </cell>
          <cell r="AT1262">
            <v>0</v>
          </cell>
          <cell r="AU1262">
            <v>0</v>
          </cell>
          <cell r="AV1262">
            <v>0</v>
          </cell>
          <cell r="AW1262">
            <v>0</v>
          </cell>
          <cell r="AX1262">
            <v>0</v>
          </cell>
          <cell r="AY1262">
            <v>0</v>
          </cell>
        </row>
        <row r="1263">
          <cell r="A1263" t="str">
            <v>038745</v>
          </cell>
          <cell r="B1263" t="str">
            <v>COLLEGE ARMS TOWERS</v>
          </cell>
          <cell r="C1263" t="str">
            <v>101 NORTH AMELIA AVENUE</v>
          </cell>
          <cell r="D1263">
            <v>0</v>
          </cell>
          <cell r="E1263" t="str">
            <v>Deland</v>
          </cell>
          <cell r="F1263" t="str">
            <v>FL</v>
          </cell>
          <cell r="G1263" t="str">
            <v>32724</v>
          </cell>
          <cell r="H1263" t="str">
            <v>904-734-2299</v>
          </cell>
          <cell r="I1263" t="str">
            <v>904-738-4311</v>
          </cell>
          <cell r="J1263">
            <v>198</v>
          </cell>
          <cell r="K1263" t="str">
            <v>12127</v>
          </cell>
          <cell r="L1263" t="str">
            <v>Volusia</v>
          </cell>
          <cell r="M1263" t="str">
            <v>2020</v>
          </cell>
          <cell r="N1263" t="str">
            <v>DaytonaBeach</v>
          </cell>
          <cell r="O1263">
            <v>0</v>
          </cell>
          <cell r="P1263">
            <v>0</v>
          </cell>
          <cell r="Q1263" t="str">
            <v>Small City</v>
          </cell>
          <cell r="R1263" t="str">
            <v>highrise</v>
          </cell>
          <cell r="S1263" t="str">
            <v>AIMCO</v>
          </cell>
          <cell r="T1263" t="str">
            <v>FEE</v>
          </cell>
          <cell r="U1263" t="str">
            <v>Affordable</v>
          </cell>
          <cell r="V1263" t="str">
            <v>Affordable</v>
          </cell>
          <cell r="W1263">
            <v>0</v>
          </cell>
          <cell r="X1263" t="str">
            <v>Fee</v>
          </cell>
          <cell r="Y1263" t="str">
            <v>12</v>
          </cell>
          <cell r="Z1263">
            <v>0</v>
          </cell>
          <cell r="AA1263">
            <v>0</v>
          </cell>
          <cell r="AB1263">
            <v>0</v>
          </cell>
          <cell r="AC1263">
            <v>0</v>
          </cell>
          <cell r="AD1263" t="str">
            <v>No</v>
          </cell>
          <cell r="AE1263" t="str">
            <v>Yes</v>
          </cell>
          <cell r="AF1263" t="str">
            <v>NHP Management Company</v>
          </cell>
          <cell r="AG1263" t="str">
            <v>College Arms Towers Inc.</v>
          </cell>
          <cell r="AH1263" t="str">
            <v>1970</v>
          </cell>
          <cell r="AI1263" t="str">
            <v>South East</v>
          </cell>
          <cell r="AJ1263" t="str">
            <v>Orlando</v>
          </cell>
          <cell r="AK1263" t="str">
            <v>Chuck Turner</v>
          </cell>
          <cell r="AL1263" t="str">
            <v>Rick Singleton</v>
          </cell>
          <cell r="AM1263" t="b">
            <v>0</v>
          </cell>
          <cell r="AN1263" t="str">
            <v>RW:038680@3494</v>
          </cell>
          <cell r="AO1263" t="str">
            <v>11096</v>
          </cell>
          <cell r="AP1263">
            <v>0</v>
          </cell>
          <cell r="AQ1263">
            <v>0</v>
          </cell>
          <cell r="AR1263">
            <v>0</v>
          </cell>
          <cell r="AS1263">
            <v>0</v>
          </cell>
          <cell r="AT1263">
            <v>0</v>
          </cell>
          <cell r="AU1263">
            <v>0</v>
          </cell>
          <cell r="AV1263">
            <v>0</v>
          </cell>
          <cell r="AW1263">
            <v>0</v>
          </cell>
          <cell r="AX1263">
            <v>0</v>
          </cell>
          <cell r="AY1263">
            <v>0</v>
          </cell>
        </row>
        <row r="1264">
          <cell r="A1264" t="str">
            <v>038746</v>
          </cell>
          <cell r="B1264" t="str">
            <v>The Breakers</v>
          </cell>
          <cell r="C1264" t="str">
            <v>778 Jimmy Ann Dr</v>
          </cell>
          <cell r="D1264">
            <v>0</v>
          </cell>
          <cell r="E1264" t="str">
            <v>Daytona Beach</v>
          </cell>
          <cell r="F1264" t="str">
            <v>FL</v>
          </cell>
          <cell r="G1264" t="str">
            <v>32114</v>
          </cell>
          <cell r="H1264" t="str">
            <v>904-257-1247</v>
          </cell>
          <cell r="I1264" t="str">
            <v>904-257-1238</v>
          </cell>
          <cell r="J1264">
            <v>208</v>
          </cell>
          <cell r="K1264" t="str">
            <v>12127</v>
          </cell>
          <cell r="L1264" t="str">
            <v>Volusia</v>
          </cell>
          <cell r="M1264" t="str">
            <v>2020</v>
          </cell>
          <cell r="N1264" t="str">
            <v>DaytonaBeach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  <cell r="S1264" t="str">
            <v>AIMCO</v>
          </cell>
          <cell r="T1264" t="str">
            <v>Realty Investments</v>
          </cell>
          <cell r="U1264" t="str">
            <v>Affordable</v>
          </cell>
          <cell r="V1264" t="str">
            <v>Conventional</v>
          </cell>
          <cell r="W1264">
            <v>0</v>
          </cell>
          <cell r="X1264" t="str">
            <v>Consolidated</v>
          </cell>
          <cell r="Y1264" t="str">
            <v>12</v>
          </cell>
          <cell r="Z1264" t="str">
            <v>5</v>
          </cell>
          <cell r="AA1264" t="str">
            <v>6</v>
          </cell>
          <cell r="AB1264">
            <v>0</v>
          </cell>
          <cell r="AC1264">
            <v>1</v>
          </cell>
          <cell r="AD1264" t="str">
            <v>Yes</v>
          </cell>
          <cell r="AE1264" t="str">
            <v>Yes</v>
          </cell>
          <cell r="AF1264" t="str">
            <v>NHP Management Company</v>
          </cell>
          <cell r="AG1264" t="str">
            <v>AIMCO Breakers, L.P.</v>
          </cell>
          <cell r="AH1264" t="str">
            <v>1986</v>
          </cell>
          <cell r="AI1264" t="str">
            <v>South East</v>
          </cell>
          <cell r="AJ1264" t="str">
            <v>Orlando</v>
          </cell>
          <cell r="AK1264" t="str">
            <v>Chuck Turner</v>
          </cell>
          <cell r="AL1264" t="str">
            <v>Elaine Williams</v>
          </cell>
          <cell r="AM1264" t="b">
            <v>0</v>
          </cell>
          <cell r="AN1264" t="str">
            <v>RW:000172@3494</v>
          </cell>
          <cell r="AO1264" t="str">
            <v>11541</v>
          </cell>
          <cell r="AP1264">
            <v>0</v>
          </cell>
          <cell r="AQ1264">
            <v>0</v>
          </cell>
          <cell r="AR1264">
            <v>0</v>
          </cell>
          <cell r="AS1264">
            <v>0</v>
          </cell>
          <cell r="AT1264">
            <v>0</v>
          </cell>
          <cell r="AU1264">
            <v>0</v>
          </cell>
          <cell r="AV1264">
            <v>0</v>
          </cell>
          <cell r="AW1264">
            <v>0</v>
          </cell>
          <cell r="AX1264">
            <v>0</v>
          </cell>
          <cell r="AY1264">
            <v>0</v>
          </cell>
        </row>
        <row r="1265">
          <cell r="A1265" t="str">
            <v>038747</v>
          </cell>
          <cell r="B1265" t="str">
            <v>CAMERON HILL I</v>
          </cell>
          <cell r="C1265" t="str">
            <v>409 CAMERON CIRCLE</v>
          </cell>
          <cell r="D1265">
            <v>0</v>
          </cell>
          <cell r="E1265" t="str">
            <v>Chattanooga</v>
          </cell>
          <cell r="F1265" t="str">
            <v>TN</v>
          </cell>
          <cell r="G1265" t="str">
            <v>37403</v>
          </cell>
          <cell r="H1265" t="str">
            <v>423-756-8998</v>
          </cell>
          <cell r="I1265" t="str">
            <v>423-756-8888</v>
          </cell>
          <cell r="J1265">
            <v>254</v>
          </cell>
          <cell r="K1265" t="str">
            <v>47065</v>
          </cell>
          <cell r="L1265" t="str">
            <v>Hamilton</v>
          </cell>
          <cell r="M1265" t="str">
            <v>1560</v>
          </cell>
          <cell r="N1265" t="str">
            <v>Chattanooga</v>
          </cell>
          <cell r="O1265">
            <v>0</v>
          </cell>
          <cell r="P1265">
            <v>0</v>
          </cell>
          <cell r="Q1265" t="str">
            <v>Inner City</v>
          </cell>
          <cell r="R1265" t="str">
            <v>garden</v>
          </cell>
          <cell r="S1265" t="str">
            <v>AIMCO</v>
          </cell>
          <cell r="T1265" t="str">
            <v>OXFORD</v>
          </cell>
          <cell r="U1265" t="str">
            <v>Conventional</v>
          </cell>
          <cell r="V1265" t="str">
            <v>Conventional</v>
          </cell>
          <cell r="W1265">
            <v>0</v>
          </cell>
          <cell r="X1265" t="str">
            <v>Fee</v>
          </cell>
          <cell r="Y1265">
            <v>0</v>
          </cell>
          <cell r="Z1265">
            <v>0</v>
          </cell>
          <cell r="AA1265">
            <v>0</v>
          </cell>
          <cell r="AB1265">
            <v>0</v>
          </cell>
          <cell r="AC1265">
            <v>0</v>
          </cell>
          <cell r="AD1265" t="str">
            <v>Yes</v>
          </cell>
          <cell r="AE1265" t="str">
            <v>Yes</v>
          </cell>
          <cell r="AF1265" t="str">
            <v>Oxford</v>
          </cell>
          <cell r="AG1265" t="str">
            <v>Cameron Oxford</v>
          </cell>
          <cell r="AH1265" t="str">
            <v>1974</v>
          </cell>
          <cell r="AI1265" t="str">
            <v>Oxford</v>
          </cell>
          <cell r="AJ1265" t="str">
            <v>Conv. South</v>
          </cell>
          <cell r="AK1265" t="str">
            <v>Joe Pietzyk</v>
          </cell>
          <cell r="AL1265" t="str">
            <v>Sherry Boyd</v>
          </cell>
          <cell r="AM1265" t="b">
            <v>0</v>
          </cell>
          <cell r="AN1265" t="str">
            <v>RW:038595@3494</v>
          </cell>
          <cell r="AO1265" t="str">
            <v>11042</v>
          </cell>
          <cell r="AP1265">
            <v>0</v>
          </cell>
          <cell r="AQ1265">
            <v>0</v>
          </cell>
          <cell r="AR1265">
            <v>0</v>
          </cell>
          <cell r="AS1265">
            <v>0</v>
          </cell>
          <cell r="AT1265">
            <v>0</v>
          </cell>
          <cell r="AU1265">
            <v>0</v>
          </cell>
          <cell r="AV1265">
            <v>0</v>
          </cell>
          <cell r="AW1265">
            <v>0</v>
          </cell>
          <cell r="AX1265">
            <v>0</v>
          </cell>
          <cell r="AY1265">
            <v>0</v>
          </cell>
        </row>
        <row r="1266">
          <cell r="A1266" t="str">
            <v>038748</v>
          </cell>
          <cell r="B1266" t="str">
            <v>CANYON OAKS</v>
          </cell>
          <cell r="C1266" t="str">
            <v>1601 ROYAL CREST DRIVE</v>
          </cell>
          <cell r="D1266">
            <v>0</v>
          </cell>
          <cell r="E1266" t="str">
            <v>Austin</v>
          </cell>
          <cell r="F1266" t="str">
            <v>TX</v>
          </cell>
          <cell r="G1266" t="str">
            <v>78741</v>
          </cell>
          <cell r="H1266" t="str">
            <v>512-444-7797</v>
          </cell>
          <cell r="I1266" t="str">
            <v>512-441-9889</v>
          </cell>
          <cell r="J1266">
            <v>562</v>
          </cell>
          <cell r="K1266" t="str">
            <v>48453</v>
          </cell>
          <cell r="L1266" t="str">
            <v>Travis</v>
          </cell>
          <cell r="M1266" t="str">
            <v>0640</v>
          </cell>
          <cell r="N1266" t="str">
            <v>Austin-San Marcos</v>
          </cell>
          <cell r="O1266">
            <v>0</v>
          </cell>
          <cell r="P1266">
            <v>0</v>
          </cell>
          <cell r="Q1266" t="str">
            <v>Inner City</v>
          </cell>
          <cell r="R1266" t="str">
            <v>garden</v>
          </cell>
          <cell r="S1266" t="str">
            <v>AIMCO</v>
          </cell>
          <cell r="T1266" t="str">
            <v>SAHF</v>
          </cell>
          <cell r="U1266" t="str">
            <v>Conventional</v>
          </cell>
          <cell r="V1266" t="str">
            <v>Affordable</v>
          </cell>
          <cell r="W1266">
            <v>0</v>
          </cell>
          <cell r="X1266" t="str">
            <v>Equity</v>
          </cell>
          <cell r="Y1266" t="str">
            <v>12</v>
          </cell>
          <cell r="Z1266" t="str">
            <v>5</v>
          </cell>
          <cell r="AA1266" t="str">
            <v>6</v>
          </cell>
          <cell r="AB1266">
            <v>0</v>
          </cell>
          <cell r="AC1266">
            <v>0.17499999999999999</v>
          </cell>
          <cell r="AD1266" t="str">
            <v>Yes</v>
          </cell>
          <cell r="AE1266" t="str">
            <v>Yes</v>
          </cell>
          <cell r="AF1266" t="str">
            <v>SAFI</v>
          </cell>
          <cell r="AG1266" t="str">
            <v>Southwest Affd Housing Fund Ltd Ptsp</v>
          </cell>
          <cell r="AH1266" t="str">
            <v>1971</v>
          </cell>
          <cell r="AI1266" t="str">
            <v>West</v>
          </cell>
          <cell r="AJ1266" t="str">
            <v>Austin</v>
          </cell>
          <cell r="AK1266" t="str">
            <v>Frances Nolan</v>
          </cell>
          <cell r="AL1266" t="str">
            <v>Carolyn Sampson</v>
          </cell>
          <cell r="AM1266" t="b">
            <v>0</v>
          </cell>
          <cell r="AN1266" t="str">
            <v>RW:038200@3494</v>
          </cell>
          <cell r="AO1266" t="str">
            <v>08017</v>
          </cell>
          <cell r="AP1266">
            <v>0</v>
          </cell>
          <cell r="AQ1266">
            <v>0</v>
          </cell>
          <cell r="AR1266">
            <v>3034.8</v>
          </cell>
          <cell r="AS1266">
            <v>0</v>
          </cell>
          <cell r="AT1266">
            <v>0</v>
          </cell>
          <cell r="AU1266">
            <v>0</v>
          </cell>
          <cell r="AV1266">
            <v>0</v>
          </cell>
          <cell r="AW1266">
            <v>0</v>
          </cell>
          <cell r="AX1266">
            <v>3034.8</v>
          </cell>
          <cell r="AY1266">
            <v>531.09</v>
          </cell>
        </row>
        <row r="1267">
          <cell r="A1267" t="str">
            <v>038749</v>
          </cell>
          <cell r="B1267" t="str">
            <v>CONCORD STRATFORD</v>
          </cell>
          <cell r="C1267" t="str">
            <v>440-450 HIGHWAY 332</v>
          </cell>
          <cell r="D1267">
            <v>0</v>
          </cell>
          <cell r="E1267" t="str">
            <v>Lake Jackson</v>
          </cell>
          <cell r="F1267" t="str">
            <v>TX</v>
          </cell>
          <cell r="G1267" t="str">
            <v>77566</v>
          </cell>
          <cell r="H1267" t="str">
            <v>409-297-6446</v>
          </cell>
          <cell r="I1267" t="str">
            <v>409-297-5691</v>
          </cell>
          <cell r="J1267">
            <v>184</v>
          </cell>
          <cell r="K1267" t="str">
            <v>48039</v>
          </cell>
          <cell r="L1267" t="str">
            <v>Brazoria</v>
          </cell>
          <cell r="M1267" t="str">
            <v>1145</v>
          </cell>
          <cell r="N1267" t="str">
            <v>Brazoria</v>
          </cell>
          <cell r="O1267" t="str">
            <v>42</v>
          </cell>
          <cell r="P1267" t="str">
            <v>Houston - Galveston - Brazoria</v>
          </cell>
          <cell r="Q1267" t="str">
            <v>Suburban</v>
          </cell>
          <cell r="R1267" t="str">
            <v>garden</v>
          </cell>
          <cell r="S1267" t="str">
            <v>AIMCO</v>
          </cell>
          <cell r="T1267" t="str">
            <v>SAHF</v>
          </cell>
          <cell r="U1267" t="str">
            <v>Conventional</v>
          </cell>
          <cell r="V1267" t="str">
            <v>Affordable</v>
          </cell>
          <cell r="W1267">
            <v>0</v>
          </cell>
          <cell r="X1267" t="str">
            <v>Equity</v>
          </cell>
          <cell r="Y1267" t="str">
            <v>12</v>
          </cell>
          <cell r="Z1267" t="str">
            <v>6</v>
          </cell>
          <cell r="AA1267" t="str">
            <v>7</v>
          </cell>
          <cell r="AB1267">
            <v>0</v>
          </cell>
          <cell r="AC1267">
            <v>0.17499999999999999</v>
          </cell>
          <cell r="AD1267" t="str">
            <v>Yes</v>
          </cell>
          <cell r="AE1267" t="str">
            <v>Yes</v>
          </cell>
          <cell r="AF1267" t="str">
            <v>SAFI</v>
          </cell>
          <cell r="AG1267" t="str">
            <v>Southwest Affd Housing Fund Ltd Ptsp</v>
          </cell>
          <cell r="AH1267" t="str">
            <v>1992</v>
          </cell>
          <cell r="AI1267" t="str">
            <v>West</v>
          </cell>
          <cell r="AJ1267" t="str">
            <v>Houston I</v>
          </cell>
          <cell r="AK1267" t="str">
            <v>Kathy Clem</v>
          </cell>
          <cell r="AL1267" t="str">
            <v>Terry Bryan</v>
          </cell>
          <cell r="AM1267" t="b">
            <v>0</v>
          </cell>
          <cell r="AN1267" t="str">
            <v>RW:000108@3494</v>
          </cell>
          <cell r="AO1267" t="str">
            <v>11703</v>
          </cell>
          <cell r="AP1267">
            <v>0</v>
          </cell>
          <cell r="AQ1267">
            <v>0</v>
          </cell>
          <cell r="AR1267">
            <v>993.6</v>
          </cell>
          <cell r="AS1267">
            <v>0</v>
          </cell>
          <cell r="AT1267">
            <v>0</v>
          </cell>
          <cell r="AU1267">
            <v>0</v>
          </cell>
          <cell r="AV1267">
            <v>0</v>
          </cell>
          <cell r="AW1267">
            <v>0</v>
          </cell>
          <cell r="AX1267">
            <v>993.6</v>
          </cell>
          <cell r="AY1267">
            <v>173.88</v>
          </cell>
        </row>
        <row r="1268">
          <cell r="A1268" t="str">
            <v>038750</v>
          </cell>
          <cell r="B1268" t="str">
            <v>MASSANUTTEN MANOR</v>
          </cell>
          <cell r="C1268" t="str">
            <v>100 MASSANUTTEN MANOR CIR</v>
          </cell>
          <cell r="D1268">
            <v>0</v>
          </cell>
          <cell r="E1268" t="str">
            <v>Strasburg</v>
          </cell>
          <cell r="F1268" t="str">
            <v>VA</v>
          </cell>
          <cell r="G1268" t="str">
            <v>22657</v>
          </cell>
          <cell r="H1268" t="str">
            <v>540-465-9161</v>
          </cell>
          <cell r="I1268" t="str">
            <v>540-465-5379</v>
          </cell>
          <cell r="J1268">
            <v>114</v>
          </cell>
          <cell r="K1268" t="str">
            <v>51171</v>
          </cell>
          <cell r="L1268" t="str">
            <v>Shenandoah</v>
          </cell>
          <cell r="M1268" t="str">
            <v>051</v>
          </cell>
          <cell r="N1268" t="str">
            <v>VA Other</v>
          </cell>
          <cell r="O1268">
            <v>0</v>
          </cell>
          <cell r="P1268">
            <v>0</v>
          </cell>
          <cell r="Q1268" t="str">
            <v>Rural</v>
          </cell>
          <cell r="R1268" t="str">
            <v>garden</v>
          </cell>
          <cell r="S1268" t="str">
            <v>AIMCO</v>
          </cell>
          <cell r="T1268" t="str">
            <v>OXFORD</v>
          </cell>
          <cell r="U1268" t="str">
            <v>Affordable</v>
          </cell>
          <cell r="V1268" t="str">
            <v>Affordable</v>
          </cell>
          <cell r="W1268">
            <v>0</v>
          </cell>
          <cell r="X1268" t="str">
            <v>Fee</v>
          </cell>
          <cell r="Y1268">
            <v>0</v>
          </cell>
          <cell r="Z1268">
            <v>0</v>
          </cell>
          <cell r="AA1268">
            <v>0</v>
          </cell>
          <cell r="AB1268">
            <v>0</v>
          </cell>
          <cell r="AC1268">
            <v>0</v>
          </cell>
          <cell r="AD1268" t="str">
            <v>Yes</v>
          </cell>
          <cell r="AE1268" t="str">
            <v>Yes</v>
          </cell>
          <cell r="AF1268" t="str">
            <v>Oxford</v>
          </cell>
          <cell r="AG1268" t="str">
            <v>Massanutten Manor</v>
          </cell>
          <cell r="AH1268">
            <v>0</v>
          </cell>
          <cell r="AI1268" t="str">
            <v>Oxford</v>
          </cell>
          <cell r="AJ1268" t="str">
            <v>Aff. Midwest</v>
          </cell>
          <cell r="AK1268" t="str">
            <v>Jennifer Jarvis</v>
          </cell>
          <cell r="AL1268" t="str">
            <v>Tom Schneider</v>
          </cell>
          <cell r="AM1268" t="b">
            <v>0</v>
          </cell>
          <cell r="AN1268" t="str">
            <v>RW:005898@3494</v>
          </cell>
          <cell r="AO1268">
            <v>0</v>
          </cell>
          <cell r="AP1268">
            <v>0</v>
          </cell>
          <cell r="AQ1268">
            <v>0</v>
          </cell>
          <cell r="AR1268">
            <v>0</v>
          </cell>
          <cell r="AS1268">
            <v>0</v>
          </cell>
          <cell r="AT1268">
            <v>0</v>
          </cell>
          <cell r="AU1268">
            <v>0</v>
          </cell>
          <cell r="AV1268">
            <v>0</v>
          </cell>
          <cell r="AW1268">
            <v>0</v>
          </cell>
          <cell r="AX1268">
            <v>0</v>
          </cell>
          <cell r="AY1268">
            <v>0</v>
          </cell>
        </row>
        <row r="1269">
          <cell r="A1269" t="str">
            <v>038751</v>
          </cell>
          <cell r="B1269" t="str">
            <v>SHENANDOAH CROSSING</v>
          </cell>
          <cell r="C1269" t="str">
            <v>13300 BLUEBERRY LANE</v>
          </cell>
          <cell r="D1269">
            <v>0</v>
          </cell>
          <cell r="E1269" t="str">
            <v>Fairfax</v>
          </cell>
          <cell r="F1269" t="str">
            <v>VA</v>
          </cell>
          <cell r="G1269" t="str">
            <v>22033</v>
          </cell>
          <cell r="H1269" t="str">
            <v>703-830-2260</v>
          </cell>
          <cell r="I1269" t="str">
            <v>703-631-9660</v>
          </cell>
          <cell r="J1269">
            <v>640</v>
          </cell>
          <cell r="K1269" t="str">
            <v>51059</v>
          </cell>
          <cell r="L1269" t="str">
            <v>Fairfax</v>
          </cell>
          <cell r="M1269" t="str">
            <v>8840</v>
          </cell>
          <cell r="N1269" t="str">
            <v>Washington</v>
          </cell>
          <cell r="O1269" t="str">
            <v>97</v>
          </cell>
          <cell r="P1269" t="str">
            <v>Washington - Baltimore</v>
          </cell>
          <cell r="Q1269" t="str">
            <v>Suburban</v>
          </cell>
          <cell r="R1269" t="str">
            <v>garden</v>
          </cell>
          <cell r="S1269" t="str">
            <v>AIMCO</v>
          </cell>
          <cell r="T1269" t="str">
            <v>OXFORD</v>
          </cell>
          <cell r="U1269" t="str">
            <v>Conventional</v>
          </cell>
          <cell r="V1269" t="str">
            <v>Conventional</v>
          </cell>
          <cell r="W1269">
            <v>0</v>
          </cell>
          <cell r="X1269" t="str">
            <v>Fee</v>
          </cell>
          <cell r="Y1269">
            <v>0</v>
          </cell>
          <cell r="Z1269">
            <v>0</v>
          </cell>
          <cell r="AA1269">
            <v>0</v>
          </cell>
          <cell r="AB1269">
            <v>0</v>
          </cell>
          <cell r="AC1269">
            <v>0</v>
          </cell>
          <cell r="AD1269" t="str">
            <v>Yes</v>
          </cell>
          <cell r="AE1269" t="str">
            <v>Yes</v>
          </cell>
          <cell r="AF1269" t="str">
            <v>Oxford</v>
          </cell>
          <cell r="AG1269" t="str">
            <v>Chantilly Partners</v>
          </cell>
          <cell r="AH1269" t="str">
            <v>1984</v>
          </cell>
          <cell r="AI1269" t="str">
            <v>Oxford</v>
          </cell>
          <cell r="AJ1269" t="str">
            <v>Conv. Mideast</v>
          </cell>
          <cell r="AK1269" t="str">
            <v>Tom Lebling</v>
          </cell>
          <cell r="AL1269" t="str">
            <v>Leo LeDuc</v>
          </cell>
          <cell r="AM1269" t="b">
            <v>0</v>
          </cell>
          <cell r="AN1269" t="str">
            <v>RW:038419@3494</v>
          </cell>
          <cell r="AO1269" t="str">
            <v>09337</v>
          </cell>
          <cell r="AP1269">
            <v>0</v>
          </cell>
          <cell r="AQ1269">
            <v>0</v>
          </cell>
          <cell r="AR1269">
            <v>0</v>
          </cell>
          <cell r="AS1269">
            <v>0</v>
          </cell>
          <cell r="AT1269">
            <v>0</v>
          </cell>
          <cell r="AU1269">
            <v>0</v>
          </cell>
          <cell r="AV1269">
            <v>0</v>
          </cell>
          <cell r="AW1269">
            <v>0</v>
          </cell>
          <cell r="AX1269">
            <v>0</v>
          </cell>
          <cell r="AY1269">
            <v>0</v>
          </cell>
        </row>
        <row r="1270">
          <cell r="A1270" t="str">
            <v>038752</v>
          </cell>
          <cell r="B1270" t="str">
            <v>CURRY JUNCTION</v>
          </cell>
          <cell r="C1270" t="str">
            <v>3549 CURRY LANE</v>
          </cell>
          <cell r="D1270">
            <v>0</v>
          </cell>
          <cell r="E1270" t="str">
            <v>Abilene</v>
          </cell>
          <cell r="F1270" t="str">
            <v>TX</v>
          </cell>
          <cell r="G1270" t="str">
            <v>79606</v>
          </cell>
          <cell r="H1270" t="str">
            <v>915-698-1260</v>
          </cell>
          <cell r="I1270" t="str">
            <v>915-698-0459</v>
          </cell>
          <cell r="J1270">
            <v>228</v>
          </cell>
          <cell r="K1270" t="str">
            <v>48441</v>
          </cell>
          <cell r="L1270" t="str">
            <v>Taylor</v>
          </cell>
          <cell r="M1270" t="str">
            <v>0040</v>
          </cell>
          <cell r="N1270" t="str">
            <v>Abilene</v>
          </cell>
          <cell r="O1270">
            <v>0</v>
          </cell>
          <cell r="P1270">
            <v>0</v>
          </cell>
          <cell r="Q1270" t="str">
            <v>Suburban</v>
          </cell>
          <cell r="R1270" t="str">
            <v>garden</v>
          </cell>
          <cell r="S1270" t="str">
            <v>AIMCO</v>
          </cell>
          <cell r="T1270" t="str">
            <v>SAHF</v>
          </cell>
          <cell r="U1270" t="str">
            <v>Conventional</v>
          </cell>
          <cell r="V1270" t="str">
            <v>Affordable</v>
          </cell>
          <cell r="W1270">
            <v>0</v>
          </cell>
          <cell r="X1270" t="str">
            <v>Equity</v>
          </cell>
          <cell r="Y1270" t="str">
            <v>12</v>
          </cell>
          <cell r="Z1270" t="str">
            <v>7</v>
          </cell>
          <cell r="AA1270" t="str">
            <v>8.5</v>
          </cell>
          <cell r="AB1270">
            <v>0</v>
          </cell>
          <cell r="AC1270">
            <v>0.17499999999999999</v>
          </cell>
          <cell r="AD1270" t="str">
            <v>Yes</v>
          </cell>
          <cell r="AE1270" t="str">
            <v>Yes</v>
          </cell>
          <cell r="AF1270" t="str">
            <v>SAFI</v>
          </cell>
          <cell r="AG1270" t="str">
            <v>Southwest Affordable Housing Fund Ltd Ptsp</v>
          </cell>
          <cell r="AH1270" t="str">
            <v>1984</v>
          </cell>
          <cell r="AI1270" t="str">
            <v>West</v>
          </cell>
          <cell r="AJ1270" t="str">
            <v>Dallas I</v>
          </cell>
          <cell r="AK1270" t="str">
            <v>Ron Shelton</v>
          </cell>
          <cell r="AL1270" t="str">
            <v>Kim Tannery</v>
          </cell>
          <cell r="AM1270" t="b">
            <v>0</v>
          </cell>
          <cell r="AN1270" t="str">
            <v>RW:038666@3494</v>
          </cell>
          <cell r="AO1270" t="str">
            <v>09331</v>
          </cell>
          <cell r="AP1270">
            <v>0</v>
          </cell>
          <cell r="AQ1270">
            <v>0</v>
          </cell>
          <cell r="AR1270">
            <v>1231.2</v>
          </cell>
          <cell r="AS1270">
            <v>0</v>
          </cell>
          <cell r="AT1270">
            <v>0</v>
          </cell>
          <cell r="AU1270">
            <v>0</v>
          </cell>
          <cell r="AV1270">
            <v>0</v>
          </cell>
          <cell r="AW1270">
            <v>0</v>
          </cell>
          <cell r="AX1270">
            <v>1231.2</v>
          </cell>
          <cell r="AY1270">
            <v>215.46</v>
          </cell>
        </row>
        <row r="1271">
          <cell r="A1271" t="str">
            <v>038753</v>
          </cell>
          <cell r="B1271" t="str">
            <v>ASPEN STATION</v>
          </cell>
          <cell r="C1271" t="str">
            <v>1500 FOREST RUN DRIVE</v>
          </cell>
          <cell r="D1271">
            <v>0</v>
          </cell>
          <cell r="E1271" t="str">
            <v>Richmond</v>
          </cell>
          <cell r="F1271" t="str">
            <v>VA</v>
          </cell>
          <cell r="G1271" t="str">
            <v>23221</v>
          </cell>
          <cell r="H1271" t="str">
            <v>804-266-7627</v>
          </cell>
          <cell r="I1271" t="str">
            <v>804-262-8975</v>
          </cell>
          <cell r="J1271">
            <v>232</v>
          </cell>
          <cell r="K1271" t="str">
            <v>51760</v>
          </cell>
          <cell r="L1271" t="str">
            <v>Richmond City</v>
          </cell>
          <cell r="M1271" t="str">
            <v>6760</v>
          </cell>
          <cell r="N1271" t="str">
            <v>Richmond-Petersburg</v>
          </cell>
          <cell r="O1271">
            <v>0</v>
          </cell>
          <cell r="P1271">
            <v>0</v>
          </cell>
          <cell r="Q1271" t="str">
            <v>Suburban</v>
          </cell>
          <cell r="R1271" t="str">
            <v>garden</v>
          </cell>
          <cell r="S1271" t="str">
            <v>AIMCO</v>
          </cell>
          <cell r="T1271" t="str">
            <v>OXFORD</v>
          </cell>
          <cell r="U1271" t="str">
            <v>Affordable</v>
          </cell>
          <cell r="V1271" t="str">
            <v>Affordable</v>
          </cell>
          <cell r="W1271">
            <v>0</v>
          </cell>
          <cell r="X1271" t="str">
            <v>Fee</v>
          </cell>
          <cell r="Y1271">
            <v>0</v>
          </cell>
          <cell r="Z1271">
            <v>0</v>
          </cell>
          <cell r="AA1271">
            <v>0</v>
          </cell>
          <cell r="AB1271">
            <v>0</v>
          </cell>
          <cell r="AC1271">
            <v>0</v>
          </cell>
          <cell r="AD1271" t="str">
            <v>Yes</v>
          </cell>
          <cell r="AE1271" t="str">
            <v>Yes</v>
          </cell>
          <cell r="AF1271" t="str">
            <v>Oxford</v>
          </cell>
          <cell r="AG1271" t="str">
            <v>Parham - Oxford</v>
          </cell>
          <cell r="AH1271" t="str">
            <v>1980</v>
          </cell>
          <cell r="AI1271" t="str">
            <v>Oxford</v>
          </cell>
          <cell r="AJ1271" t="str">
            <v>Conv. Mideast</v>
          </cell>
          <cell r="AK1271" t="str">
            <v>Tom Lebling</v>
          </cell>
          <cell r="AL1271" t="str">
            <v>Missie Loftis</v>
          </cell>
          <cell r="AM1271" t="b">
            <v>0</v>
          </cell>
          <cell r="AN1271">
            <v>0</v>
          </cell>
          <cell r="AO1271" t="str">
            <v>09072</v>
          </cell>
          <cell r="AP1271">
            <v>0</v>
          </cell>
          <cell r="AQ1271">
            <v>0</v>
          </cell>
          <cell r="AR1271">
            <v>0</v>
          </cell>
          <cell r="AS1271">
            <v>0</v>
          </cell>
          <cell r="AT1271">
            <v>0</v>
          </cell>
          <cell r="AU1271">
            <v>0</v>
          </cell>
          <cell r="AV1271">
            <v>0</v>
          </cell>
          <cell r="AW1271">
            <v>0</v>
          </cell>
          <cell r="AX1271">
            <v>0</v>
          </cell>
          <cell r="AY1271">
            <v>0</v>
          </cell>
        </row>
        <row r="1272">
          <cell r="A1272" t="str">
            <v>038754</v>
          </cell>
          <cell r="B1272" t="str">
            <v>THE GALLERY</v>
          </cell>
          <cell r="C1272" t="str">
            <v>1211 OLD FM 440</v>
          </cell>
          <cell r="D1272">
            <v>0</v>
          </cell>
          <cell r="E1272" t="str">
            <v>Kileen</v>
          </cell>
          <cell r="F1272" t="str">
            <v>TX</v>
          </cell>
          <cell r="G1272" t="str">
            <v>76542</v>
          </cell>
          <cell r="H1272" t="str">
            <v>817-526-3979</v>
          </cell>
          <cell r="I1272" t="str">
            <v>817-526-8821</v>
          </cell>
          <cell r="J1272">
            <v>148</v>
          </cell>
          <cell r="K1272" t="str">
            <v>48027</v>
          </cell>
          <cell r="L1272" t="str">
            <v>Bell</v>
          </cell>
          <cell r="M1272" t="str">
            <v>3810</v>
          </cell>
          <cell r="N1272" t="str">
            <v>Killeen-Temple</v>
          </cell>
          <cell r="O1272">
            <v>0</v>
          </cell>
          <cell r="P1272">
            <v>0</v>
          </cell>
          <cell r="Q1272" t="str">
            <v>Suburban</v>
          </cell>
          <cell r="R1272" t="str">
            <v>garden</v>
          </cell>
          <cell r="S1272" t="str">
            <v>AIMCO</v>
          </cell>
          <cell r="T1272" t="str">
            <v>SAHF</v>
          </cell>
          <cell r="U1272" t="str">
            <v>Conventional</v>
          </cell>
          <cell r="V1272" t="str">
            <v>Affordable</v>
          </cell>
          <cell r="W1272">
            <v>0</v>
          </cell>
          <cell r="X1272" t="str">
            <v>Equity</v>
          </cell>
          <cell r="Y1272" t="str">
            <v>12</v>
          </cell>
          <cell r="Z1272" t="str">
            <v>6</v>
          </cell>
          <cell r="AA1272" t="str">
            <v>6</v>
          </cell>
          <cell r="AB1272">
            <v>0</v>
          </cell>
          <cell r="AC1272">
            <v>0.17499999999999999</v>
          </cell>
          <cell r="AD1272" t="str">
            <v>Yes</v>
          </cell>
          <cell r="AE1272" t="str">
            <v>Yes</v>
          </cell>
          <cell r="AF1272" t="str">
            <v>SAFI</v>
          </cell>
          <cell r="AG1272" t="str">
            <v>Southwest Affordable Housing Fund Ltd Ptsp</v>
          </cell>
          <cell r="AH1272" t="str">
            <v>1976</v>
          </cell>
          <cell r="AI1272" t="str">
            <v>West</v>
          </cell>
          <cell r="AJ1272" t="str">
            <v>Austin</v>
          </cell>
          <cell r="AK1272" t="str">
            <v>Frances Nolan</v>
          </cell>
          <cell r="AL1272" t="str">
            <v>Carolyn Sampson</v>
          </cell>
          <cell r="AM1272" t="b">
            <v>0</v>
          </cell>
          <cell r="AN1272" t="str">
            <v>RW:038377@3494</v>
          </cell>
          <cell r="AO1272" t="str">
            <v>08297</v>
          </cell>
          <cell r="AP1272">
            <v>0</v>
          </cell>
          <cell r="AQ1272">
            <v>0</v>
          </cell>
          <cell r="AR1272">
            <v>0</v>
          </cell>
          <cell r="AS1272">
            <v>0</v>
          </cell>
          <cell r="AT1272">
            <v>0</v>
          </cell>
          <cell r="AU1272">
            <v>0</v>
          </cell>
          <cell r="AV1272">
            <v>0</v>
          </cell>
          <cell r="AW1272">
            <v>0</v>
          </cell>
          <cell r="AX1272">
            <v>0</v>
          </cell>
          <cell r="AY1272">
            <v>0</v>
          </cell>
        </row>
        <row r="1273">
          <cell r="A1273" t="str">
            <v>038755</v>
          </cell>
          <cell r="B1273" t="str">
            <v>HUNT CLUB (PA)</v>
          </cell>
          <cell r="C1273" t="str">
            <v>10 HUNT CLUB TRAIL</v>
          </cell>
          <cell r="D1273">
            <v>0</v>
          </cell>
          <cell r="E1273" t="str">
            <v>North Wales</v>
          </cell>
          <cell r="F1273" t="str">
            <v>PA</v>
          </cell>
          <cell r="G1273" t="str">
            <v>19454</v>
          </cell>
          <cell r="H1273" t="str">
            <v>215-643-9320</v>
          </cell>
          <cell r="I1273" t="str">
            <v>215-643-1752</v>
          </cell>
          <cell r="J1273">
            <v>320</v>
          </cell>
          <cell r="K1273" t="str">
            <v>42091</v>
          </cell>
          <cell r="L1273" t="str">
            <v>Montgomery</v>
          </cell>
          <cell r="M1273" t="str">
            <v>6160</v>
          </cell>
          <cell r="N1273" t="str">
            <v>Philadelphia</v>
          </cell>
          <cell r="O1273" t="str">
            <v>77</v>
          </cell>
          <cell r="P1273" t="str">
            <v>Philadelphia - Wilmington - Atlantic City</v>
          </cell>
          <cell r="Q1273" t="str">
            <v>Suburban</v>
          </cell>
          <cell r="R1273" t="str">
            <v>garden</v>
          </cell>
          <cell r="S1273" t="str">
            <v>AIMCO</v>
          </cell>
          <cell r="T1273" t="str">
            <v>OXFORD</v>
          </cell>
          <cell r="U1273" t="str">
            <v>Conventional</v>
          </cell>
          <cell r="V1273" t="str">
            <v>Conventional</v>
          </cell>
          <cell r="W1273">
            <v>0</v>
          </cell>
          <cell r="X1273" t="str">
            <v>Fee</v>
          </cell>
          <cell r="Y1273">
            <v>0</v>
          </cell>
          <cell r="Z1273">
            <v>0</v>
          </cell>
          <cell r="AA1273">
            <v>0</v>
          </cell>
          <cell r="AB1273">
            <v>0</v>
          </cell>
          <cell r="AC1273">
            <v>0</v>
          </cell>
          <cell r="AD1273" t="str">
            <v>Yes</v>
          </cell>
          <cell r="AE1273" t="str">
            <v>Yes</v>
          </cell>
          <cell r="AF1273" t="str">
            <v>Oxford</v>
          </cell>
          <cell r="AG1273" t="str">
            <v>Gwynedd Partners</v>
          </cell>
          <cell r="AH1273" t="str">
            <v>1985</v>
          </cell>
          <cell r="AI1273" t="str">
            <v>Oxford</v>
          </cell>
          <cell r="AJ1273" t="str">
            <v>Conv. Mideast</v>
          </cell>
          <cell r="AK1273" t="str">
            <v>Tom Lebling</v>
          </cell>
          <cell r="AL1273" t="str">
            <v>Betsy Naughton</v>
          </cell>
          <cell r="AM1273" t="b">
            <v>0</v>
          </cell>
          <cell r="AN1273" t="str">
            <v>RW:038643@3494</v>
          </cell>
          <cell r="AO1273" t="str">
            <v>10984</v>
          </cell>
          <cell r="AP1273">
            <v>0</v>
          </cell>
          <cell r="AQ1273">
            <v>0</v>
          </cell>
          <cell r="AR1273">
            <v>0</v>
          </cell>
          <cell r="AS1273">
            <v>0</v>
          </cell>
          <cell r="AT1273">
            <v>0</v>
          </cell>
          <cell r="AU1273">
            <v>0</v>
          </cell>
          <cell r="AV1273">
            <v>0</v>
          </cell>
          <cell r="AW1273">
            <v>0</v>
          </cell>
          <cell r="AX1273">
            <v>0</v>
          </cell>
          <cell r="AY1273">
            <v>0</v>
          </cell>
        </row>
        <row r="1274">
          <cell r="A1274" t="str">
            <v>038756</v>
          </cell>
          <cell r="B1274" t="str">
            <v>MESA RIDGE</v>
          </cell>
          <cell r="C1274" t="str">
            <v>3501 ATRISCO DRIVE</v>
          </cell>
          <cell r="D1274">
            <v>0</v>
          </cell>
          <cell r="E1274" t="str">
            <v>Albuquerque</v>
          </cell>
          <cell r="F1274" t="str">
            <v>NM</v>
          </cell>
          <cell r="G1274" t="str">
            <v>87120</v>
          </cell>
          <cell r="H1274" t="str">
            <v>505-836-1924</v>
          </cell>
          <cell r="I1274" t="str">
            <v>505-839-0090</v>
          </cell>
          <cell r="J1274">
            <v>264</v>
          </cell>
          <cell r="K1274" t="str">
            <v>35001</v>
          </cell>
          <cell r="L1274" t="str">
            <v>Bernalillo</v>
          </cell>
          <cell r="M1274" t="str">
            <v>0200</v>
          </cell>
          <cell r="N1274" t="str">
            <v>Albuquerque</v>
          </cell>
          <cell r="O1274">
            <v>0</v>
          </cell>
          <cell r="P1274">
            <v>0</v>
          </cell>
          <cell r="Q1274" t="str">
            <v>Suburban</v>
          </cell>
          <cell r="R1274" t="str">
            <v>garden</v>
          </cell>
          <cell r="S1274" t="str">
            <v>AIMCO</v>
          </cell>
          <cell r="T1274" t="str">
            <v>SAHF</v>
          </cell>
          <cell r="U1274" t="str">
            <v>Conventional</v>
          </cell>
          <cell r="V1274" t="str">
            <v>Affordable</v>
          </cell>
          <cell r="W1274">
            <v>0</v>
          </cell>
          <cell r="X1274" t="str">
            <v>Equity</v>
          </cell>
          <cell r="Y1274" t="str">
            <v>12</v>
          </cell>
          <cell r="Z1274" t="str">
            <v>8</v>
          </cell>
          <cell r="AA1274" t="str">
            <v>7</v>
          </cell>
          <cell r="AB1274">
            <v>0</v>
          </cell>
          <cell r="AC1274">
            <v>0.17499999999999999</v>
          </cell>
          <cell r="AD1274" t="str">
            <v>Yes</v>
          </cell>
          <cell r="AE1274" t="str">
            <v>Yes</v>
          </cell>
          <cell r="AF1274" t="str">
            <v>SAFI</v>
          </cell>
          <cell r="AG1274" t="str">
            <v>Southwest Affordable Housing Fund Ltd Ptsp</v>
          </cell>
          <cell r="AH1274" t="str">
            <v>1983</v>
          </cell>
          <cell r="AI1274" t="str">
            <v>West</v>
          </cell>
          <cell r="AJ1274" t="str">
            <v>Dallas II</v>
          </cell>
          <cell r="AK1274" t="str">
            <v>Larry Lennon</v>
          </cell>
          <cell r="AL1274" t="str">
            <v>Rosa McKinnon</v>
          </cell>
          <cell r="AM1274" t="b">
            <v>0</v>
          </cell>
          <cell r="AN1274">
            <v>0</v>
          </cell>
          <cell r="AO1274">
            <v>0</v>
          </cell>
          <cell r="AP1274">
            <v>0</v>
          </cell>
          <cell r="AQ1274">
            <v>2608.3200000000002</v>
          </cell>
          <cell r="AR1274">
            <v>0</v>
          </cell>
          <cell r="AS1274">
            <v>0</v>
          </cell>
          <cell r="AT1274">
            <v>0</v>
          </cell>
          <cell r="AU1274">
            <v>0</v>
          </cell>
          <cell r="AV1274">
            <v>970.2</v>
          </cell>
          <cell r="AW1274">
            <v>0</v>
          </cell>
          <cell r="AX1274">
            <v>3578.52</v>
          </cell>
          <cell r="AY1274">
            <v>626.24</v>
          </cell>
        </row>
        <row r="1275">
          <cell r="A1275" t="str">
            <v>038757</v>
          </cell>
          <cell r="B1275" t="str">
            <v>SPRINGWOODS AT LAKE RIDGE</v>
          </cell>
          <cell r="C1275" t="str">
            <v>12395 MID SUMMER LANE</v>
          </cell>
          <cell r="D1275">
            <v>0</v>
          </cell>
          <cell r="E1275" t="str">
            <v>Lake Ridge</v>
          </cell>
          <cell r="F1275" t="str">
            <v>VA</v>
          </cell>
          <cell r="G1275" t="str">
            <v>22192</v>
          </cell>
          <cell r="H1275" t="str">
            <v>703-590-2297</v>
          </cell>
          <cell r="I1275" t="str">
            <v>703-590-8009</v>
          </cell>
          <cell r="J1275">
            <v>180</v>
          </cell>
          <cell r="K1275" t="str">
            <v>51153</v>
          </cell>
          <cell r="L1275" t="str">
            <v>Prince William</v>
          </cell>
          <cell r="M1275" t="str">
            <v>8840</v>
          </cell>
          <cell r="N1275" t="str">
            <v>Washington</v>
          </cell>
          <cell r="O1275" t="str">
            <v>97</v>
          </cell>
          <cell r="P1275" t="str">
            <v>Washington - Baltimore</v>
          </cell>
          <cell r="Q1275" t="str">
            <v>Suburban</v>
          </cell>
          <cell r="R1275" t="str">
            <v>garden</v>
          </cell>
          <cell r="S1275" t="str">
            <v>AIMCO</v>
          </cell>
          <cell r="T1275" t="str">
            <v>OXFORD</v>
          </cell>
          <cell r="U1275" t="str">
            <v>Conventional</v>
          </cell>
          <cell r="V1275" t="str">
            <v>Conventional</v>
          </cell>
          <cell r="W1275">
            <v>0</v>
          </cell>
          <cell r="X1275" t="str">
            <v>Fee</v>
          </cell>
          <cell r="Y1275">
            <v>0</v>
          </cell>
          <cell r="Z1275">
            <v>0</v>
          </cell>
          <cell r="AA1275">
            <v>0</v>
          </cell>
          <cell r="AB1275">
            <v>0</v>
          </cell>
          <cell r="AC1275">
            <v>0</v>
          </cell>
          <cell r="AD1275" t="str">
            <v>Yes</v>
          </cell>
          <cell r="AE1275" t="str">
            <v>Yes</v>
          </cell>
          <cell r="AF1275" t="str">
            <v>Oxford</v>
          </cell>
          <cell r="AG1275" t="str">
            <v>Lake Ridge - Oxford</v>
          </cell>
          <cell r="AH1275" t="str">
            <v>1985</v>
          </cell>
          <cell r="AI1275" t="str">
            <v>Oxford</v>
          </cell>
          <cell r="AJ1275" t="str">
            <v>Conv. Mideast</v>
          </cell>
          <cell r="AK1275" t="str">
            <v>Tom Lebling</v>
          </cell>
          <cell r="AL1275" t="str">
            <v>Betsy Naughton</v>
          </cell>
          <cell r="AM1275" t="b">
            <v>0</v>
          </cell>
          <cell r="AN1275" t="str">
            <v>RW:037384@3494</v>
          </cell>
          <cell r="AO1275">
            <v>0</v>
          </cell>
          <cell r="AP1275">
            <v>0</v>
          </cell>
          <cell r="AQ1275">
            <v>0</v>
          </cell>
          <cell r="AR1275">
            <v>0</v>
          </cell>
          <cell r="AS1275">
            <v>0</v>
          </cell>
          <cell r="AT1275">
            <v>0</v>
          </cell>
          <cell r="AU1275">
            <v>0</v>
          </cell>
          <cell r="AV1275">
            <v>0</v>
          </cell>
          <cell r="AW1275">
            <v>0</v>
          </cell>
          <cell r="AX1275">
            <v>0</v>
          </cell>
          <cell r="AY1275">
            <v>0</v>
          </cell>
        </row>
        <row r="1276">
          <cell r="A1276" t="str">
            <v>038758</v>
          </cell>
          <cell r="B1276" t="str">
            <v>PARK AT SUMMERHILL</v>
          </cell>
          <cell r="C1276" t="str">
            <v>5201 SUMMERHILL ROAD</v>
          </cell>
          <cell r="D1276">
            <v>0</v>
          </cell>
          <cell r="E1276" t="str">
            <v>Texarkana</v>
          </cell>
          <cell r="F1276" t="str">
            <v>TX</v>
          </cell>
          <cell r="G1276" t="str">
            <v>75503</v>
          </cell>
          <cell r="H1276" t="str">
            <v>903-831-7056</v>
          </cell>
          <cell r="I1276" t="str">
            <v>903-832-6869</v>
          </cell>
          <cell r="J1276">
            <v>184</v>
          </cell>
          <cell r="K1276" t="str">
            <v>48037</v>
          </cell>
          <cell r="L1276" t="str">
            <v>Bowie</v>
          </cell>
          <cell r="M1276" t="str">
            <v>8360</v>
          </cell>
          <cell r="N1276" t="str">
            <v>Texarkana</v>
          </cell>
          <cell r="O1276">
            <v>0</v>
          </cell>
          <cell r="P1276">
            <v>0</v>
          </cell>
          <cell r="Q1276" t="str">
            <v>Suburban</v>
          </cell>
          <cell r="R1276" t="str">
            <v>garden</v>
          </cell>
          <cell r="S1276" t="str">
            <v>AIMCO</v>
          </cell>
          <cell r="T1276" t="str">
            <v>SAHF</v>
          </cell>
          <cell r="U1276" t="str">
            <v>Conventional</v>
          </cell>
          <cell r="V1276" t="str">
            <v>Affordable</v>
          </cell>
          <cell r="W1276">
            <v>0</v>
          </cell>
          <cell r="X1276" t="str">
            <v>Equity</v>
          </cell>
          <cell r="Y1276" t="str">
            <v>12</v>
          </cell>
          <cell r="Z1276" t="str">
            <v>6</v>
          </cell>
          <cell r="AA1276" t="str">
            <v>8</v>
          </cell>
          <cell r="AB1276">
            <v>0</v>
          </cell>
          <cell r="AC1276">
            <v>0.17499999999999999</v>
          </cell>
          <cell r="AD1276" t="str">
            <v>Yes</v>
          </cell>
          <cell r="AE1276" t="str">
            <v>Yes</v>
          </cell>
          <cell r="AF1276" t="str">
            <v>SAFI</v>
          </cell>
          <cell r="AG1276" t="str">
            <v>Southwest Affordable Housing Fund Ltd Ptsp</v>
          </cell>
          <cell r="AH1276" t="str">
            <v>1985</v>
          </cell>
          <cell r="AI1276" t="str">
            <v>West</v>
          </cell>
          <cell r="AJ1276" t="str">
            <v>Dallas II</v>
          </cell>
          <cell r="AK1276" t="str">
            <v>Larry Lennon</v>
          </cell>
          <cell r="AL1276" t="str">
            <v>John Jett</v>
          </cell>
          <cell r="AM1276" t="b">
            <v>1</v>
          </cell>
          <cell r="AN1276">
            <v>0</v>
          </cell>
          <cell r="AO1276">
            <v>0</v>
          </cell>
          <cell r="AP1276">
            <v>0</v>
          </cell>
          <cell r="AQ1276">
            <v>0</v>
          </cell>
          <cell r="AR1276">
            <v>0</v>
          </cell>
          <cell r="AS1276">
            <v>0</v>
          </cell>
          <cell r="AT1276">
            <v>0</v>
          </cell>
          <cell r="AU1276">
            <v>0</v>
          </cell>
          <cell r="AV1276">
            <v>0</v>
          </cell>
          <cell r="AW1276">
            <v>494.1</v>
          </cell>
          <cell r="AX1276">
            <v>494.1</v>
          </cell>
          <cell r="AY1276">
            <v>86.46</v>
          </cell>
        </row>
        <row r="1277">
          <cell r="A1277" t="str">
            <v>038759</v>
          </cell>
          <cell r="B1277" t="str">
            <v>HUNTER'S CHASE (VA)</v>
          </cell>
          <cell r="C1277" t="str">
            <v>5200 HUNT MASTER DRIVE</v>
          </cell>
          <cell r="D1277">
            <v>0</v>
          </cell>
          <cell r="E1277" t="str">
            <v>Midlothian</v>
          </cell>
          <cell r="F1277" t="str">
            <v>VA</v>
          </cell>
          <cell r="G1277" t="str">
            <v>23112</v>
          </cell>
          <cell r="H1277" t="str">
            <v>804-744-1971</v>
          </cell>
          <cell r="I1277" t="str">
            <v>804-744-0953</v>
          </cell>
          <cell r="J1277">
            <v>320</v>
          </cell>
          <cell r="K1277" t="str">
            <v>51041</v>
          </cell>
          <cell r="L1277" t="str">
            <v>Chesterfield</v>
          </cell>
          <cell r="M1277" t="str">
            <v>6760</v>
          </cell>
          <cell r="N1277" t="str">
            <v>Richmond-Petersburg</v>
          </cell>
          <cell r="O1277">
            <v>0</v>
          </cell>
          <cell r="P1277">
            <v>0</v>
          </cell>
          <cell r="Q1277" t="str">
            <v>Suburban</v>
          </cell>
          <cell r="R1277" t="str">
            <v>garden</v>
          </cell>
          <cell r="S1277" t="str">
            <v>AIMCO</v>
          </cell>
          <cell r="T1277" t="str">
            <v>OXFORD</v>
          </cell>
          <cell r="U1277" t="str">
            <v>Conventional</v>
          </cell>
          <cell r="V1277" t="str">
            <v>Conventional</v>
          </cell>
          <cell r="W1277">
            <v>0</v>
          </cell>
          <cell r="X1277" t="str">
            <v>Fee</v>
          </cell>
          <cell r="Y1277">
            <v>0</v>
          </cell>
          <cell r="Z1277">
            <v>0</v>
          </cell>
          <cell r="AA1277">
            <v>0</v>
          </cell>
          <cell r="AB1277">
            <v>0</v>
          </cell>
          <cell r="AC1277">
            <v>0</v>
          </cell>
          <cell r="AD1277" t="str">
            <v>Yes</v>
          </cell>
          <cell r="AE1277" t="str">
            <v>Yes</v>
          </cell>
          <cell r="AF1277" t="str">
            <v>Oxford</v>
          </cell>
          <cell r="AG1277" t="str">
            <v>Brandermill - Oxford</v>
          </cell>
          <cell r="AH1277" t="str">
            <v>1986</v>
          </cell>
          <cell r="AI1277" t="str">
            <v>Oxford</v>
          </cell>
          <cell r="AJ1277" t="str">
            <v>Conv. Mideast</v>
          </cell>
          <cell r="AK1277" t="str">
            <v>Tom Lebling</v>
          </cell>
          <cell r="AL1277" t="str">
            <v>Missie Loftis</v>
          </cell>
          <cell r="AM1277" t="b">
            <v>0</v>
          </cell>
          <cell r="AN1277" t="str">
            <v>RW:005680@3494</v>
          </cell>
          <cell r="AO1277" t="str">
            <v>11238</v>
          </cell>
          <cell r="AP1277">
            <v>0</v>
          </cell>
          <cell r="AQ1277">
            <v>0</v>
          </cell>
          <cell r="AR1277">
            <v>0</v>
          </cell>
          <cell r="AS1277">
            <v>0</v>
          </cell>
          <cell r="AT1277">
            <v>0</v>
          </cell>
          <cell r="AU1277">
            <v>0</v>
          </cell>
          <cell r="AV1277">
            <v>0</v>
          </cell>
          <cell r="AW1277">
            <v>0</v>
          </cell>
          <cell r="AX1277">
            <v>0</v>
          </cell>
          <cell r="AY1277">
            <v>0</v>
          </cell>
        </row>
        <row r="1278">
          <cell r="A1278" t="str">
            <v>038760</v>
          </cell>
          <cell r="B1278" t="str">
            <v>STONECREEK</v>
          </cell>
          <cell r="C1278" t="str">
            <v>6100 HOLLYTREE DRIVE</v>
          </cell>
          <cell r="D1278">
            <v>0</v>
          </cell>
          <cell r="E1278" t="str">
            <v>Tyler</v>
          </cell>
          <cell r="F1278" t="str">
            <v>TX</v>
          </cell>
          <cell r="G1278" t="str">
            <v>75703</v>
          </cell>
          <cell r="H1278" t="str">
            <v>903-561-9311</v>
          </cell>
          <cell r="I1278" t="str">
            <v>903-561-3617</v>
          </cell>
          <cell r="J1278">
            <v>248</v>
          </cell>
          <cell r="K1278" t="str">
            <v>48423</v>
          </cell>
          <cell r="L1278" t="str">
            <v>Smith</v>
          </cell>
          <cell r="M1278" t="str">
            <v>8640</v>
          </cell>
          <cell r="N1278" t="str">
            <v>Tyler</v>
          </cell>
          <cell r="O1278">
            <v>0</v>
          </cell>
          <cell r="P1278">
            <v>0</v>
          </cell>
          <cell r="Q1278" t="str">
            <v>Small City</v>
          </cell>
          <cell r="R1278" t="str">
            <v>garden</v>
          </cell>
          <cell r="S1278" t="str">
            <v>AIMCO</v>
          </cell>
          <cell r="T1278" t="str">
            <v>SAHF</v>
          </cell>
          <cell r="U1278" t="str">
            <v>Conventional</v>
          </cell>
          <cell r="V1278" t="str">
            <v>Affordable</v>
          </cell>
          <cell r="W1278">
            <v>0</v>
          </cell>
          <cell r="X1278" t="str">
            <v>Equity</v>
          </cell>
          <cell r="Y1278" t="str">
            <v>12</v>
          </cell>
          <cell r="Z1278" t="str">
            <v>8</v>
          </cell>
          <cell r="AA1278" t="str">
            <v>7</v>
          </cell>
          <cell r="AB1278">
            <v>0</v>
          </cell>
          <cell r="AC1278">
            <v>0.17499999999999999</v>
          </cell>
          <cell r="AD1278" t="str">
            <v>Yes</v>
          </cell>
          <cell r="AE1278" t="str">
            <v>Yes</v>
          </cell>
          <cell r="AF1278" t="str">
            <v>SAFI</v>
          </cell>
          <cell r="AG1278" t="str">
            <v>Southwest Affordable Housing Fund Ltd Ptsp</v>
          </cell>
          <cell r="AH1278" t="str">
            <v>1984</v>
          </cell>
          <cell r="AI1278" t="str">
            <v>West</v>
          </cell>
          <cell r="AJ1278" t="str">
            <v>Dallas II</v>
          </cell>
          <cell r="AK1278" t="str">
            <v>Larry Lennon</v>
          </cell>
          <cell r="AL1278" t="str">
            <v>John Jett</v>
          </cell>
          <cell r="AM1278" t="b">
            <v>0</v>
          </cell>
          <cell r="AN1278" t="str">
            <v>RW:007172@3494</v>
          </cell>
          <cell r="AO1278" t="str">
            <v>11487</v>
          </cell>
          <cell r="AP1278">
            <v>0</v>
          </cell>
          <cell r="AQ1278">
            <v>0</v>
          </cell>
          <cell r="AR1278">
            <v>1339.2</v>
          </cell>
          <cell r="AS1278">
            <v>0</v>
          </cell>
          <cell r="AT1278">
            <v>0</v>
          </cell>
          <cell r="AU1278">
            <v>0</v>
          </cell>
          <cell r="AV1278">
            <v>0</v>
          </cell>
          <cell r="AW1278">
            <v>0</v>
          </cell>
          <cell r="AX1278">
            <v>1339.2</v>
          </cell>
          <cell r="AY1278">
            <v>234.36</v>
          </cell>
        </row>
        <row r="1279">
          <cell r="A1279" t="str">
            <v>038761</v>
          </cell>
          <cell r="B1279" t="str">
            <v>BAISLEY PARK</v>
          </cell>
          <cell r="C1279" t="str">
            <v>12560 SUTPHIN BOULEVARD</v>
          </cell>
          <cell r="D1279">
            <v>0</v>
          </cell>
          <cell r="E1279" t="str">
            <v>Jamaica</v>
          </cell>
          <cell r="F1279" t="str">
            <v>NY</v>
          </cell>
          <cell r="G1279" t="str">
            <v>11434</v>
          </cell>
          <cell r="H1279" t="str">
            <v>718-322-1741</v>
          </cell>
          <cell r="I1279" t="str">
            <v>718-322-3398</v>
          </cell>
          <cell r="J1279">
            <v>212</v>
          </cell>
          <cell r="K1279" t="str">
            <v>36081</v>
          </cell>
          <cell r="L1279" t="str">
            <v>Queens</v>
          </cell>
          <cell r="M1279" t="str">
            <v>5600</v>
          </cell>
          <cell r="N1279" t="str">
            <v>New York</v>
          </cell>
          <cell r="O1279" t="str">
            <v>70</v>
          </cell>
          <cell r="P1279" t="str">
            <v>New York - Northern New Jersey - Long Island</v>
          </cell>
          <cell r="Q1279" t="str">
            <v>Inner city</v>
          </cell>
          <cell r="R1279" t="str">
            <v>highrise</v>
          </cell>
          <cell r="S1279" t="str">
            <v>AIMCO</v>
          </cell>
          <cell r="T1279" t="str">
            <v>NHP</v>
          </cell>
          <cell r="U1279" t="str">
            <v>Affordable</v>
          </cell>
          <cell r="V1279" t="str">
            <v>Affordable</v>
          </cell>
          <cell r="W1279">
            <v>0</v>
          </cell>
          <cell r="X1279" t="str">
            <v>Equity</v>
          </cell>
          <cell r="Y1279" t="str">
            <v>12</v>
          </cell>
          <cell r="Z1279" t="str">
            <v>2</v>
          </cell>
          <cell r="AA1279" t="str">
            <v>5</v>
          </cell>
          <cell r="AB1279">
            <v>0</v>
          </cell>
          <cell r="AC1279">
            <v>0.26019999999999999</v>
          </cell>
          <cell r="AD1279" t="str">
            <v>Yes</v>
          </cell>
          <cell r="AE1279" t="str">
            <v>Yes</v>
          </cell>
          <cell r="AF1279" t="str">
            <v>NHP Management Company</v>
          </cell>
          <cell r="AG1279" t="str">
            <v>Baisley Park Assoc LP</v>
          </cell>
          <cell r="AH1279" t="str">
            <v>1982</v>
          </cell>
          <cell r="AI1279" t="str">
            <v>East</v>
          </cell>
          <cell r="AJ1279" t="str">
            <v>Tarrytown</v>
          </cell>
          <cell r="AK1279" t="str">
            <v>David Zweig</v>
          </cell>
          <cell r="AL1279" t="str">
            <v>Evelyn Pacheco</v>
          </cell>
          <cell r="AM1279" t="b">
            <v>0</v>
          </cell>
          <cell r="AN1279" t="str">
            <v>RW:008631@3494</v>
          </cell>
          <cell r="AO1279" t="str">
            <v>11330</v>
          </cell>
          <cell r="AP1279">
            <v>0</v>
          </cell>
          <cell r="AQ1279">
            <v>0</v>
          </cell>
          <cell r="AR1279">
            <v>0</v>
          </cell>
          <cell r="AS1279">
            <v>0</v>
          </cell>
          <cell r="AT1279">
            <v>0</v>
          </cell>
          <cell r="AU1279">
            <v>0</v>
          </cell>
          <cell r="AV1279">
            <v>0</v>
          </cell>
          <cell r="AW1279">
            <v>0</v>
          </cell>
          <cell r="AX1279">
            <v>0</v>
          </cell>
          <cell r="AY1279">
            <v>0</v>
          </cell>
        </row>
        <row r="1280">
          <cell r="A1280" t="str">
            <v>038762</v>
          </cell>
          <cell r="B1280" t="str">
            <v>CAMBRIDGE MANOR</v>
          </cell>
          <cell r="C1280" t="str">
            <v>2428 ESTON TURNPIKE</v>
          </cell>
          <cell r="D1280">
            <v>0</v>
          </cell>
          <cell r="E1280" t="str">
            <v>Fairfield</v>
          </cell>
          <cell r="F1280" t="str">
            <v>CT</v>
          </cell>
          <cell r="G1280" t="str">
            <v>06430</v>
          </cell>
          <cell r="H1280" t="str">
            <v>203-372-0313</v>
          </cell>
          <cell r="I1280" t="str">
            <v>203-365-8414</v>
          </cell>
          <cell r="J1280">
            <v>160</v>
          </cell>
          <cell r="K1280" t="str">
            <v>09001</v>
          </cell>
          <cell r="L1280" t="str">
            <v>Fairfield</v>
          </cell>
          <cell r="M1280" t="str">
            <v>1930</v>
          </cell>
          <cell r="N1280" t="str">
            <v>Danbury</v>
          </cell>
          <cell r="O1280" t="str">
            <v>70</v>
          </cell>
          <cell r="P1280" t="str">
            <v>New York - Northern New Jersey - Long Island</v>
          </cell>
          <cell r="Q1280" t="str">
            <v>Small City</v>
          </cell>
          <cell r="R1280" t="str">
            <v>garden</v>
          </cell>
          <cell r="S1280" t="str">
            <v>AIMCO</v>
          </cell>
          <cell r="T1280" t="str">
            <v>OXFORD</v>
          </cell>
          <cell r="U1280" t="str">
            <v>Retirement</v>
          </cell>
          <cell r="V1280" t="str">
            <v>Retirement</v>
          </cell>
          <cell r="W1280">
            <v>0</v>
          </cell>
          <cell r="X1280" t="str">
            <v>Fee</v>
          </cell>
          <cell r="Y1280">
            <v>0</v>
          </cell>
          <cell r="Z1280">
            <v>0</v>
          </cell>
          <cell r="AA1280">
            <v>0</v>
          </cell>
          <cell r="AB1280">
            <v>0</v>
          </cell>
          <cell r="AC1280">
            <v>0</v>
          </cell>
          <cell r="AD1280" t="str">
            <v>Yes</v>
          </cell>
          <cell r="AE1280" t="str">
            <v>Yes</v>
          </cell>
          <cell r="AF1280" t="str">
            <v>Oxford</v>
          </cell>
          <cell r="AG1280" t="str">
            <v>Fairfield Nursing</v>
          </cell>
          <cell r="AH1280" t="str">
            <v>1989</v>
          </cell>
          <cell r="AI1280" t="str">
            <v>Oxford</v>
          </cell>
          <cell r="AJ1280" t="str">
            <v>Sr. Living</v>
          </cell>
          <cell r="AK1280" t="str">
            <v>Fran Wechter</v>
          </cell>
          <cell r="AL1280" t="str">
            <v>Francis Wechter</v>
          </cell>
          <cell r="AM1280" t="b">
            <v>0</v>
          </cell>
          <cell r="AN1280">
            <v>0</v>
          </cell>
          <cell r="AO1280" t="str">
            <v>09173</v>
          </cell>
          <cell r="AP1280">
            <v>0</v>
          </cell>
          <cell r="AQ1280">
            <v>0</v>
          </cell>
          <cell r="AR1280">
            <v>0</v>
          </cell>
          <cell r="AS1280">
            <v>0</v>
          </cell>
          <cell r="AT1280">
            <v>0</v>
          </cell>
          <cell r="AU1280">
            <v>0</v>
          </cell>
          <cell r="AV1280">
            <v>0</v>
          </cell>
          <cell r="AW1280">
            <v>0</v>
          </cell>
          <cell r="AX1280">
            <v>0</v>
          </cell>
          <cell r="AY1280">
            <v>0</v>
          </cell>
        </row>
        <row r="1281">
          <cell r="A1281" t="str">
            <v>038763</v>
          </cell>
          <cell r="B1281" t="str">
            <v>HATILLO</v>
          </cell>
          <cell r="C1281" t="str">
            <v>OFICINA ADMINISTRACION</v>
          </cell>
          <cell r="D1281" t="str">
            <v>BOX 65</v>
          </cell>
          <cell r="E1281" t="str">
            <v>Hatillo</v>
          </cell>
          <cell r="F1281" t="str">
            <v>PR</v>
          </cell>
          <cell r="G1281" t="str">
            <v>00659</v>
          </cell>
          <cell r="H1281" t="str">
            <v>787-820-4403</v>
          </cell>
          <cell r="I1281" t="str">
            <v>787-262-3744</v>
          </cell>
          <cell r="J1281">
            <v>64</v>
          </cell>
          <cell r="K1281" t="str">
            <v>72065</v>
          </cell>
          <cell r="L1281" t="str">
            <v>Hatillo</v>
          </cell>
          <cell r="M1281" t="str">
            <v>0470</v>
          </cell>
          <cell r="N1281" t="str">
            <v>Arecibo</v>
          </cell>
          <cell r="O1281" t="str">
            <v>87</v>
          </cell>
          <cell r="P1281" t="str">
            <v>San Juan - Caguas - Arecibo</v>
          </cell>
          <cell r="Q1281" t="str">
            <v>Small city</v>
          </cell>
          <cell r="R1281" t="str">
            <v>midrise</v>
          </cell>
          <cell r="S1281" t="str">
            <v>AIMCO</v>
          </cell>
          <cell r="T1281" t="str">
            <v>NHP</v>
          </cell>
          <cell r="U1281" t="str">
            <v>Affordable</v>
          </cell>
          <cell r="V1281" t="str">
            <v>Affordable</v>
          </cell>
          <cell r="W1281">
            <v>0</v>
          </cell>
          <cell r="X1281" t="str">
            <v>Equity</v>
          </cell>
          <cell r="Y1281" t="str">
            <v>12</v>
          </cell>
          <cell r="Z1281" t="str">
            <v>8</v>
          </cell>
          <cell r="AA1281" t="str">
            <v>3</v>
          </cell>
          <cell r="AB1281">
            <v>0</v>
          </cell>
          <cell r="AC1281">
            <v>0.06</v>
          </cell>
          <cell r="AD1281" t="str">
            <v>Yes</v>
          </cell>
          <cell r="AE1281" t="str">
            <v>Yes</v>
          </cell>
          <cell r="AF1281" t="str">
            <v>NHP Management Company</v>
          </cell>
          <cell r="AG1281" t="str">
            <v>Hatillo Housing Assoc</v>
          </cell>
          <cell r="AH1281" t="str">
            <v>1982</v>
          </cell>
          <cell r="AI1281" t="str">
            <v>South East</v>
          </cell>
          <cell r="AJ1281" t="str">
            <v>Orlando</v>
          </cell>
          <cell r="AK1281" t="str">
            <v>Chuck Turner</v>
          </cell>
          <cell r="AL1281" t="str">
            <v>Rick Singleton</v>
          </cell>
          <cell r="AM1281" t="b">
            <v>0</v>
          </cell>
          <cell r="AN1281" t="str">
            <v>RW:038587@3494</v>
          </cell>
          <cell r="AO1281" t="str">
            <v>11041</v>
          </cell>
          <cell r="AP1281">
            <v>0</v>
          </cell>
          <cell r="AQ1281">
            <v>0</v>
          </cell>
          <cell r="AR1281">
            <v>0</v>
          </cell>
          <cell r="AS1281">
            <v>0</v>
          </cell>
          <cell r="AT1281">
            <v>0</v>
          </cell>
          <cell r="AU1281">
            <v>0</v>
          </cell>
          <cell r="AV1281">
            <v>0</v>
          </cell>
          <cell r="AW1281">
            <v>0</v>
          </cell>
          <cell r="AX1281">
            <v>0</v>
          </cell>
          <cell r="AY1281">
            <v>0</v>
          </cell>
        </row>
        <row r="1282">
          <cell r="A1282" t="str">
            <v>038764</v>
          </cell>
          <cell r="B1282" t="str">
            <v>STEEPLECHASE (VA)</v>
          </cell>
          <cell r="C1282" t="str">
            <v>3700 STEEPLECHASE DRIVE</v>
          </cell>
          <cell r="D1282">
            <v>0</v>
          </cell>
          <cell r="E1282" t="str">
            <v>Williamsburg</v>
          </cell>
          <cell r="F1282" t="str">
            <v>VA</v>
          </cell>
          <cell r="G1282" t="str">
            <v>23185</v>
          </cell>
          <cell r="H1282" t="str">
            <v>757-253-2466</v>
          </cell>
          <cell r="I1282" t="str">
            <v>757-253-5804</v>
          </cell>
          <cell r="J1282">
            <v>220</v>
          </cell>
          <cell r="K1282" t="str">
            <v>51199</v>
          </cell>
          <cell r="L1282" t="str">
            <v>York</v>
          </cell>
          <cell r="M1282" t="str">
            <v>5720</v>
          </cell>
          <cell r="N1282" t="str">
            <v>Norfolk-Virginia Beach-Newport News</v>
          </cell>
          <cell r="O1282">
            <v>0</v>
          </cell>
          <cell r="P1282">
            <v>0</v>
          </cell>
          <cell r="Q1282" t="str">
            <v>Suburban</v>
          </cell>
          <cell r="R1282" t="str">
            <v>garden</v>
          </cell>
          <cell r="S1282" t="str">
            <v>AIMCO</v>
          </cell>
          <cell r="T1282" t="str">
            <v>OXFORD</v>
          </cell>
          <cell r="U1282" t="str">
            <v>Conventional</v>
          </cell>
          <cell r="V1282" t="str">
            <v>Conventional</v>
          </cell>
          <cell r="W1282">
            <v>0</v>
          </cell>
          <cell r="X1282" t="str">
            <v>Fee</v>
          </cell>
          <cell r="Y1282">
            <v>0</v>
          </cell>
          <cell r="Z1282">
            <v>0</v>
          </cell>
          <cell r="AA1282">
            <v>0</v>
          </cell>
          <cell r="AB1282">
            <v>0</v>
          </cell>
          <cell r="AC1282">
            <v>0</v>
          </cell>
          <cell r="AD1282" t="str">
            <v>Yes</v>
          </cell>
          <cell r="AE1282" t="str">
            <v>Yes</v>
          </cell>
          <cell r="AF1282" t="str">
            <v>Oxford</v>
          </cell>
          <cell r="AG1282" t="str">
            <v>James - Oxford Limited</v>
          </cell>
          <cell r="AH1282" t="str">
            <v>1986</v>
          </cell>
          <cell r="AI1282" t="str">
            <v>Oxford</v>
          </cell>
          <cell r="AJ1282" t="str">
            <v>Conv. Mideast</v>
          </cell>
          <cell r="AK1282" t="str">
            <v>Tom Lebling</v>
          </cell>
          <cell r="AL1282" t="str">
            <v>Missie Loftis</v>
          </cell>
          <cell r="AM1282" t="b">
            <v>0</v>
          </cell>
          <cell r="AN1282">
            <v>0</v>
          </cell>
          <cell r="AO1282" t="str">
            <v>08090</v>
          </cell>
          <cell r="AP1282">
            <v>0</v>
          </cell>
          <cell r="AQ1282">
            <v>0</v>
          </cell>
          <cell r="AR1282">
            <v>0</v>
          </cell>
          <cell r="AS1282">
            <v>0</v>
          </cell>
          <cell r="AT1282">
            <v>0</v>
          </cell>
          <cell r="AU1282">
            <v>0</v>
          </cell>
          <cell r="AV1282">
            <v>0</v>
          </cell>
          <cell r="AW1282">
            <v>0</v>
          </cell>
          <cell r="AX1282">
            <v>0</v>
          </cell>
          <cell r="AY1282">
            <v>0</v>
          </cell>
        </row>
        <row r="1283">
          <cell r="A1283" t="str">
            <v>038765</v>
          </cell>
          <cell r="B1283" t="str">
            <v>NORTHWOODS (CT)</v>
          </cell>
          <cell r="C1283" t="str">
            <v>1 DOVE LANE</v>
          </cell>
          <cell r="D1283">
            <v>0</v>
          </cell>
          <cell r="E1283" t="str">
            <v>Middletown</v>
          </cell>
          <cell r="F1283" t="str">
            <v>CT</v>
          </cell>
          <cell r="G1283" t="str">
            <v>06457</v>
          </cell>
          <cell r="H1283" t="str">
            <v>860-632-2261</v>
          </cell>
          <cell r="I1283" t="str">
            <v>860-632-1579</v>
          </cell>
          <cell r="J1283">
            <v>336</v>
          </cell>
          <cell r="K1283" t="str">
            <v>09007</v>
          </cell>
          <cell r="L1283" t="str">
            <v>Middlesex</v>
          </cell>
          <cell r="M1283" t="str">
            <v>3280</v>
          </cell>
          <cell r="N1283" t="str">
            <v>Hartford</v>
          </cell>
          <cell r="O1283">
            <v>0</v>
          </cell>
          <cell r="P1283">
            <v>0</v>
          </cell>
          <cell r="Q1283" t="str">
            <v>Suburban</v>
          </cell>
          <cell r="R1283" t="str">
            <v>garden</v>
          </cell>
          <cell r="S1283" t="str">
            <v>AIMCO</v>
          </cell>
          <cell r="T1283" t="str">
            <v>OXFORD</v>
          </cell>
          <cell r="U1283" t="str">
            <v>Conventional</v>
          </cell>
          <cell r="V1283" t="str">
            <v>Conventional</v>
          </cell>
          <cell r="W1283">
            <v>0</v>
          </cell>
          <cell r="X1283" t="str">
            <v>Fee</v>
          </cell>
          <cell r="Y1283">
            <v>0</v>
          </cell>
          <cell r="Z1283">
            <v>0</v>
          </cell>
          <cell r="AA1283">
            <v>0</v>
          </cell>
          <cell r="AB1283">
            <v>0</v>
          </cell>
          <cell r="AC1283">
            <v>0</v>
          </cell>
          <cell r="AD1283" t="str">
            <v>Yes</v>
          </cell>
          <cell r="AE1283" t="str">
            <v>Yes</v>
          </cell>
          <cell r="AF1283" t="str">
            <v>Oxford</v>
          </cell>
          <cell r="AG1283" t="str">
            <v>Middletown - Oxford</v>
          </cell>
          <cell r="AH1283" t="str">
            <v>1986</v>
          </cell>
          <cell r="AI1283" t="str">
            <v>Oxford</v>
          </cell>
          <cell r="AJ1283" t="str">
            <v>Conv. Mideast</v>
          </cell>
          <cell r="AK1283" t="str">
            <v>Tom Lebling</v>
          </cell>
          <cell r="AL1283" t="str">
            <v>Meg Walsh</v>
          </cell>
          <cell r="AM1283" t="b">
            <v>0</v>
          </cell>
          <cell r="AN1283" t="str">
            <v>RW:006826@3494</v>
          </cell>
          <cell r="AO1283">
            <v>0</v>
          </cell>
          <cell r="AP1283">
            <v>0</v>
          </cell>
          <cell r="AQ1283">
            <v>0</v>
          </cell>
          <cell r="AR1283">
            <v>0</v>
          </cell>
          <cell r="AS1283">
            <v>0</v>
          </cell>
          <cell r="AT1283">
            <v>0</v>
          </cell>
          <cell r="AU1283">
            <v>0</v>
          </cell>
          <cell r="AV1283">
            <v>0</v>
          </cell>
          <cell r="AW1283">
            <v>0</v>
          </cell>
          <cell r="AX1283">
            <v>0</v>
          </cell>
          <cell r="AY1283">
            <v>0</v>
          </cell>
        </row>
        <row r="1284">
          <cell r="A1284" t="str">
            <v>038766</v>
          </cell>
          <cell r="B1284" t="str">
            <v>REFLECTIONS (VIRGINIA BEACH)</v>
          </cell>
          <cell r="C1284" t="str">
            <v>3001 REFLECTIONS WAY</v>
          </cell>
          <cell r="D1284">
            <v>0</v>
          </cell>
          <cell r="E1284" t="str">
            <v>Virginia Beach</v>
          </cell>
          <cell r="F1284" t="str">
            <v>VA</v>
          </cell>
          <cell r="G1284" t="str">
            <v>23452</v>
          </cell>
          <cell r="H1284" t="str">
            <v>757-463-6222</v>
          </cell>
          <cell r="I1284" t="str">
            <v>757-340-7159</v>
          </cell>
          <cell r="J1284">
            <v>480</v>
          </cell>
          <cell r="K1284" t="str">
            <v>51810</v>
          </cell>
          <cell r="L1284" t="str">
            <v>Virginia Beach City</v>
          </cell>
          <cell r="M1284" t="str">
            <v>5720</v>
          </cell>
          <cell r="N1284" t="str">
            <v>Norfolk-Virginia Beach-Newport News</v>
          </cell>
          <cell r="O1284">
            <v>0</v>
          </cell>
          <cell r="P1284">
            <v>0</v>
          </cell>
          <cell r="Q1284" t="str">
            <v>Small City</v>
          </cell>
          <cell r="R1284" t="str">
            <v>garden</v>
          </cell>
          <cell r="S1284" t="str">
            <v>AIMCO</v>
          </cell>
          <cell r="T1284" t="str">
            <v>OXFORD</v>
          </cell>
          <cell r="U1284" t="str">
            <v>Conventional</v>
          </cell>
          <cell r="V1284" t="str">
            <v>Conventional</v>
          </cell>
          <cell r="W1284">
            <v>0</v>
          </cell>
          <cell r="X1284" t="str">
            <v>Fee</v>
          </cell>
          <cell r="Y1284">
            <v>0</v>
          </cell>
          <cell r="Z1284">
            <v>0</v>
          </cell>
          <cell r="AA1284">
            <v>0</v>
          </cell>
          <cell r="AB1284">
            <v>0</v>
          </cell>
          <cell r="AC1284">
            <v>0</v>
          </cell>
          <cell r="AD1284" t="str">
            <v>Yes</v>
          </cell>
          <cell r="AE1284" t="str">
            <v>Yes</v>
          </cell>
          <cell r="AF1284" t="str">
            <v>Oxford</v>
          </cell>
          <cell r="AG1284" t="str">
            <v>Tidewater - Oxford</v>
          </cell>
          <cell r="AH1284" t="str">
            <v>1987</v>
          </cell>
          <cell r="AI1284" t="str">
            <v>Oxford</v>
          </cell>
          <cell r="AJ1284" t="str">
            <v>Conv. Mideast</v>
          </cell>
          <cell r="AK1284" t="str">
            <v>Tom Lebling</v>
          </cell>
          <cell r="AL1284" t="str">
            <v>Missie Loftis</v>
          </cell>
          <cell r="AM1284" t="b">
            <v>0</v>
          </cell>
          <cell r="AN1284" t="str">
            <v>RW:000479@3494</v>
          </cell>
          <cell r="AO1284" t="str">
            <v>11481</v>
          </cell>
          <cell r="AP1284">
            <v>0</v>
          </cell>
          <cell r="AQ1284">
            <v>0</v>
          </cell>
          <cell r="AR1284">
            <v>0</v>
          </cell>
          <cell r="AS1284">
            <v>0</v>
          </cell>
          <cell r="AT1284">
            <v>0</v>
          </cell>
          <cell r="AU1284">
            <v>0</v>
          </cell>
          <cell r="AV1284">
            <v>0</v>
          </cell>
          <cell r="AW1284">
            <v>0</v>
          </cell>
          <cell r="AX1284">
            <v>0</v>
          </cell>
          <cell r="AY1284">
            <v>0</v>
          </cell>
        </row>
        <row r="1285">
          <cell r="A1285" t="str">
            <v>038767</v>
          </cell>
          <cell r="B1285" t="str">
            <v>LAS AMERICAS</v>
          </cell>
          <cell r="C1285" t="str">
            <v>AVE. LAS AMERICAS-EDIF.I</v>
          </cell>
          <cell r="D1285" t="str">
            <v>ESQ. MIRAMAR,OFIC. ADMIN.</v>
          </cell>
          <cell r="E1285" t="str">
            <v>Ponce</v>
          </cell>
          <cell r="F1285" t="str">
            <v>PR</v>
          </cell>
          <cell r="G1285" t="str">
            <v>00717</v>
          </cell>
          <cell r="H1285" t="str">
            <v>787-840-1370</v>
          </cell>
          <cell r="I1285" t="str">
            <v>787-848-5885</v>
          </cell>
          <cell r="J1285">
            <v>250</v>
          </cell>
          <cell r="K1285" t="str">
            <v>72113</v>
          </cell>
          <cell r="L1285" t="str">
            <v>Ponce</v>
          </cell>
          <cell r="M1285" t="str">
            <v>6360</v>
          </cell>
          <cell r="N1285" t="str">
            <v>Ponce</v>
          </cell>
          <cell r="O1285">
            <v>0</v>
          </cell>
          <cell r="P1285">
            <v>0</v>
          </cell>
          <cell r="Q1285" t="str">
            <v>Small city</v>
          </cell>
          <cell r="R1285" t="str">
            <v>highrise</v>
          </cell>
          <cell r="S1285" t="str">
            <v>AIMCO</v>
          </cell>
          <cell r="T1285" t="str">
            <v>NHP</v>
          </cell>
          <cell r="U1285" t="str">
            <v>Affordable</v>
          </cell>
          <cell r="V1285" t="str">
            <v>Affordable</v>
          </cell>
          <cell r="W1285">
            <v>0</v>
          </cell>
          <cell r="X1285" t="str">
            <v>Equity</v>
          </cell>
          <cell r="Y1285" t="str">
            <v>12</v>
          </cell>
          <cell r="Z1285" t="str">
            <v>8</v>
          </cell>
          <cell r="AA1285" t="str">
            <v>8</v>
          </cell>
          <cell r="AB1285">
            <v>0</v>
          </cell>
          <cell r="AC1285">
            <v>0.4194</v>
          </cell>
          <cell r="AD1285" t="str">
            <v>Yes</v>
          </cell>
          <cell r="AE1285" t="str">
            <v>Yes</v>
          </cell>
          <cell r="AF1285" t="str">
            <v>NHP Management Company</v>
          </cell>
          <cell r="AG1285" t="str">
            <v>Las Americas Housing Assoc</v>
          </cell>
          <cell r="AH1285" t="str">
            <v>1983</v>
          </cell>
          <cell r="AI1285" t="str">
            <v>South East</v>
          </cell>
          <cell r="AJ1285" t="str">
            <v>Orlando</v>
          </cell>
          <cell r="AK1285" t="str">
            <v>Chuck Turner</v>
          </cell>
          <cell r="AL1285" t="str">
            <v>Rick Singleton</v>
          </cell>
          <cell r="AM1285" t="b">
            <v>0</v>
          </cell>
          <cell r="AN1285">
            <v>0</v>
          </cell>
          <cell r="AO1285" t="str">
            <v>09080</v>
          </cell>
          <cell r="AP1285">
            <v>0</v>
          </cell>
          <cell r="AQ1285">
            <v>0</v>
          </cell>
          <cell r="AR1285">
            <v>0</v>
          </cell>
          <cell r="AS1285">
            <v>0</v>
          </cell>
          <cell r="AT1285">
            <v>0</v>
          </cell>
          <cell r="AU1285">
            <v>0</v>
          </cell>
          <cell r="AV1285">
            <v>0</v>
          </cell>
          <cell r="AW1285">
            <v>0</v>
          </cell>
          <cell r="AX1285">
            <v>0</v>
          </cell>
          <cell r="AY1285">
            <v>0</v>
          </cell>
        </row>
        <row r="1286">
          <cell r="A1286" t="str">
            <v>038768</v>
          </cell>
          <cell r="B1286" t="str">
            <v>MIRAMAR</v>
          </cell>
          <cell r="C1286" t="str">
            <v>BOX OFFICE</v>
          </cell>
          <cell r="D1286">
            <v>0</v>
          </cell>
          <cell r="E1286" t="str">
            <v>Ponce</v>
          </cell>
          <cell r="F1286" t="str">
            <v>PR</v>
          </cell>
          <cell r="G1286" t="str">
            <v>00731</v>
          </cell>
          <cell r="H1286" t="str">
            <v>787-843-3676</v>
          </cell>
          <cell r="I1286" t="str">
            <v>787-284-0882</v>
          </cell>
          <cell r="J1286">
            <v>96</v>
          </cell>
          <cell r="K1286" t="str">
            <v>72113</v>
          </cell>
          <cell r="L1286" t="str">
            <v>Ponce</v>
          </cell>
          <cell r="M1286" t="str">
            <v>6360</v>
          </cell>
          <cell r="N1286" t="str">
            <v>Ponce</v>
          </cell>
          <cell r="O1286">
            <v>0</v>
          </cell>
          <cell r="P1286">
            <v>0</v>
          </cell>
          <cell r="Q1286" t="str">
            <v>Small city</v>
          </cell>
          <cell r="R1286" t="str">
            <v>midrise</v>
          </cell>
          <cell r="S1286" t="str">
            <v>AIMCO</v>
          </cell>
          <cell r="T1286" t="str">
            <v>NHP</v>
          </cell>
          <cell r="U1286" t="str">
            <v>Affordable</v>
          </cell>
          <cell r="V1286" t="str">
            <v>Affordable</v>
          </cell>
          <cell r="W1286">
            <v>0</v>
          </cell>
          <cell r="X1286" t="str">
            <v>Equity</v>
          </cell>
          <cell r="Y1286" t="str">
            <v>12</v>
          </cell>
          <cell r="Z1286" t="str">
            <v>5</v>
          </cell>
          <cell r="AA1286" t="str">
            <v>7</v>
          </cell>
          <cell r="AB1286">
            <v>0</v>
          </cell>
          <cell r="AC1286">
            <v>0.248</v>
          </cell>
          <cell r="AD1286" t="str">
            <v>Yes</v>
          </cell>
          <cell r="AE1286" t="str">
            <v>Yes</v>
          </cell>
          <cell r="AF1286" t="str">
            <v>NHP Management Company</v>
          </cell>
          <cell r="AG1286" t="str">
            <v>Miramar Housing Assoc Ltd Ptsp</v>
          </cell>
          <cell r="AH1286" t="str">
            <v>1983</v>
          </cell>
          <cell r="AI1286" t="str">
            <v>South East</v>
          </cell>
          <cell r="AJ1286" t="str">
            <v>Orlando</v>
          </cell>
          <cell r="AK1286" t="str">
            <v>Chuck Turner</v>
          </cell>
          <cell r="AL1286" t="str">
            <v>Rick Singleton</v>
          </cell>
          <cell r="AM1286" t="b">
            <v>0</v>
          </cell>
          <cell r="AN1286" t="str">
            <v>RW:037493@3494</v>
          </cell>
          <cell r="AO1286">
            <v>0</v>
          </cell>
          <cell r="AP1286">
            <v>0</v>
          </cell>
          <cell r="AQ1286">
            <v>0</v>
          </cell>
          <cell r="AR1286">
            <v>0</v>
          </cell>
          <cell r="AS1286">
            <v>0</v>
          </cell>
          <cell r="AT1286">
            <v>0</v>
          </cell>
          <cell r="AU1286">
            <v>0</v>
          </cell>
          <cell r="AV1286">
            <v>0</v>
          </cell>
          <cell r="AW1286">
            <v>0</v>
          </cell>
          <cell r="AX1286">
            <v>0</v>
          </cell>
          <cell r="AY1286">
            <v>0</v>
          </cell>
        </row>
        <row r="1287">
          <cell r="A1287" t="str">
            <v>038769</v>
          </cell>
          <cell r="B1287" t="str">
            <v>WINDSOR PARK</v>
          </cell>
          <cell r="C1287" t="str">
            <v>3937 PINEHURST LANE</v>
          </cell>
          <cell r="D1287">
            <v>0</v>
          </cell>
          <cell r="E1287" t="str">
            <v>Woodbridge</v>
          </cell>
          <cell r="F1287" t="str">
            <v>VA</v>
          </cell>
          <cell r="G1287" t="str">
            <v>22192</v>
          </cell>
          <cell r="H1287" t="str">
            <v>703-590-3006</v>
          </cell>
          <cell r="I1287" t="str">
            <v>703-590-6453</v>
          </cell>
          <cell r="J1287">
            <v>220</v>
          </cell>
          <cell r="K1287" t="str">
            <v>51153</v>
          </cell>
          <cell r="L1287" t="str">
            <v>Prince William</v>
          </cell>
          <cell r="M1287" t="str">
            <v>8840</v>
          </cell>
          <cell r="N1287" t="str">
            <v>Washington</v>
          </cell>
          <cell r="O1287" t="str">
            <v>97</v>
          </cell>
          <cell r="P1287" t="str">
            <v>Washington - Baltimore</v>
          </cell>
          <cell r="Q1287" t="str">
            <v>Suburban</v>
          </cell>
          <cell r="R1287" t="str">
            <v>garden</v>
          </cell>
          <cell r="S1287" t="str">
            <v>AIMCO</v>
          </cell>
          <cell r="T1287" t="str">
            <v>OXFORD</v>
          </cell>
          <cell r="U1287" t="str">
            <v>Conventional</v>
          </cell>
          <cell r="V1287" t="str">
            <v>Conventional</v>
          </cell>
          <cell r="W1287">
            <v>0</v>
          </cell>
          <cell r="X1287" t="str">
            <v>Fee</v>
          </cell>
          <cell r="Y1287">
            <v>0</v>
          </cell>
          <cell r="Z1287">
            <v>0</v>
          </cell>
          <cell r="AA1287">
            <v>0</v>
          </cell>
          <cell r="AB1287">
            <v>0</v>
          </cell>
          <cell r="AC1287">
            <v>0</v>
          </cell>
          <cell r="AD1287" t="str">
            <v>Yes</v>
          </cell>
          <cell r="AE1287" t="str">
            <v>Yes</v>
          </cell>
          <cell r="AF1287" t="str">
            <v>Oxford</v>
          </cell>
          <cell r="AG1287" t="str">
            <v>Westridge - Oxford</v>
          </cell>
          <cell r="AH1287" t="str">
            <v>1986</v>
          </cell>
          <cell r="AI1287" t="str">
            <v>Oxford</v>
          </cell>
          <cell r="AJ1287" t="str">
            <v>Conv. Mideast</v>
          </cell>
          <cell r="AK1287" t="str">
            <v>Tom Lebling</v>
          </cell>
          <cell r="AL1287" t="str">
            <v>Betsy Naughton</v>
          </cell>
          <cell r="AM1287" t="b">
            <v>0</v>
          </cell>
          <cell r="AN1287" t="str">
            <v>RW:008692@3494</v>
          </cell>
          <cell r="AO1287" t="str">
            <v>11230</v>
          </cell>
          <cell r="AP1287">
            <v>0</v>
          </cell>
          <cell r="AQ1287">
            <v>0</v>
          </cell>
          <cell r="AR1287">
            <v>0</v>
          </cell>
          <cell r="AS1287">
            <v>0</v>
          </cell>
          <cell r="AT1287">
            <v>0</v>
          </cell>
          <cell r="AU1287">
            <v>0</v>
          </cell>
          <cell r="AV1287">
            <v>0</v>
          </cell>
          <cell r="AW1287">
            <v>0</v>
          </cell>
          <cell r="AX1287">
            <v>0</v>
          </cell>
          <cell r="AY1287">
            <v>0</v>
          </cell>
        </row>
        <row r="1288">
          <cell r="A1288" t="str">
            <v>038770</v>
          </cell>
          <cell r="B1288" t="str">
            <v>CHAMBREL AT WILLIAMSBURG</v>
          </cell>
          <cell r="C1288" t="str">
            <v>3800 TREYBURN DRIVE</v>
          </cell>
          <cell r="D1288">
            <v>0</v>
          </cell>
          <cell r="E1288" t="str">
            <v>Williamsburg</v>
          </cell>
          <cell r="F1288" t="str">
            <v>VA</v>
          </cell>
          <cell r="G1288" t="str">
            <v>23185</v>
          </cell>
          <cell r="H1288" t="str">
            <v>757-220-1839</v>
          </cell>
          <cell r="I1288" t="str">
            <v>757-229-9367</v>
          </cell>
          <cell r="J1288">
            <v>256</v>
          </cell>
          <cell r="K1288" t="str">
            <v>51199</v>
          </cell>
          <cell r="L1288" t="str">
            <v>York</v>
          </cell>
          <cell r="M1288" t="str">
            <v>5720</v>
          </cell>
          <cell r="N1288" t="str">
            <v>Norfolk-Virginia Beach-Newport News</v>
          </cell>
          <cell r="O1288">
            <v>0</v>
          </cell>
          <cell r="P1288">
            <v>0</v>
          </cell>
          <cell r="Q1288" t="str">
            <v>Small City</v>
          </cell>
          <cell r="R1288" t="str">
            <v>garden</v>
          </cell>
          <cell r="S1288" t="str">
            <v>AIMCO</v>
          </cell>
          <cell r="T1288" t="str">
            <v>OXFORD</v>
          </cell>
          <cell r="U1288" t="str">
            <v>Retirement</v>
          </cell>
          <cell r="V1288" t="str">
            <v>Retirement</v>
          </cell>
          <cell r="W1288">
            <v>0</v>
          </cell>
          <cell r="X1288" t="str">
            <v>Fee</v>
          </cell>
          <cell r="Y1288">
            <v>0</v>
          </cell>
          <cell r="Z1288">
            <v>0</v>
          </cell>
          <cell r="AA1288">
            <v>0</v>
          </cell>
          <cell r="AB1288">
            <v>0</v>
          </cell>
          <cell r="AC1288">
            <v>0</v>
          </cell>
          <cell r="AD1288" t="str">
            <v>Yes</v>
          </cell>
          <cell r="AE1288" t="str">
            <v>Yes</v>
          </cell>
          <cell r="AF1288" t="str">
            <v>Oxford</v>
          </cell>
          <cell r="AG1288" t="str">
            <v>Williamsburg - Oxford</v>
          </cell>
          <cell r="AH1288" t="str">
            <v>1987</v>
          </cell>
          <cell r="AI1288" t="str">
            <v>Oxford</v>
          </cell>
          <cell r="AJ1288" t="str">
            <v>Sr. Living</v>
          </cell>
          <cell r="AK1288" t="str">
            <v>Fran Wechter</v>
          </cell>
          <cell r="AL1288" t="str">
            <v>Francis Wechter</v>
          </cell>
          <cell r="AM1288" t="b">
            <v>0</v>
          </cell>
          <cell r="AN1288" t="str">
            <v>RW:000540@3494</v>
          </cell>
          <cell r="AO1288">
            <v>0</v>
          </cell>
          <cell r="AP1288">
            <v>0</v>
          </cell>
          <cell r="AQ1288">
            <v>0</v>
          </cell>
          <cell r="AR1288">
            <v>0</v>
          </cell>
          <cell r="AS1288">
            <v>0</v>
          </cell>
          <cell r="AT1288">
            <v>0</v>
          </cell>
          <cell r="AU1288">
            <v>0</v>
          </cell>
          <cell r="AV1288">
            <v>0</v>
          </cell>
          <cell r="AW1288">
            <v>0</v>
          </cell>
          <cell r="AX1288">
            <v>0</v>
          </cell>
          <cell r="AY1288">
            <v>0</v>
          </cell>
        </row>
        <row r="1289">
          <cell r="A1289" t="str">
            <v>038771</v>
          </cell>
          <cell r="B1289" t="str">
            <v>MONT BLANC GARDENS</v>
          </cell>
          <cell r="C1289" t="str">
            <v>APARTADO OFICINA</v>
          </cell>
          <cell r="D1289">
            <v>0</v>
          </cell>
          <cell r="E1289" t="str">
            <v>Yauco</v>
          </cell>
          <cell r="F1289" t="str">
            <v>PR</v>
          </cell>
          <cell r="G1289" t="str">
            <v>00768</v>
          </cell>
          <cell r="H1289" t="str">
            <v>787-856-3720</v>
          </cell>
          <cell r="I1289" t="str">
            <v>787-856-4238</v>
          </cell>
          <cell r="J1289">
            <v>128</v>
          </cell>
          <cell r="K1289" t="str">
            <v>72153</v>
          </cell>
          <cell r="L1289" t="str">
            <v>Yauco</v>
          </cell>
          <cell r="M1289" t="str">
            <v>6360</v>
          </cell>
          <cell r="N1289" t="str">
            <v>Ponce</v>
          </cell>
          <cell r="O1289">
            <v>0</v>
          </cell>
          <cell r="P1289">
            <v>0</v>
          </cell>
          <cell r="Q1289" t="str">
            <v>Small city</v>
          </cell>
          <cell r="R1289" t="str">
            <v>midrise</v>
          </cell>
          <cell r="S1289" t="str">
            <v>AIMCO</v>
          </cell>
          <cell r="T1289" t="str">
            <v>NHP</v>
          </cell>
          <cell r="U1289" t="str">
            <v>Affordable</v>
          </cell>
          <cell r="V1289" t="str">
            <v>Affordable</v>
          </cell>
          <cell r="W1289">
            <v>0</v>
          </cell>
          <cell r="X1289" t="str">
            <v>Equity</v>
          </cell>
          <cell r="Y1289" t="str">
            <v>12</v>
          </cell>
          <cell r="Z1289" t="str">
            <v>6</v>
          </cell>
          <cell r="AA1289" t="str">
            <v>8</v>
          </cell>
          <cell r="AB1289">
            <v>0</v>
          </cell>
          <cell r="AC1289">
            <v>0.21640000000000001</v>
          </cell>
          <cell r="AD1289" t="str">
            <v>Yes</v>
          </cell>
          <cell r="AE1289" t="str">
            <v>Yes</v>
          </cell>
          <cell r="AF1289" t="str">
            <v>NHP Management Company</v>
          </cell>
          <cell r="AG1289" t="str">
            <v>Montblanc Gardens Apts Assoc</v>
          </cell>
          <cell r="AH1289" t="str">
            <v>1982</v>
          </cell>
          <cell r="AI1289" t="str">
            <v>South East</v>
          </cell>
          <cell r="AJ1289" t="str">
            <v>Orlando</v>
          </cell>
          <cell r="AK1289" t="str">
            <v>Chuck Turner</v>
          </cell>
          <cell r="AL1289" t="str">
            <v>Rick Singleton</v>
          </cell>
          <cell r="AM1289" t="b">
            <v>0</v>
          </cell>
          <cell r="AN1289">
            <v>0</v>
          </cell>
          <cell r="AO1289">
            <v>0</v>
          </cell>
          <cell r="AP1289">
            <v>0</v>
          </cell>
          <cell r="AQ1289">
            <v>0</v>
          </cell>
          <cell r="AR1289">
            <v>0</v>
          </cell>
          <cell r="AS1289">
            <v>0</v>
          </cell>
          <cell r="AT1289">
            <v>0</v>
          </cell>
          <cell r="AU1289">
            <v>0</v>
          </cell>
          <cell r="AV1289">
            <v>0</v>
          </cell>
          <cell r="AW1289">
            <v>0</v>
          </cell>
          <cell r="AX1289">
            <v>0</v>
          </cell>
          <cell r="AY1289">
            <v>0</v>
          </cell>
        </row>
        <row r="1290">
          <cell r="A1290" t="str">
            <v>038772</v>
          </cell>
          <cell r="B1290" t="str">
            <v>MONT BLANC HOUSING</v>
          </cell>
          <cell r="C1290" t="str">
            <v>APARTADO OFICINA</v>
          </cell>
          <cell r="D1290">
            <v>0</v>
          </cell>
          <cell r="E1290" t="str">
            <v>Yauco</v>
          </cell>
          <cell r="F1290" t="str">
            <v>PR</v>
          </cell>
          <cell r="G1290" t="str">
            <v>00798</v>
          </cell>
          <cell r="H1290" t="str">
            <v>787-856-3720</v>
          </cell>
          <cell r="I1290" t="str">
            <v>787-856-4238</v>
          </cell>
          <cell r="J1290">
            <v>70</v>
          </cell>
          <cell r="K1290" t="str">
            <v>72153</v>
          </cell>
          <cell r="L1290" t="str">
            <v>Yauco</v>
          </cell>
          <cell r="M1290" t="str">
            <v>6360</v>
          </cell>
          <cell r="N1290" t="str">
            <v>Ponce</v>
          </cell>
          <cell r="O1290">
            <v>0</v>
          </cell>
          <cell r="P1290">
            <v>0</v>
          </cell>
          <cell r="Q1290" t="str">
            <v>Small city</v>
          </cell>
          <cell r="R1290" t="str">
            <v>garden</v>
          </cell>
          <cell r="S1290" t="str">
            <v>AIMCO</v>
          </cell>
          <cell r="T1290" t="str">
            <v>NHP</v>
          </cell>
          <cell r="U1290" t="str">
            <v>Affordable</v>
          </cell>
          <cell r="V1290" t="str">
            <v>Affordable</v>
          </cell>
          <cell r="W1290">
            <v>0</v>
          </cell>
          <cell r="X1290" t="str">
            <v>Equity</v>
          </cell>
          <cell r="Y1290" t="str">
            <v>12</v>
          </cell>
          <cell r="Z1290" t="str">
            <v>5</v>
          </cell>
          <cell r="AA1290" t="str">
            <v>5</v>
          </cell>
          <cell r="AB1290">
            <v>0</v>
          </cell>
          <cell r="AC1290">
            <v>8.9700000000000002E-2</v>
          </cell>
          <cell r="AD1290" t="str">
            <v>Yes</v>
          </cell>
          <cell r="AE1290" t="str">
            <v>Yes</v>
          </cell>
          <cell r="AF1290" t="str">
            <v>NHP Management Company</v>
          </cell>
          <cell r="AG1290" t="str">
            <v>Montblanc Housing Assoc</v>
          </cell>
          <cell r="AH1290" t="str">
            <v>1982</v>
          </cell>
          <cell r="AI1290" t="str">
            <v>South East</v>
          </cell>
          <cell r="AJ1290" t="str">
            <v>Orlando</v>
          </cell>
          <cell r="AK1290" t="str">
            <v>Chuck Turner</v>
          </cell>
          <cell r="AL1290" t="str">
            <v>Rick Singleton</v>
          </cell>
          <cell r="AM1290" t="b">
            <v>0</v>
          </cell>
          <cell r="AN1290">
            <v>0</v>
          </cell>
          <cell r="AO1290" t="str">
            <v>09055</v>
          </cell>
          <cell r="AP1290">
            <v>0</v>
          </cell>
          <cell r="AQ1290">
            <v>0</v>
          </cell>
          <cell r="AR1290">
            <v>0</v>
          </cell>
          <cell r="AS1290">
            <v>0</v>
          </cell>
          <cell r="AT1290">
            <v>0</v>
          </cell>
          <cell r="AU1290">
            <v>0</v>
          </cell>
          <cell r="AV1290">
            <v>0</v>
          </cell>
          <cell r="AW1290">
            <v>0</v>
          </cell>
          <cell r="AX1290">
            <v>0</v>
          </cell>
          <cell r="AY1290">
            <v>0</v>
          </cell>
        </row>
        <row r="1291">
          <cell r="A1291" t="str">
            <v>038774</v>
          </cell>
          <cell r="B1291" t="str">
            <v>ST. FRANCIS APTS.</v>
          </cell>
          <cell r="C1291" t="str">
            <v>315 LUMBER STREET</v>
          </cell>
          <cell r="D1291">
            <v>0</v>
          </cell>
          <cell r="E1291" t="str">
            <v>Natchez</v>
          </cell>
          <cell r="F1291" t="str">
            <v>MS</v>
          </cell>
          <cell r="G1291" t="str">
            <v>39120</v>
          </cell>
          <cell r="H1291" t="str">
            <v>601-445-9799</v>
          </cell>
          <cell r="I1291" t="str">
            <v>601-442-7864</v>
          </cell>
          <cell r="J1291">
            <v>40</v>
          </cell>
          <cell r="K1291" t="str">
            <v>28001</v>
          </cell>
          <cell r="L1291" t="str">
            <v>Adams</v>
          </cell>
          <cell r="M1291" t="str">
            <v>028</v>
          </cell>
          <cell r="N1291" t="str">
            <v>MS Other</v>
          </cell>
          <cell r="O1291">
            <v>0</v>
          </cell>
          <cell r="P1291">
            <v>0</v>
          </cell>
          <cell r="Q1291" t="str">
            <v>Inner City</v>
          </cell>
          <cell r="R1291" t="str">
            <v>garden</v>
          </cell>
          <cell r="S1291" t="str">
            <v>AIMCO</v>
          </cell>
          <cell r="T1291" t="str">
            <v>FEE</v>
          </cell>
          <cell r="U1291" t="str">
            <v>Affordable</v>
          </cell>
          <cell r="V1291" t="str">
            <v>Affordable</v>
          </cell>
          <cell r="W1291">
            <v>0</v>
          </cell>
          <cell r="X1291" t="str">
            <v>Fee</v>
          </cell>
          <cell r="Y1291" t="str">
            <v>12</v>
          </cell>
          <cell r="Z1291">
            <v>0</v>
          </cell>
          <cell r="AA1291">
            <v>0</v>
          </cell>
          <cell r="AB1291">
            <v>0</v>
          </cell>
          <cell r="AC1291">
            <v>0</v>
          </cell>
          <cell r="AD1291" t="str">
            <v>No</v>
          </cell>
          <cell r="AE1291" t="str">
            <v>Yes</v>
          </cell>
          <cell r="AF1291" t="str">
            <v>NHP Management Company</v>
          </cell>
          <cell r="AG1291" t="str">
            <v>St. Francis Apts, Inc.</v>
          </cell>
          <cell r="AH1291" t="str">
            <v>1990</v>
          </cell>
          <cell r="AI1291" t="str">
            <v>South East</v>
          </cell>
          <cell r="AJ1291" t="str">
            <v>Mobile</v>
          </cell>
          <cell r="AK1291" t="str">
            <v>Jimmy Arnold</v>
          </cell>
          <cell r="AL1291" t="str">
            <v>Melanie French</v>
          </cell>
          <cell r="AM1291" t="b">
            <v>0</v>
          </cell>
          <cell r="AN1291" t="str">
            <v>RW:039130@3494</v>
          </cell>
          <cell r="AO1291" t="str">
            <v>08218</v>
          </cell>
          <cell r="AP1291">
            <v>0</v>
          </cell>
          <cell r="AQ1291">
            <v>0</v>
          </cell>
          <cell r="AR1291">
            <v>0</v>
          </cell>
          <cell r="AS1291">
            <v>0</v>
          </cell>
          <cell r="AT1291">
            <v>0</v>
          </cell>
          <cell r="AU1291">
            <v>0</v>
          </cell>
          <cell r="AV1291">
            <v>0</v>
          </cell>
          <cell r="AW1291">
            <v>0</v>
          </cell>
          <cell r="AX1291">
            <v>0</v>
          </cell>
          <cell r="AY1291">
            <v>0</v>
          </cell>
        </row>
        <row r="1292">
          <cell r="A1292" t="str">
            <v>038775</v>
          </cell>
          <cell r="B1292" t="str">
            <v>CHAMBREL AT ISLAND LAKE</v>
          </cell>
          <cell r="C1292" t="str">
            <v>160 ISLANDER COURT</v>
          </cell>
          <cell r="D1292">
            <v>0</v>
          </cell>
          <cell r="E1292" t="str">
            <v>Longwood</v>
          </cell>
          <cell r="F1292" t="str">
            <v>FL</v>
          </cell>
          <cell r="G1292" t="str">
            <v>32750</v>
          </cell>
          <cell r="H1292" t="str">
            <v>407-767-6600</v>
          </cell>
          <cell r="I1292" t="str">
            <v>407-767-5503</v>
          </cell>
          <cell r="J1292">
            <v>269</v>
          </cell>
          <cell r="K1292" t="str">
            <v>12117</v>
          </cell>
          <cell r="L1292" t="str">
            <v>Seminole</v>
          </cell>
          <cell r="M1292" t="str">
            <v>5960</v>
          </cell>
          <cell r="N1292" t="str">
            <v>Orlando</v>
          </cell>
          <cell r="O1292">
            <v>0</v>
          </cell>
          <cell r="P1292">
            <v>0</v>
          </cell>
          <cell r="Q1292" t="str">
            <v>Suburban</v>
          </cell>
          <cell r="R1292" t="str">
            <v>garden</v>
          </cell>
          <cell r="S1292" t="str">
            <v>AIMCO</v>
          </cell>
          <cell r="T1292" t="str">
            <v>OXFORD</v>
          </cell>
          <cell r="U1292" t="str">
            <v>Retirement</v>
          </cell>
          <cell r="V1292" t="str">
            <v>Retirement</v>
          </cell>
          <cell r="W1292">
            <v>0</v>
          </cell>
          <cell r="X1292" t="str">
            <v>Fee</v>
          </cell>
          <cell r="Y1292">
            <v>0</v>
          </cell>
          <cell r="Z1292">
            <v>0</v>
          </cell>
          <cell r="AA1292">
            <v>0</v>
          </cell>
          <cell r="AB1292">
            <v>0</v>
          </cell>
          <cell r="AC1292">
            <v>0</v>
          </cell>
          <cell r="AD1292" t="str">
            <v>Yes</v>
          </cell>
          <cell r="AE1292" t="str">
            <v>Yes</v>
          </cell>
          <cell r="AF1292" t="str">
            <v>Oxford</v>
          </cell>
          <cell r="AG1292" t="str">
            <v>Longwood - Oxford</v>
          </cell>
          <cell r="AH1292" t="str">
            <v>1985</v>
          </cell>
          <cell r="AI1292" t="str">
            <v>Oxford</v>
          </cell>
          <cell r="AJ1292" t="str">
            <v>Sr. Living</v>
          </cell>
          <cell r="AK1292" t="str">
            <v>Fran Wechter</v>
          </cell>
          <cell r="AL1292" t="str">
            <v>Francis Wechter</v>
          </cell>
          <cell r="AM1292" t="b">
            <v>0</v>
          </cell>
          <cell r="AN1292" t="str">
            <v>RW:007028@3494</v>
          </cell>
          <cell r="AO1292" t="str">
            <v>11629</v>
          </cell>
          <cell r="AP1292">
            <v>0</v>
          </cell>
          <cell r="AQ1292">
            <v>0</v>
          </cell>
          <cell r="AR1292">
            <v>0</v>
          </cell>
          <cell r="AS1292">
            <v>0</v>
          </cell>
          <cell r="AT1292">
            <v>0</v>
          </cell>
          <cell r="AU1292">
            <v>0</v>
          </cell>
          <cell r="AV1292">
            <v>0</v>
          </cell>
          <cell r="AW1292">
            <v>0</v>
          </cell>
          <cell r="AX1292">
            <v>0</v>
          </cell>
          <cell r="AY1292">
            <v>0</v>
          </cell>
        </row>
        <row r="1293">
          <cell r="A1293" t="str">
            <v>038776</v>
          </cell>
          <cell r="B1293" t="str">
            <v>ARBOUR EAST</v>
          </cell>
          <cell r="C1293" t="str">
            <v>1615 JOHN WEST ROAD</v>
          </cell>
          <cell r="D1293">
            <v>0</v>
          </cell>
          <cell r="E1293" t="str">
            <v>Dallas</v>
          </cell>
          <cell r="F1293" t="str">
            <v>TX</v>
          </cell>
          <cell r="G1293" t="str">
            <v>75228</v>
          </cell>
          <cell r="H1293" t="str">
            <v>214-320-2591</v>
          </cell>
          <cell r="I1293" t="str">
            <v>214-328-0214</v>
          </cell>
          <cell r="J1293">
            <v>300</v>
          </cell>
          <cell r="K1293" t="str">
            <v>48113</v>
          </cell>
          <cell r="L1293" t="str">
            <v>Dallas</v>
          </cell>
          <cell r="M1293" t="str">
            <v>1920</v>
          </cell>
          <cell r="N1293" t="str">
            <v>Dallas</v>
          </cell>
          <cell r="O1293" t="str">
            <v>31</v>
          </cell>
          <cell r="P1293" t="str">
            <v>Dallas - Fort Worth</v>
          </cell>
          <cell r="Q1293" t="str">
            <v>Inner City</v>
          </cell>
          <cell r="R1293" t="str">
            <v>garden</v>
          </cell>
          <cell r="S1293" t="str">
            <v>AIMCO</v>
          </cell>
          <cell r="T1293" t="str">
            <v>NHPF</v>
          </cell>
          <cell r="U1293" t="str">
            <v>Conventional</v>
          </cell>
          <cell r="V1293" t="str">
            <v>Conventional</v>
          </cell>
          <cell r="W1293">
            <v>0</v>
          </cell>
          <cell r="X1293" t="str">
            <v>Fee</v>
          </cell>
          <cell r="Y1293" t="str">
            <v>12</v>
          </cell>
          <cell r="Z1293">
            <v>0</v>
          </cell>
          <cell r="AA1293">
            <v>0</v>
          </cell>
          <cell r="AB1293">
            <v>0</v>
          </cell>
          <cell r="AC1293">
            <v>0</v>
          </cell>
          <cell r="AD1293" t="str">
            <v>No</v>
          </cell>
          <cell r="AE1293" t="str">
            <v>Yes</v>
          </cell>
          <cell r="AF1293" t="str">
            <v>NHP Foundation</v>
          </cell>
          <cell r="AG1293" t="str">
            <v>Asmara Affordable Housing, Inc.</v>
          </cell>
          <cell r="AH1293" t="str">
            <v>1984</v>
          </cell>
          <cell r="AI1293" t="str">
            <v>West</v>
          </cell>
          <cell r="AJ1293" t="str">
            <v>Dallas I</v>
          </cell>
          <cell r="AK1293" t="str">
            <v>Ron Shelton</v>
          </cell>
          <cell r="AL1293" t="str">
            <v>Don Burns</v>
          </cell>
          <cell r="AM1293" t="b">
            <v>0</v>
          </cell>
          <cell r="AN1293" t="str">
            <v>RW:039173@3494</v>
          </cell>
          <cell r="AO1293" t="str">
            <v>08134</v>
          </cell>
          <cell r="AP1293">
            <v>0</v>
          </cell>
          <cell r="AQ1293">
            <v>0</v>
          </cell>
          <cell r="AR1293">
            <v>0</v>
          </cell>
          <cell r="AS1293">
            <v>0</v>
          </cell>
          <cell r="AT1293">
            <v>0</v>
          </cell>
          <cell r="AU1293">
            <v>0</v>
          </cell>
          <cell r="AV1293">
            <v>0</v>
          </cell>
          <cell r="AW1293">
            <v>0</v>
          </cell>
          <cell r="AX1293">
            <v>0</v>
          </cell>
          <cell r="AY1293">
            <v>0</v>
          </cell>
        </row>
        <row r="1294">
          <cell r="A1294" t="str">
            <v>038777</v>
          </cell>
          <cell r="B1294" t="str">
            <v>AZALEA COURT</v>
          </cell>
          <cell r="C1294" t="str">
            <v>1721 JOHN WEST ROAD</v>
          </cell>
          <cell r="D1294">
            <v>0</v>
          </cell>
          <cell r="E1294" t="str">
            <v>Dallas</v>
          </cell>
          <cell r="F1294" t="str">
            <v>TX</v>
          </cell>
          <cell r="G1294" t="str">
            <v>75228</v>
          </cell>
          <cell r="H1294" t="str">
            <v>214-324-2710</v>
          </cell>
          <cell r="I1294" t="str">
            <v>214-328-0214</v>
          </cell>
          <cell r="J1294">
            <v>57</v>
          </cell>
          <cell r="K1294" t="str">
            <v>48113</v>
          </cell>
          <cell r="L1294" t="str">
            <v>Dallas</v>
          </cell>
          <cell r="M1294" t="str">
            <v>1920</v>
          </cell>
          <cell r="N1294" t="str">
            <v>Dallas</v>
          </cell>
          <cell r="O1294" t="str">
            <v>31</v>
          </cell>
          <cell r="P1294" t="str">
            <v>Dallas - Fort Worth</v>
          </cell>
          <cell r="Q1294" t="str">
            <v>Inner City</v>
          </cell>
          <cell r="R1294" t="str">
            <v>garden</v>
          </cell>
          <cell r="S1294" t="str">
            <v>AIMCO</v>
          </cell>
          <cell r="T1294" t="str">
            <v>NHPF</v>
          </cell>
          <cell r="U1294" t="str">
            <v>Conventional</v>
          </cell>
          <cell r="V1294" t="str">
            <v>Conventional</v>
          </cell>
          <cell r="W1294">
            <v>0</v>
          </cell>
          <cell r="X1294" t="str">
            <v>Fee</v>
          </cell>
          <cell r="Y1294" t="str">
            <v>12</v>
          </cell>
          <cell r="Z1294">
            <v>0</v>
          </cell>
          <cell r="AA1294">
            <v>0</v>
          </cell>
          <cell r="AB1294">
            <v>0</v>
          </cell>
          <cell r="AC1294">
            <v>0</v>
          </cell>
          <cell r="AD1294" t="str">
            <v>No</v>
          </cell>
          <cell r="AE1294" t="str">
            <v>Yes</v>
          </cell>
          <cell r="AF1294" t="str">
            <v>NHP Foundation</v>
          </cell>
          <cell r="AG1294" t="str">
            <v>Asmara Affordable Housing, Inc.</v>
          </cell>
          <cell r="AH1294" t="str">
            <v>1984</v>
          </cell>
          <cell r="AI1294" t="str">
            <v>West</v>
          </cell>
          <cell r="AJ1294" t="str">
            <v>Dallas I</v>
          </cell>
          <cell r="AK1294" t="str">
            <v>Ron Shelton</v>
          </cell>
          <cell r="AL1294" t="str">
            <v>Don Burns</v>
          </cell>
          <cell r="AM1294" t="b">
            <v>0</v>
          </cell>
          <cell r="AN1294" t="str">
            <v>RW:040516@3494</v>
          </cell>
          <cell r="AO1294">
            <v>0</v>
          </cell>
          <cell r="AP1294">
            <v>0</v>
          </cell>
          <cell r="AQ1294">
            <v>0</v>
          </cell>
          <cell r="AR1294">
            <v>0</v>
          </cell>
          <cell r="AS1294">
            <v>0</v>
          </cell>
          <cell r="AT1294">
            <v>0</v>
          </cell>
          <cell r="AU1294">
            <v>0</v>
          </cell>
          <cell r="AV1294">
            <v>0</v>
          </cell>
          <cell r="AW1294">
            <v>0</v>
          </cell>
          <cell r="AX1294">
            <v>0</v>
          </cell>
          <cell r="AY1294">
            <v>0</v>
          </cell>
        </row>
        <row r="1295">
          <cell r="A1295" t="str">
            <v>038778</v>
          </cell>
          <cell r="B1295" t="str">
            <v>AUGUSTA PROPERTIES</v>
          </cell>
          <cell r="C1295" t="str">
            <v>1939 BROAD ST., APT. B</v>
          </cell>
          <cell r="D1295">
            <v>0</v>
          </cell>
          <cell r="E1295" t="str">
            <v>Augusta</v>
          </cell>
          <cell r="F1295" t="str">
            <v>GA</v>
          </cell>
          <cell r="G1295" t="str">
            <v>30904</v>
          </cell>
          <cell r="H1295" t="str">
            <v>706-737-4252</v>
          </cell>
          <cell r="I1295" t="str">
            <v>706-733-8835</v>
          </cell>
          <cell r="J1295">
            <v>88</v>
          </cell>
          <cell r="K1295" t="str">
            <v>13245</v>
          </cell>
          <cell r="L1295" t="str">
            <v>Richmond</v>
          </cell>
          <cell r="M1295" t="str">
            <v>0600</v>
          </cell>
          <cell r="N1295" t="str">
            <v>Augusta-Aiken</v>
          </cell>
          <cell r="O1295">
            <v>0</v>
          </cell>
          <cell r="P1295">
            <v>0</v>
          </cell>
          <cell r="Q1295" t="str">
            <v>Inner city</v>
          </cell>
          <cell r="R1295" t="str">
            <v>garden</v>
          </cell>
          <cell r="S1295" t="str">
            <v>AIMCO</v>
          </cell>
          <cell r="T1295" t="str">
            <v>BROAD</v>
          </cell>
          <cell r="U1295" t="str">
            <v>Affordable</v>
          </cell>
          <cell r="V1295" t="str">
            <v>Affordable</v>
          </cell>
          <cell r="W1295">
            <v>0</v>
          </cell>
          <cell r="X1295" t="str">
            <v>Fee</v>
          </cell>
          <cell r="Y1295">
            <v>0</v>
          </cell>
          <cell r="Z1295">
            <v>0</v>
          </cell>
          <cell r="AA1295">
            <v>0</v>
          </cell>
          <cell r="AB1295">
            <v>0</v>
          </cell>
          <cell r="AC1295">
            <v>0</v>
          </cell>
          <cell r="AD1295" t="str">
            <v>No</v>
          </cell>
          <cell r="AE1295" t="str">
            <v>Yes</v>
          </cell>
          <cell r="AF1295" t="str">
            <v>Broad St.</v>
          </cell>
          <cell r="AG1295" t="str">
            <v>Augusta Properties, L.P.</v>
          </cell>
          <cell r="AH1295">
            <v>0</v>
          </cell>
          <cell r="AI1295" t="str">
            <v>West</v>
          </cell>
          <cell r="AJ1295" t="str">
            <v>Columbus</v>
          </cell>
          <cell r="AK1295" t="str">
            <v>Rowe Shockley</v>
          </cell>
          <cell r="AL1295" t="str">
            <v>Greg Darr</v>
          </cell>
          <cell r="AM1295" t="b">
            <v>0</v>
          </cell>
          <cell r="AN1295" t="str">
            <v>RW:039366@3494</v>
          </cell>
          <cell r="AO1295">
            <v>0</v>
          </cell>
          <cell r="AP1295">
            <v>0</v>
          </cell>
          <cell r="AQ1295">
            <v>0</v>
          </cell>
          <cell r="AR1295">
            <v>0</v>
          </cell>
          <cell r="AS1295">
            <v>0</v>
          </cell>
          <cell r="AT1295">
            <v>0</v>
          </cell>
          <cell r="AU1295">
            <v>0</v>
          </cell>
          <cell r="AV1295">
            <v>0</v>
          </cell>
          <cell r="AW1295">
            <v>0</v>
          </cell>
          <cell r="AX1295">
            <v>0</v>
          </cell>
          <cell r="AY1295">
            <v>0</v>
          </cell>
        </row>
        <row r="1296">
          <cell r="A1296" t="str">
            <v>038779</v>
          </cell>
          <cell r="B1296" t="str">
            <v>WELLINGTON PLACE</v>
          </cell>
          <cell r="C1296" t="str">
            <v>9940 FOREST LANE</v>
          </cell>
          <cell r="D1296">
            <v>0</v>
          </cell>
          <cell r="E1296" t="str">
            <v>Dallas</v>
          </cell>
          <cell r="F1296" t="str">
            <v>TX</v>
          </cell>
          <cell r="G1296" t="str">
            <v>75243</v>
          </cell>
          <cell r="H1296" t="str">
            <v>214-348-2281</v>
          </cell>
          <cell r="I1296" t="str">
            <v>214-348-1927</v>
          </cell>
          <cell r="J1296">
            <v>164</v>
          </cell>
          <cell r="K1296" t="str">
            <v>48113</v>
          </cell>
          <cell r="L1296" t="str">
            <v>Dallas</v>
          </cell>
          <cell r="M1296" t="str">
            <v>1920</v>
          </cell>
          <cell r="N1296" t="str">
            <v>Dallas</v>
          </cell>
          <cell r="O1296" t="str">
            <v>31</v>
          </cell>
          <cell r="P1296" t="str">
            <v>Dallas - Fort Worth</v>
          </cell>
          <cell r="Q1296" t="str">
            <v>Suburban</v>
          </cell>
          <cell r="R1296" t="str">
            <v>garden</v>
          </cell>
          <cell r="S1296" t="str">
            <v>AIMCO</v>
          </cell>
          <cell r="T1296" t="str">
            <v>NHPF</v>
          </cell>
          <cell r="U1296" t="str">
            <v>Conventional</v>
          </cell>
          <cell r="V1296" t="str">
            <v>Conventional</v>
          </cell>
          <cell r="W1296">
            <v>0</v>
          </cell>
          <cell r="X1296" t="str">
            <v>Fee</v>
          </cell>
          <cell r="Y1296" t="str">
            <v>12</v>
          </cell>
          <cell r="Z1296">
            <v>0</v>
          </cell>
          <cell r="AA1296">
            <v>0</v>
          </cell>
          <cell r="AB1296">
            <v>0</v>
          </cell>
          <cell r="AC1296">
            <v>0</v>
          </cell>
          <cell r="AD1296" t="str">
            <v>No</v>
          </cell>
          <cell r="AE1296" t="str">
            <v>Yes</v>
          </cell>
          <cell r="AF1296" t="str">
            <v>NHP Foundation</v>
          </cell>
          <cell r="AG1296" t="str">
            <v>Asmara Affordable Housing, Inc.</v>
          </cell>
          <cell r="AH1296" t="str">
            <v>1984</v>
          </cell>
          <cell r="AI1296" t="str">
            <v>West</v>
          </cell>
          <cell r="AJ1296" t="str">
            <v>Dallas I</v>
          </cell>
          <cell r="AK1296" t="str">
            <v>Ron Shelton</v>
          </cell>
          <cell r="AL1296" t="str">
            <v>Don Burns</v>
          </cell>
          <cell r="AM1296" t="b">
            <v>0</v>
          </cell>
          <cell r="AN1296" t="str">
            <v>RW:024150@3494</v>
          </cell>
          <cell r="AO1296">
            <v>0</v>
          </cell>
          <cell r="AP1296">
            <v>0</v>
          </cell>
          <cell r="AQ1296">
            <v>0</v>
          </cell>
          <cell r="AR1296">
            <v>0</v>
          </cell>
          <cell r="AS1296">
            <v>0</v>
          </cell>
          <cell r="AT1296">
            <v>0</v>
          </cell>
          <cell r="AU1296">
            <v>0</v>
          </cell>
          <cell r="AV1296">
            <v>0</v>
          </cell>
          <cell r="AW1296">
            <v>0</v>
          </cell>
          <cell r="AX1296">
            <v>0</v>
          </cell>
          <cell r="AY1296">
            <v>0</v>
          </cell>
        </row>
        <row r="1297">
          <cell r="A1297" t="str">
            <v>038780</v>
          </cell>
          <cell r="B1297" t="str">
            <v>PLAYERS CLUB</v>
          </cell>
          <cell r="C1297" t="str">
            <v>2525 PLAYERS COURT</v>
          </cell>
          <cell r="D1297">
            <v>0</v>
          </cell>
          <cell r="E1297" t="str">
            <v>Dallas</v>
          </cell>
          <cell r="F1297" t="str">
            <v>TX</v>
          </cell>
          <cell r="G1297" t="str">
            <v>75287</v>
          </cell>
          <cell r="H1297" t="str">
            <v>972-307-0012</v>
          </cell>
          <cell r="I1297" t="str">
            <v>972-306-6439</v>
          </cell>
          <cell r="J1297">
            <v>320</v>
          </cell>
          <cell r="K1297" t="str">
            <v>48085</v>
          </cell>
          <cell r="L1297" t="str">
            <v>Collin</v>
          </cell>
          <cell r="M1297" t="str">
            <v>1920</v>
          </cell>
          <cell r="N1297" t="str">
            <v>Dallas</v>
          </cell>
          <cell r="O1297" t="str">
            <v>31</v>
          </cell>
          <cell r="P1297" t="str">
            <v>Dallas - Fort Worth</v>
          </cell>
          <cell r="Q1297" t="str">
            <v>Suburban</v>
          </cell>
          <cell r="R1297" t="str">
            <v>garden</v>
          </cell>
          <cell r="S1297" t="str">
            <v>AIMCO</v>
          </cell>
          <cell r="T1297" t="str">
            <v>NHPF</v>
          </cell>
          <cell r="U1297" t="str">
            <v>Conventional</v>
          </cell>
          <cell r="V1297" t="str">
            <v>Conventional</v>
          </cell>
          <cell r="W1297">
            <v>0</v>
          </cell>
          <cell r="X1297" t="str">
            <v>Fee</v>
          </cell>
          <cell r="Y1297" t="str">
            <v>12</v>
          </cell>
          <cell r="Z1297">
            <v>0</v>
          </cell>
          <cell r="AA1297">
            <v>0</v>
          </cell>
          <cell r="AB1297">
            <v>0</v>
          </cell>
          <cell r="AC1297">
            <v>0</v>
          </cell>
          <cell r="AD1297" t="str">
            <v>No</v>
          </cell>
          <cell r="AE1297" t="str">
            <v>Yes</v>
          </cell>
          <cell r="AF1297" t="str">
            <v>NHP Foundation</v>
          </cell>
          <cell r="AG1297" t="str">
            <v>Asmara Affordable Housing, Inc.</v>
          </cell>
          <cell r="AH1297" t="str">
            <v>1986</v>
          </cell>
          <cell r="AI1297" t="str">
            <v>West</v>
          </cell>
          <cell r="AJ1297" t="str">
            <v>Dallas I</v>
          </cell>
          <cell r="AK1297" t="str">
            <v>Ron Shelton</v>
          </cell>
          <cell r="AL1297" t="str">
            <v>Don Burns</v>
          </cell>
          <cell r="AM1297" t="b">
            <v>0</v>
          </cell>
          <cell r="AN1297">
            <v>0</v>
          </cell>
          <cell r="AO1297" t="str">
            <v>09162</v>
          </cell>
          <cell r="AP1297">
            <v>0</v>
          </cell>
          <cell r="AQ1297">
            <v>0</v>
          </cell>
          <cell r="AR1297">
            <v>0</v>
          </cell>
          <cell r="AS1297">
            <v>0</v>
          </cell>
          <cell r="AT1297">
            <v>0</v>
          </cell>
          <cell r="AU1297">
            <v>0</v>
          </cell>
          <cell r="AV1297">
            <v>0</v>
          </cell>
          <cell r="AW1297">
            <v>0</v>
          </cell>
          <cell r="AX1297">
            <v>0</v>
          </cell>
          <cell r="AY1297">
            <v>0</v>
          </cell>
        </row>
        <row r="1298">
          <cell r="A1298" t="str">
            <v>038781</v>
          </cell>
          <cell r="B1298" t="str">
            <v>BAY BERRY MEWS</v>
          </cell>
          <cell r="C1298" t="str">
            <v>4019 LESTER DRIVE</v>
          </cell>
          <cell r="D1298">
            <v>0</v>
          </cell>
          <cell r="E1298" t="str">
            <v>Columbia</v>
          </cell>
          <cell r="F1298" t="str">
            <v>SC</v>
          </cell>
          <cell r="G1298" t="str">
            <v>29203</v>
          </cell>
          <cell r="H1298" t="str">
            <v>803-754-9833</v>
          </cell>
          <cell r="I1298" t="str">
            <v>803-754-9853</v>
          </cell>
          <cell r="J1298">
            <v>100</v>
          </cell>
          <cell r="K1298" t="str">
            <v>45079</v>
          </cell>
          <cell r="L1298" t="str">
            <v>Richland</v>
          </cell>
          <cell r="M1298" t="str">
            <v>1760</v>
          </cell>
          <cell r="N1298" t="str">
            <v>Columbia</v>
          </cell>
          <cell r="O1298">
            <v>0</v>
          </cell>
          <cell r="P1298">
            <v>0</v>
          </cell>
          <cell r="Q1298" t="str">
            <v>Suburban</v>
          </cell>
          <cell r="R1298" t="str">
            <v>garden</v>
          </cell>
          <cell r="S1298" t="str">
            <v>AIMCO</v>
          </cell>
          <cell r="T1298" t="str">
            <v>Ocwen</v>
          </cell>
          <cell r="U1298" t="str">
            <v>Affordable</v>
          </cell>
          <cell r="V1298" t="str">
            <v>Affordable</v>
          </cell>
          <cell r="W1298" t="str">
            <v>Tax Credit</v>
          </cell>
          <cell r="X1298" t="str">
            <v>Fee</v>
          </cell>
          <cell r="Y1298" t="str">
            <v>12</v>
          </cell>
          <cell r="Z1298">
            <v>0</v>
          </cell>
          <cell r="AA1298">
            <v>0</v>
          </cell>
          <cell r="AB1298">
            <v>0</v>
          </cell>
          <cell r="AC1298">
            <v>0</v>
          </cell>
          <cell r="AD1298" t="str">
            <v>No</v>
          </cell>
          <cell r="AE1298" t="str">
            <v>Yes</v>
          </cell>
          <cell r="AF1298" t="str">
            <v>Ocwen</v>
          </cell>
          <cell r="AG1298" t="str">
            <v>NHP AHP Bay Berry Mews L.P.</v>
          </cell>
          <cell r="AH1298" t="str">
            <v>1996</v>
          </cell>
          <cell r="AI1298" t="str">
            <v>East</v>
          </cell>
          <cell r="AJ1298" t="str">
            <v>Columbia</v>
          </cell>
          <cell r="AK1298" t="str">
            <v>Kim Barkwell</v>
          </cell>
          <cell r="AL1298" t="str">
            <v>Phil Crocker</v>
          </cell>
          <cell r="AM1298" t="b">
            <v>0</v>
          </cell>
          <cell r="AN1298" t="str">
            <v>RW:038974@3494</v>
          </cell>
          <cell r="AO1298" t="str">
            <v>10449</v>
          </cell>
          <cell r="AP1298">
            <v>0</v>
          </cell>
          <cell r="AQ1298">
            <v>0</v>
          </cell>
          <cell r="AR1298">
            <v>0</v>
          </cell>
          <cell r="AS1298">
            <v>0</v>
          </cell>
          <cell r="AT1298">
            <v>0</v>
          </cell>
          <cell r="AU1298">
            <v>0</v>
          </cell>
          <cell r="AV1298">
            <v>0</v>
          </cell>
          <cell r="AW1298">
            <v>0</v>
          </cell>
          <cell r="AX1298">
            <v>0</v>
          </cell>
          <cell r="AY1298">
            <v>0</v>
          </cell>
        </row>
        <row r="1299">
          <cell r="A1299" t="str">
            <v>038782</v>
          </cell>
          <cell r="B1299" t="str">
            <v>202 SOUTH DIVISION</v>
          </cell>
          <cell r="C1299" t="str">
            <v>ELLICOTT TOWN CENTER</v>
          </cell>
          <cell r="D1299" t="str">
            <v>233 EAST EAGLE STREET</v>
          </cell>
          <cell r="E1299" t="str">
            <v>Buffalo</v>
          </cell>
          <cell r="F1299" t="str">
            <v>NY</v>
          </cell>
          <cell r="G1299" t="str">
            <v>14204</v>
          </cell>
          <cell r="H1299" t="str">
            <v>716-842-0528</v>
          </cell>
          <cell r="I1299" t="str">
            <v>716-842-0559</v>
          </cell>
          <cell r="J1299">
            <v>63</v>
          </cell>
          <cell r="K1299" t="str">
            <v>36029</v>
          </cell>
          <cell r="L1299" t="str">
            <v>Erie</v>
          </cell>
          <cell r="M1299" t="str">
            <v>1280</v>
          </cell>
          <cell r="N1299" t="str">
            <v>Buffalo-Niagara Falls</v>
          </cell>
          <cell r="O1299">
            <v>0</v>
          </cell>
          <cell r="P1299">
            <v>0</v>
          </cell>
          <cell r="Q1299" t="str">
            <v>Inner City</v>
          </cell>
          <cell r="R1299" t="str">
            <v>highrise</v>
          </cell>
          <cell r="S1299" t="str">
            <v>AIMCO</v>
          </cell>
          <cell r="T1299" t="str">
            <v>FEE</v>
          </cell>
          <cell r="U1299" t="str">
            <v>Conventional</v>
          </cell>
          <cell r="V1299" t="str">
            <v>Conventional</v>
          </cell>
          <cell r="W1299" t="str">
            <v>Tax Credit</v>
          </cell>
          <cell r="X1299" t="str">
            <v>Fee</v>
          </cell>
          <cell r="Y1299" t="str">
            <v>12</v>
          </cell>
          <cell r="Z1299">
            <v>0</v>
          </cell>
          <cell r="AA1299">
            <v>0</v>
          </cell>
          <cell r="AB1299">
            <v>0</v>
          </cell>
          <cell r="AC1299">
            <v>0</v>
          </cell>
          <cell r="AD1299" t="str">
            <v>No</v>
          </cell>
          <cell r="AE1299" t="str">
            <v>Yes</v>
          </cell>
          <cell r="AF1299" t="str">
            <v>Norstar</v>
          </cell>
          <cell r="AG1299" t="str">
            <v>202 South Division Ltd Ptsp</v>
          </cell>
          <cell r="AH1299" t="str">
            <v>1959</v>
          </cell>
          <cell r="AI1299" t="str">
            <v>East</v>
          </cell>
          <cell r="AJ1299" t="str">
            <v>Allentown</v>
          </cell>
          <cell r="AK1299" t="str">
            <v>Cooper Winston</v>
          </cell>
          <cell r="AL1299" t="str">
            <v>Paul Ramsell</v>
          </cell>
          <cell r="AM1299" t="b">
            <v>1</v>
          </cell>
          <cell r="AN1299">
            <v>0</v>
          </cell>
          <cell r="AO1299">
            <v>0</v>
          </cell>
          <cell r="AP1299">
            <v>0</v>
          </cell>
          <cell r="AQ1299">
            <v>0</v>
          </cell>
          <cell r="AR1299">
            <v>0</v>
          </cell>
          <cell r="AS1299">
            <v>0</v>
          </cell>
          <cell r="AT1299">
            <v>0</v>
          </cell>
          <cell r="AU1299">
            <v>0</v>
          </cell>
          <cell r="AV1299">
            <v>0</v>
          </cell>
          <cell r="AW1299">
            <v>0</v>
          </cell>
          <cell r="AX1299">
            <v>0</v>
          </cell>
          <cell r="AY1299">
            <v>0</v>
          </cell>
        </row>
        <row r="1300">
          <cell r="A1300" t="str">
            <v>038783</v>
          </cell>
          <cell r="B1300" t="str">
            <v>CAPITAL HEIGHTS</v>
          </cell>
          <cell r="C1300" t="str">
            <v>100 Cardamom Court</v>
          </cell>
          <cell r="D1300">
            <v>0</v>
          </cell>
          <cell r="E1300" t="str">
            <v>Columbia</v>
          </cell>
          <cell r="F1300" t="str">
            <v>SC</v>
          </cell>
          <cell r="G1300" t="str">
            <v>29203</v>
          </cell>
          <cell r="H1300" t="str">
            <v>803-754-8910</v>
          </cell>
          <cell r="I1300" t="str">
            <v>803-754-9853</v>
          </cell>
          <cell r="J1300">
            <v>102</v>
          </cell>
          <cell r="K1300" t="str">
            <v>45079</v>
          </cell>
          <cell r="L1300" t="str">
            <v>Richland</v>
          </cell>
          <cell r="M1300" t="str">
            <v>1760</v>
          </cell>
          <cell r="N1300" t="str">
            <v>Columbia</v>
          </cell>
          <cell r="O1300">
            <v>0</v>
          </cell>
          <cell r="P1300">
            <v>0</v>
          </cell>
          <cell r="Q1300" t="str">
            <v>Suburban</v>
          </cell>
          <cell r="R1300" t="str">
            <v>garden</v>
          </cell>
          <cell r="S1300" t="str">
            <v>AIMCO</v>
          </cell>
          <cell r="T1300" t="str">
            <v>Ocwen</v>
          </cell>
          <cell r="U1300" t="str">
            <v>Affordable</v>
          </cell>
          <cell r="V1300" t="str">
            <v>Affordable</v>
          </cell>
          <cell r="W1300" t="str">
            <v>Tax Credit</v>
          </cell>
          <cell r="X1300" t="str">
            <v>Fee</v>
          </cell>
          <cell r="Y1300" t="str">
            <v>12</v>
          </cell>
          <cell r="Z1300">
            <v>0</v>
          </cell>
          <cell r="AA1300">
            <v>0</v>
          </cell>
          <cell r="AB1300">
            <v>0</v>
          </cell>
          <cell r="AC1300">
            <v>0</v>
          </cell>
          <cell r="AD1300" t="str">
            <v>No</v>
          </cell>
          <cell r="AE1300" t="str">
            <v>Yes</v>
          </cell>
          <cell r="AF1300" t="str">
            <v>Ocwen</v>
          </cell>
          <cell r="AG1300" t="str">
            <v>NHP AHP Capital Heights L.P.</v>
          </cell>
          <cell r="AH1300">
            <v>0</v>
          </cell>
          <cell r="AI1300" t="str">
            <v>East</v>
          </cell>
          <cell r="AJ1300" t="str">
            <v>Columbia</v>
          </cell>
          <cell r="AK1300" t="str">
            <v>Kim Barkwell</v>
          </cell>
          <cell r="AL1300" t="str">
            <v>Phil Crocker</v>
          </cell>
          <cell r="AM1300" t="b">
            <v>0</v>
          </cell>
          <cell r="AN1300">
            <v>0</v>
          </cell>
          <cell r="AO1300" t="str">
            <v>11617</v>
          </cell>
          <cell r="AP1300">
            <v>0</v>
          </cell>
          <cell r="AQ1300">
            <v>0</v>
          </cell>
          <cell r="AR1300">
            <v>0</v>
          </cell>
          <cell r="AS1300">
            <v>0</v>
          </cell>
          <cell r="AT1300">
            <v>0</v>
          </cell>
          <cell r="AU1300">
            <v>0</v>
          </cell>
          <cell r="AV1300">
            <v>0</v>
          </cell>
          <cell r="AW1300">
            <v>0</v>
          </cell>
          <cell r="AX1300">
            <v>0</v>
          </cell>
          <cell r="AY1300">
            <v>0</v>
          </cell>
        </row>
        <row r="1301">
          <cell r="A1301" t="str">
            <v>038784</v>
          </cell>
          <cell r="B1301" t="str">
            <v>The Park</v>
          </cell>
          <cell r="C1301" t="str">
            <v>2420 Central Park Dr</v>
          </cell>
          <cell r="D1301">
            <v>0</v>
          </cell>
          <cell r="E1301" t="str">
            <v>Melbourne</v>
          </cell>
          <cell r="F1301" t="str">
            <v>FL</v>
          </cell>
          <cell r="G1301" t="str">
            <v>32935</v>
          </cell>
          <cell r="H1301" t="str">
            <v>407-254-4100</v>
          </cell>
          <cell r="I1301" t="str">
            <v>407-253-1333</v>
          </cell>
          <cell r="J1301">
            <v>120</v>
          </cell>
          <cell r="K1301" t="str">
            <v>12009</v>
          </cell>
          <cell r="L1301" t="str">
            <v>Brevard</v>
          </cell>
          <cell r="M1301" t="str">
            <v>4900</v>
          </cell>
          <cell r="N1301" t="str">
            <v>Melbourne-Titusville-Palm Bay</v>
          </cell>
          <cell r="O1301">
            <v>0</v>
          </cell>
          <cell r="P1301">
            <v>0</v>
          </cell>
          <cell r="Q1301">
            <v>0</v>
          </cell>
          <cell r="R1301">
            <v>0</v>
          </cell>
          <cell r="S1301" t="str">
            <v>AIMCO</v>
          </cell>
          <cell r="T1301" t="str">
            <v>Realty Investments</v>
          </cell>
          <cell r="U1301" t="str">
            <v>Affordable</v>
          </cell>
          <cell r="V1301" t="str">
            <v>Conventional</v>
          </cell>
          <cell r="W1301">
            <v>0</v>
          </cell>
          <cell r="X1301" t="str">
            <v>Consolidated</v>
          </cell>
          <cell r="Y1301" t="str">
            <v>12</v>
          </cell>
          <cell r="Z1301" t="str">
            <v>6</v>
          </cell>
          <cell r="AA1301" t="str">
            <v>5</v>
          </cell>
          <cell r="AB1301">
            <v>0</v>
          </cell>
          <cell r="AC1301">
            <v>1</v>
          </cell>
          <cell r="AD1301" t="str">
            <v>Yes</v>
          </cell>
          <cell r="AE1301" t="str">
            <v>Yes</v>
          </cell>
          <cell r="AF1301" t="str">
            <v>NHP Management Company</v>
          </cell>
          <cell r="AG1301" t="str">
            <v>AIMCO Park Townehomes, L.P.</v>
          </cell>
          <cell r="AH1301" t="str">
            <v>1984</v>
          </cell>
          <cell r="AI1301" t="str">
            <v>South East</v>
          </cell>
          <cell r="AJ1301" t="str">
            <v>Orlando</v>
          </cell>
          <cell r="AK1301" t="str">
            <v>Chuck Turner</v>
          </cell>
          <cell r="AL1301" t="str">
            <v>Elizabeth Thompson</v>
          </cell>
          <cell r="AM1301" t="b">
            <v>0</v>
          </cell>
          <cell r="AN1301">
            <v>0</v>
          </cell>
          <cell r="AO1301">
            <v>0</v>
          </cell>
          <cell r="AP1301">
            <v>0</v>
          </cell>
          <cell r="AQ1301">
            <v>0</v>
          </cell>
          <cell r="AR1301">
            <v>1036.8</v>
          </cell>
          <cell r="AS1301">
            <v>0</v>
          </cell>
          <cell r="AT1301">
            <v>0</v>
          </cell>
          <cell r="AU1301">
            <v>0</v>
          </cell>
          <cell r="AV1301">
            <v>0</v>
          </cell>
          <cell r="AW1301">
            <v>0</v>
          </cell>
          <cell r="AX1301">
            <v>1036.8</v>
          </cell>
          <cell r="AY1301">
            <v>1036.8</v>
          </cell>
        </row>
        <row r="1302">
          <cell r="A1302" t="str">
            <v>038785</v>
          </cell>
          <cell r="B1302" t="str">
            <v>211 EAST EAGLE</v>
          </cell>
          <cell r="C1302" t="str">
            <v>ELLICOTT TOWN CENTER</v>
          </cell>
          <cell r="D1302" t="str">
            <v>233 EAST EAGLE STREET</v>
          </cell>
          <cell r="E1302" t="str">
            <v>Buffalo</v>
          </cell>
          <cell r="F1302" t="str">
            <v>NY</v>
          </cell>
          <cell r="G1302" t="str">
            <v>14204</v>
          </cell>
          <cell r="H1302" t="str">
            <v>716-842-0528</v>
          </cell>
          <cell r="I1302" t="str">
            <v>716-842-0559</v>
          </cell>
          <cell r="J1302">
            <v>60</v>
          </cell>
          <cell r="K1302" t="str">
            <v>36029</v>
          </cell>
          <cell r="L1302" t="str">
            <v>Erie</v>
          </cell>
          <cell r="M1302" t="str">
            <v>1280</v>
          </cell>
          <cell r="N1302" t="str">
            <v>Buffalo-Niagara Falls</v>
          </cell>
          <cell r="O1302">
            <v>0</v>
          </cell>
          <cell r="P1302">
            <v>0</v>
          </cell>
          <cell r="Q1302" t="str">
            <v>Inner City</v>
          </cell>
          <cell r="R1302" t="str">
            <v>highrise</v>
          </cell>
          <cell r="S1302" t="str">
            <v>AIMCO</v>
          </cell>
          <cell r="T1302" t="str">
            <v>FEE</v>
          </cell>
          <cell r="U1302" t="str">
            <v>Conventional</v>
          </cell>
          <cell r="V1302" t="str">
            <v>Affordable</v>
          </cell>
          <cell r="W1302" t="str">
            <v>Tax Credit</v>
          </cell>
          <cell r="X1302" t="str">
            <v>Fee</v>
          </cell>
          <cell r="Y1302" t="str">
            <v>12</v>
          </cell>
          <cell r="Z1302">
            <v>0</v>
          </cell>
          <cell r="AA1302">
            <v>0</v>
          </cell>
          <cell r="AB1302">
            <v>0</v>
          </cell>
          <cell r="AC1302">
            <v>0</v>
          </cell>
          <cell r="AD1302" t="str">
            <v>No</v>
          </cell>
          <cell r="AE1302" t="str">
            <v>Yes</v>
          </cell>
          <cell r="AF1302" t="str">
            <v>Norstar</v>
          </cell>
          <cell r="AG1302" t="str">
            <v>211 Eagle Ltd Ptsp</v>
          </cell>
          <cell r="AH1302" t="str">
            <v>1959</v>
          </cell>
          <cell r="AI1302" t="str">
            <v>East</v>
          </cell>
          <cell r="AJ1302" t="str">
            <v>Allentown</v>
          </cell>
          <cell r="AK1302" t="str">
            <v>Cooper Winston</v>
          </cell>
          <cell r="AL1302" t="str">
            <v>Paul Ramsell</v>
          </cell>
          <cell r="AM1302" t="b">
            <v>0</v>
          </cell>
          <cell r="AN1302" t="str">
            <v>RW:038266@3494</v>
          </cell>
          <cell r="AO1302" t="str">
            <v>08122</v>
          </cell>
          <cell r="AP1302">
            <v>0</v>
          </cell>
          <cell r="AQ1302">
            <v>0</v>
          </cell>
          <cell r="AR1302">
            <v>0</v>
          </cell>
          <cell r="AS1302">
            <v>0</v>
          </cell>
          <cell r="AT1302">
            <v>0</v>
          </cell>
          <cell r="AU1302">
            <v>0</v>
          </cell>
          <cell r="AV1302">
            <v>0</v>
          </cell>
          <cell r="AW1302">
            <v>0</v>
          </cell>
          <cell r="AX1302">
            <v>0</v>
          </cell>
          <cell r="AY1302">
            <v>0</v>
          </cell>
        </row>
        <row r="1303">
          <cell r="A1303" t="str">
            <v>038786</v>
          </cell>
          <cell r="B1303" t="str">
            <v>Cypress Cove</v>
          </cell>
          <cell r="C1303" t="str">
            <v>4 CYPRESS COVE COURT</v>
          </cell>
          <cell r="D1303">
            <v>0</v>
          </cell>
          <cell r="E1303" t="str">
            <v>Greenville</v>
          </cell>
          <cell r="F1303" t="str">
            <v>SC</v>
          </cell>
          <cell r="G1303" t="str">
            <v>29611</v>
          </cell>
          <cell r="H1303" t="str">
            <v>864-220-0644</v>
          </cell>
          <cell r="I1303" t="str">
            <v>864-220-0645</v>
          </cell>
          <cell r="J1303">
            <v>48</v>
          </cell>
          <cell r="K1303" t="str">
            <v>45045</v>
          </cell>
          <cell r="L1303" t="str">
            <v>Greenville</v>
          </cell>
          <cell r="M1303" t="str">
            <v>3160</v>
          </cell>
          <cell r="N1303" t="str">
            <v>Greenville-Spartanburg-Anderson</v>
          </cell>
          <cell r="O1303">
            <v>0</v>
          </cell>
          <cell r="P1303">
            <v>0</v>
          </cell>
          <cell r="Q1303" t="str">
            <v>Rural</v>
          </cell>
          <cell r="R1303" t="str">
            <v>garden</v>
          </cell>
          <cell r="S1303" t="str">
            <v>AIMCO</v>
          </cell>
          <cell r="T1303" t="str">
            <v>Ocwen</v>
          </cell>
          <cell r="U1303" t="str">
            <v>Affordable</v>
          </cell>
          <cell r="V1303" t="str">
            <v>Affordable</v>
          </cell>
          <cell r="W1303" t="str">
            <v>Tax Credit</v>
          </cell>
          <cell r="X1303" t="str">
            <v>Fee</v>
          </cell>
          <cell r="Y1303" t="str">
            <v>12</v>
          </cell>
          <cell r="Z1303">
            <v>0</v>
          </cell>
          <cell r="AA1303">
            <v>0</v>
          </cell>
          <cell r="AB1303">
            <v>0</v>
          </cell>
          <cell r="AC1303">
            <v>0</v>
          </cell>
          <cell r="AD1303" t="str">
            <v>No</v>
          </cell>
          <cell r="AE1303" t="str">
            <v>Yes</v>
          </cell>
          <cell r="AF1303" t="str">
            <v>Ocwen</v>
          </cell>
          <cell r="AG1303" t="str">
            <v>NHP AHP Cypress Cove L.P.</v>
          </cell>
          <cell r="AH1303" t="str">
            <v>1996</v>
          </cell>
          <cell r="AI1303" t="str">
            <v>East</v>
          </cell>
          <cell r="AJ1303" t="str">
            <v>Greenville</v>
          </cell>
          <cell r="AK1303" t="str">
            <v>Frank Dupree</v>
          </cell>
          <cell r="AL1303" t="str">
            <v>Wayne Redding</v>
          </cell>
          <cell r="AM1303" t="b">
            <v>0</v>
          </cell>
          <cell r="AN1303" t="str">
            <v>RW:038933@3494</v>
          </cell>
          <cell r="AO1303" t="str">
            <v>10371</v>
          </cell>
          <cell r="AP1303">
            <v>0</v>
          </cell>
          <cell r="AQ1303">
            <v>0</v>
          </cell>
          <cell r="AR1303">
            <v>0</v>
          </cell>
          <cell r="AS1303">
            <v>0</v>
          </cell>
          <cell r="AT1303">
            <v>0</v>
          </cell>
          <cell r="AU1303">
            <v>0</v>
          </cell>
          <cell r="AV1303">
            <v>0</v>
          </cell>
          <cell r="AW1303">
            <v>0</v>
          </cell>
          <cell r="AX1303">
            <v>0</v>
          </cell>
          <cell r="AY1303">
            <v>0</v>
          </cell>
        </row>
        <row r="1304">
          <cell r="A1304" t="str">
            <v>038787</v>
          </cell>
          <cell r="B1304" t="str">
            <v>CAMERON HILL II</v>
          </cell>
          <cell r="C1304" t="str">
            <v>409 CAMERON CIRCLE</v>
          </cell>
          <cell r="D1304">
            <v>0</v>
          </cell>
          <cell r="E1304" t="str">
            <v>Chattanooga</v>
          </cell>
          <cell r="F1304" t="str">
            <v>TN</v>
          </cell>
          <cell r="G1304" t="str">
            <v>37403</v>
          </cell>
          <cell r="H1304" t="str">
            <v>423-756-8998</v>
          </cell>
          <cell r="I1304" t="str">
            <v>423-756-8888</v>
          </cell>
          <cell r="J1304">
            <v>108</v>
          </cell>
          <cell r="K1304" t="str">
            <v>47065</v>
          </cell>
          <cell r="L1304" t="str">
            <v>Hamilton</v>
          </cell>
          <cell r="M1304" t="str">
            <v>1560</v>
          </cell>
          <cell r="N1304" t="str">
            <v>Chattanooga</v>
          </cell>
          <cell r="O1304">
            <v>0</v>
          </cell>
          <cell r="P1304">
            <v>0</v>
          </cell>
          <cell r="Q1304" t="str">
            <v>Inner City</v>
          </cell>
          <cell r="R1304" t="str">
            <v>garden</v>
          </cell>
          <cell r="S1304" t="str">
            <v>AIMCO</v>
          </cell>
          <cell r="T1304" t="str">
            <v>OXFORD</v>
          </cell>
          <cell r="U1304" t="str">
            <v>Conventional</v>
          </cell>
          <cell r="V1304" t="str">
            <v>Conventional</v>
          </cell>
          <cell r="W1304">
            <v>0</v>
          </cell>
          <cell r="X1304" t="str">
            <v>Fee</v>
          </cell>
          <cell r="Y1304">
            <v>0</v>
          </cell>
          <cell r="Z1304">
            <v>0</v>
          </cell>
          <cell r="AA1304">
            <v>0</v>
          </cell>
          <cell r="AB1304">
            <v>0</v>
          </cell>
          <cell r="AC1304">
            <v>0</v>
          </cell>
          <cell r="AD1304" t="str">
            <v>Yes</v>
          </cell>
          <cell r="AE1304" t="str">
            <v>Yes</v>
          </cell>
          <cell r="AF1304" t="str">
            <v>Oxford</v>
          </cell>
          <cell r="AG1304" t="str">
            <v>Cameron Oxford</v>
          </cell>
          <cell r="AH1304" t="str">
            <v>1977</v>
          </cell>
          <cell r="AI1304" t="str">
            <v>Oxford</v>
          </cell>
          <cell r="AJ1304" t="str">
            <v>Conv. South</v>
          </cell>
          <cell r="AK1304" t="str">
            <v>Joe Pietzyk</v>
          </cell>
          <cell r="AL1304" t="str">
            <v>Sherry Boyd</v>
          </cell>
          <cell r="AM1304" t="b">
            <v>1</v>
          </cell>
          <cell r="AN1304">
            <v>0</v>
          </cell>
          <cell r="AO1304">
            <v>0</v>
          </cell>
          <cell r="AP1304">
            <v>0</v>
          </cell>
          <cell r="AQ1304">
            <v>0</v>
          </cell>
          <cell r="AR1304">
            <v>0</v>
          </cell>
          <cell r="AS1304">
            <v>0</v>
          </cell>
          <cell r="AT1304">
            <v>0</v>
          </cell>
          <cell r="AU1304">
            <v>0</v>
          </cell>
          <cell r="AV1304">
            <v>0</v>
          </cell>
          <cell r="AW1304">
            <v>0</v>
          </cell>
          <cell r="AX1304">
            <v>0</v>
          </cell>
          <cell r="AY1304">
            <v>0</v>
          </cell>
        </row>
        <row r="1305">
          <cell r="A1305" t="str">
            <v>038788</v>
          </cell>
          <cell r="B1305" t="str">
            <v>HIDDEN HARBOUR</v>
          </cell>
          <cell r="C1305" t="str">
            <v>1032 HIDDEN HARBOUR DRIVE</v>
          </cell>
          <cell r="D1305">
            <v>0</v>
          </cell>
          <cell r="E1305" t="str">
            <v>Melbourne</v>
          </cell>
          <cell r="F1305" t="str">
            <v>FL</v>
          </cell>
          <cell r="G1305" t="str">
            <v>32935</v>
          </cell>
          <cell r="H1305" t="str">
            <v>407-259-0110</v>
          </cell>
          <cell r="I1305" t="str">
            <v>407-259-4582</v>
          </cell>
          <cell r="J1305">
            <v>216</v>
          </cell>
          <cell r="K1305" t="str">
            <v>12009</v>
          </cell>
          <cell r="L1305" t="str">
            <v>Brevard</v>
          </cell>
          <cell r="M1305" t="str">
            <v>4900</v>
          </cell>
          <cell r="N1305" t="str">
            <v>Melbourne-Titusville-Palm Bay</v>
          </cell>
          <cell r="O1305">
            <v>0</v>
          </cell>
          <cell r="P1305">
            <v>0</v>
          </cell>
          <cell r="Q1305" t="str">
            <v>Suburban</v>
          </cell>
          <cell r="R1305" t="str">
            <v>garden</v>
          </cell>
          <cell r="S1305" t="str">
            <v>AIMCO</v>
          </cell>
          <cell r="T1305" t="str">
            <v>OXFORD</v>
          </cell>
          <cell r="U1305" t="str">
            <v>Conventional</v>
          </cell>
          <cell r="V1305" t="str">
            <v>Conventional</v>
          </cell>
          <cell r="W1305">
            <v>0</v>
          </cell>
          <cell r="X1305" t="str">
            <v>Fee</v>
          </cell>
          <cell r="Y1305">
            <v>0</v>
          </cell>
          <cell r="Z1305">
            <v>0</v>
          </cell>
          <cell r="AA1305">
            <v>0</v>
          </cell>
          <cell r="AB1305">
            <v>0</v>
          </cell>
          <cell r="AC1305">
            <v>0</v>
          </cell>
          <cell r="AD1305" t="str">
            <v>Yes</v>
          </cell>
          <cell r="AE1305" t="str">
            <v>Yes</v>
          </cell>
          <cell r="AF1305" t="str">
            <v>Oxford</v>
          </cell>
          <cell r="AG1305" t="str">
            <v>Melbourne/Oxford</v>
          </cell>
          <cell r="AH1305" t="str">
            <v>1985</v>
          </cell>
          <cell r="AI1305" t="str">
            <v>Oxford</v>
          </cell>
          <cell r="AJ1305" t="str">
            <v>Conv. South</v>
          </cell>
          <cell r="AK1305" t="str">
            <v>Joe Pietzyk</v>
          </cell>
          <cell r="AL1305" t="str">
            <v>Julie York</v>
          </cell>
          <cell r="AM1305" t="b">
            <v>0</v>
          </cell>
          <cell r="AN1305" t="str">
            <v>RW:038450@3494</v>
          </cell>
          <cell r="AO1305" t="str">
            <v>03338</v>
          </cell>
          <cell r="AP1305">
            <v>0</v>
          </cell>
          <cell r="AQ1305">
            <v>0</v>
          </cell>
          <cell r="AR1305">
            <v>0</v>
          </cell>
          <cell r="AS1305">
            <v>0</v>
          </cell>
          <cell r="AT1305">
            <v>0</v>
          </cell>
          <cell r="AU1305">
            <v>0</v>
          </cell>
          <cell r="AV1305">
            <v>0</v>
          </cell>
          <cell r="AW1305">
            <v>0</v>
          </cell>
          <cell r="AX1305">
            <v>0</v>
          </cell>
          <cell r="AY1305">
            <v>0</v>
          </cell>
        </row>
        <row r="1306">
          <cell r="A1306" t="str">
            <v>038790</v>
          </cell>
          <cell r="B1306" t="str">
            <v>BOYNTON OVERLOOK</v>
          </cell>
          <cell r="C1306" t="str">
            <v>1201 BOYNTON DRIVE</v>
          </cell>
          <cell r="D1306">
            <v>0</v>
          </cell>
          <cell r="E1306" t="str">
            <v>Chattanooga</v>
          </cell>
          <cell r="F1306" t="str">
            <v>TN</v>
          </cell>
          <cell r="G1306" t="str">
            <v>37403</v>
          </cell>
          <cell r="H1306" t="str">
            <v>423-756-4680</v>
          </cell>
          <cell r="I1306" t="str">
            <v>423-756-1813</v>
          </cell>
          <cell r="J1306">
            <v>162</v>
          </cell>
          <cell r="K1306" t="str">
            <v>47065</v>
          </cell>
          <cell r="L1306" t="str">
            <v>Hamilton</v>
          </cell>
          <cell r="M1306" t="str">
            <v>1560</v>
          </cell>
          <cell r="N1306" t="str">
            <v>Chattanooga</v>
          </cell>
          <cell r="O1306">
            <v>0</v>
          </cell>
          <cell r="P1306">
            <v>0</v>
          </cell>
          <cell r="Q1306" t="str">
            <v>Inner City</v>
          </cell>
          <cell r="R1306" t="str">
            <v>highrise</v>
          </cell>
          <cell r="S1306" t="str">
            <v>AIMCO</v>
          </cell>
          <cell r="T1306" t="str">
            <v>OXFORD</v>
          </cell>
          <cell r="U1306" t="str">
            <v>Affordable</v>
          </cell>
          <cell r="V1306" t="str">
            <v>Affordable</v>
          </cell>
          <cell r="W1306">
            <v>0</v>
          </cell>
          <cell r="X1306" t="str">
            <v>Fee</v>
          </cell>
          <cell r="Y1306">
            <v>0</v>
          </cell>
          <cell r="Z1306">
            <v>0</v>
          </cell>
          <cell r="AA1306">
            <v>0</v>
          </cell>
          <cell r="AB1306">
            <v>0</v>
          </cell>
          <cell r="AC1306">
            <v>0</v>
          </cell>
          <cell r="AD1306" t="str">
            <v>Yes</v>
          </cell>
          <cell r="AE1306" t="str">
            <v>Yes</v>
          </cell>
          <cell r="AF1306" t="str">
            <v>Oxford</v>
          </cell>
          <cell r="AG1306" t="str">
            <v>Boynton Overlook</v>
          </cell>
          <cell r="AH1306" t="str">
            <v>1976</v>
          </cell>
          <cell r="AI1306" t="str">
            <v>Oxford</v>
          </cell>
          <cell r="AJ1306" t="str">
            <v>Aff. Midwest</v>
          </cell>
          <cell r="AK1306" t="str">
            <v>Jennifer Jarvis</v>
          </cell>
          <cell r="AL1306" t="str">
            <v>Tom Schneider</v>
          </cell>
          <cell r="AM1306" t="b">
            <v>0</v>
          </cell>
          <cell r="AN1306" t="str">
            <v>RW:008687@3494</v>
          </cell>
          <cell r="AO1306" t="str">
            <v>11498</v>
          </cell>
          <cell r="AP1306">
            <v>0</v>
          </cell>
          <cell r="AQ1306">
            <v>0</v>
          </cell>
          <cell r="AR1306">
            <v>0</v>
          </cell>
          <cell r="AS1306">
            <v>0</v>
          </cell>
          <cell r="AT1306">
            <v>0</v>
          </cell>
          <cell r="AU1306">
            <v>0</v>
          </cell>
          <cell r="AV1306">
            <v>0</v>
          </cell>
          <cell r="AW1306">
            <v>0</v>
          </cell>
          <cell r="AX1306">
            <v>0</v>
          </cell>
          <cell r="AY1306">
            <v>0</v>
          </cell>
        </row>
        <row r="1307">
          <cell r="A1307" t="str">
            <v>038791</v>
          </cell>
          <cell r="B1307" t="str">
            <v>REFLECTIONS( FL)</v>
          </cell>
          <cell r="C1307" t="str">
            <v>4860 SANDSTONE LANE</v>
          </cell>
          <cell r="D1307">
            <v>0</v>
          </cell>
          <cell r="E1307" t="str">
            <v>W. Palm Beach</v>
          </cell>
          <cell r="F1307" t="str">
            <v>FL</v>
          </cell>
          <cell r="G1307" t="str">
            <v>33417</v>
          </cell>
          <cell r="H1307" t="str">
            <v>561-478-0138</v>
          </cell>
          <cell r="I1307" t="str">
            <v>561-478-3142</v>
          </cell>
          <cell r="J1307">
            <v>300</v>
          </cell>
          <cell r="K1307" t="str">
            <v>12099</v>
          </cell>
          <cell r="L1307" t="str">
            <v>Palm Beach</v>
          </cell>
          <cell r="M1307" t="str">
            <v>8960</v>
          </cell>
          <cell r="N1307" t="str">
            <v>West Palm Beach-Boca Raton</v>
          </cell>
          <cell r="O1307">
            <v>0</v>
          </cell>
          <cell r="P1307">
            <v>0</v>
          </cell>
          <cell r="Q1307" t="str">
            <v>Suburban</v>
          </cell>
          <cell r="R1307" t="str">
            <v>garden</v>
          </cell>
          <cell r="S1307" t="str">
            <v>AIMCO</v>
          </cell>
          <cell r="T1307" t="str">
            <v>OXFORD</v>
          </cell>
          <cell r="U1307" t="str">
            <v>Conventional</v>
          </cell>
          <cell r="V1307" t="str">
            <v>Conventional</v>
          </cell>
          <cell r="W1307">
            <v>0</v>
          </cell>
          <cell r="X1307" t="str">
            <v>Fee</v>
          </cell>
          <cell r="Y1307">
            <v>0</v>
          </cell>
          <cell r="Z1307">
            <v>0</v>
          </cell>
          <cell r="AA1307">
            <v>0</v>
          </cell>
          <cell r="AB1307">
            <v>0</v>
          </cell>
          <cell r="AC1307">
            <v>0</v>
          </cell>
          <cell r="AD1307" t="str">
            <v>Yes</v>
          </cell>
          <cell r="AE1307" t="str">
            <v>Yes</v>
          </cell>
          <cell r="AF1307" t="str">
            <v>Oxford</v>
          </cell>
          <cell r="AG1307" t="str">
            <v>Palm Beach Oxford</v>
          </cell>
          <cell r="AH1307" t="str">
            <v>1986</v>
          </cell>
          <cell r="AI1307" t="str">
            <v>Oxford</v>
          </cell>
          <cell r="AJ1307" t="str">
            <v>Conv. South</v>
          </cell>
          <cell r="AK1307" t="str">
            <v>Joe Pietzyk</v>
          </cell>
          <cell r="AL1307" t="str">
            <v>Pat Fraza</v>
          </cell>
          <cell r="AM1307" t="b">
            <v>0</v>
          </cell>
          <cell r="AN1307" t="str">
            <v>RW:006730@3494</v>
          </cell>
          <cell r="AO1307" t="str">
            <v>11426</v>
          </cell>
          <cell r="AP1307">
            <v>0</v>
          </cell>
          <cell r="AQ1307">
            <v>0</v>
          </cell>
          <cell r="AR1307">
            <v>0</v>
          </cell>
          <cell r="AS1307">
            <v>0</v>
          </cell>
          <cell r="AT1307">
            <v>0</v>
          </cell>
          <cell r="AU1307">
            <v>0</v>
          </cell>
          <cell r="AV1307">
            <v>0</v>
          </cell>
          <cell r="AW1307">
            <v>0</v>
          </cell>
          <cell r="AX1307">
            <v>0</v>
          </cell>
          <cell r="AY1307">
            <v>0</v>
          </cell>
        </row>
        <row r="1308">
          <cell r="A1308" t="str">
            <v>038793</v>
          </cell>
          <cell r="B1308" t="str">
            <v>TERRACES</v>
          </cell>
          <cell r="C1308" t="str">
            <v>150 WEST DOROTHY LANE</v>
          </cell>
          <cell r="D1308">
            <v>0</v>
          </cell>
          <cell r="E1308" t="str">
            <v>Kettering</v>
          </cell>
          <cell r="F1308" t="str">
            <v>OH</v>
          </cell>
          <cell r="G1308" t="str">
            <v>45429</v>
          </cell>
          <cell r="H1308" t="str">
            <v>937-299-8866</v>
          </cell>
          <cell r="I1308" t="str">
            <v>*NO FAX*</v>
          </cell>
          <cell r="J1308">
            <v>102</v>
          </cell>
          <cell r="K1308" t="str">
            <v>39113</v>
          </cell>
          <cell r="L1308" t="str">
            <v>Montgomery</v>
          </cell>
          <cell r="M1308" t="str">
            <v>2000</v>
          </cell>
          <cell r="N1308" t="str">
            <v>Dayton-Springfield</v>
          </cell>
          <cell r="O1308">
            <v>0</v>
          </cell>
          <cell r="P1308">
            <v>0</v>
          </cell>
          <cell r="Q1308" t="str">
            <v>Small City</v>
          </cell>
          <cell r="R1308" t="str">
            <v>garden</v>
          </cell>
          <cell r="S1308" t="str">
            <v>AIMCO</v>
          </cell>
          <cell r="T1308" t="str">
            <v>OXFORD</v>
          </cell>
          <cell r="U1308" t="str">
            <v>Affordable</v>
          </cell>
          <cell r="V1308" t="str">
            <v>Affordable</v>
          </cell>
          <cell r="W1308">
            <v>0</v>
          </cell>
          <cell r="X1308" t="str">
            <v>Fee</v>
          </cell>
          <cell r="Y1308">
            <v>0</v>
          </cell>
          <cell r="Z1308">
            <v>0</v>
          </cell>
          <cell r="AA1308">
            <v>0</v>
          </cell>
          <cell r="AB1308">
            <v>0</v>
          </cell>
          <cell r="AC1308">
            <v>0</v>
          </cell>
          <cell r="AD1308" t="str">
            <v>Yes</v>
          </cell>
          <cell r="AE1308" t="str">
            <v>Yes</v>
          </cell>
          <cell r="AF1308" t="str">
            <v>Oxford</v>
          </cell>
          <cell r="AG1308" t="str">
            <v>Terraces</v>
          </cell>
          <cell r="AH1308" t="str">
            <v>1978</v>
          </cell>
          <cell r="AI1308" t="str">
            <v>Oxford</v>
          </cell>
          <cell r="AJ1308" t="str">
            <v>Aff. Midwest</v>
          </cell>
          <cell r="AK1308" t="str">
            <v>Jennifer Jarvis</v>
          </cell>
          <cell r="AL1308" t="str">
            <v>Jeanne Gullion</v>
          </cell>
          <cell r="AM1308" t="b">
            <v>0</v>
          </cell>
          <cell r="AN1308">
            <v>0</v>
          </cell>
          <cell r="AO1308">
            <v>0</v>
          </cell>
          <cell r="AP1308">
            <v>0</v>
          </cell>
          <cell r="AQ1308">
            <v>0</v>
          </cell>
          <cell r="AR1308">
            <v>0</v>
          </cell>
          <cell r="AS1308">
            <v>0</v>
          </cell>
          <cell r="AT1308">
            <v>0</v>
          </cell>
          <cell r="AU1308">
            <v>0</v>
          </cell>
          <cell r="AV1308">
            <v>0</v>
          </cell>
          <cell r="AW1308">
            <v>0</v>
          </cell>
          <cell r="AX1308">
            <v>0</v>
          </cell>
          <cell r="AY1308">
            <v>0</v>
          </cell>
        </row>
        <row r="1309">
          <cell r="A1309" t="str">
            <v>038795</v>
          </cell>
          <cell r="B1309" t="str">
            <v>RUNAWAY BAY (FL)</v>
          </cell>
          <cell r="C1309" t="str">
            <v>6175 REFLECTIONS BLVD.</v>
          </cell>
          <cell r="D1309">
            <v>0</v>
          </cell>
          <cell r="E1309" t="str">
            <v>Lantana</v>
          </cell>
          <cell r="F1309" t="str">
            <v>FL</v>
          </cell>
          <cell r="G1309" t="str">
            <v>33462</v>
          </cell>
          <cell r="H1309" t="str">
            <v>561-965-3233</v>
          </cell>
          <cell r="I1309" t="str">
            <v>561-968-2030</v>
          </cell>
          <cell r="J1309">
            <v>404</v>
          </cell>
          <cell r="K1309" t="str">
            <v>12099</v>
          </cell>
          <cell r="L1309" t="str">
            <v>Palm Beach</v>
          </cell>
          <cell r="M1309" t="str">
            <v>8960</v>
          </cell>
          <cell r="N1309" t="str">
            <v>West Palm Beach-Boca Raton</v>
          </cell>
          <cell r="O1309">
            <v>0</v>
          </cell>
          <cell r="P1309">
            <v>0</v>
          </cell>
          <cell r="Q1309" t="str">
            <v>Suburban</v>
          </cell>
          <cell r="R1309" t="str">
            <v>garden</v>
          </cell>
          <cell r="S1309" t="str">
            <v>AIMCO</v>
          </cell>
          <cell r="T1309" t="str">
            <v>OXFORD</v>
          </cell>
          <cell r="U1309" t="str">
            <v>Conventional</v>
          </cell>
          <cell r="V1309" t="str">
            <v>Conventional</v>
          </cell>
          <cell r="W1309">
            <v>0</v>
          </cell>
          <cell r="X1309" t="str">
            <v>Fee</v>
          </cell>
          <cell r="Y1309">
            <v>0</v>
          </cell>
          <cell r="Z1309">
            <v>0</v>
          </cell>
          <cell r="AA1309">
            <v>0</v>
          </cell>
          <cell r="AB1309">
            <v>0</v>
          </cell>
          <cell r="AC1309">
            <v>0</v>
          </cell>
          <cell r="AD1309" t="str">
            <v>Yes</v>
          </cell>
          <cell r="AE1309" t="str">
            <v>Yes</v>
          </cell>
          <cell r="AF1309" t="str">
            <v>Oxford</v>
          </cell>
          <cell r="AG1309" t="str">
            <v>Lantana - Oxford</v>
          </cell>
          <cell r="AH1309" t="str">
            <v>1986</v>
          </cell>
          <cell r="AI1309" t="str">
            <v>Oxford</v>
          </cell>
          <cell r="AJ1309" t="str">
            <v>Conv. South</v>
          </cell>
          <cell r="AK1309" t="str">
            <v>Joe Pietzyk</v>
          </cell>
          <cell r="AL1309" t="str">
            <v>Pat Fraza</v>
          </cell>
          <cell r="AM1309" t="b">
            <v>0</v>
          </cell>
          <cell r="AN1309">
            <v>0</v>
          </cell>
          <cell r="AO1309">
            <v>0</v>
          </cell>
          <cell r="AP1309">
            <v>0</v>
          </cell>
          <cell r="AQ1309">
            <v>0</v>
          </cell>
          <cell r="AR1309">
            <v>0</v>
          </cell>
          <cell r="AS1309">
            <v>0</v>
          </cell>
          <cell r="AT1309">
            <v>0</v>
          </cell>
          <cell r="AU1309">
            <v>0</v>
          </cell>
          <cell r="AV1309">
            <v>0</v>
          </cell>
          <cell r="AW1309">
            <v>0</v>
          </cell>
          <cell r="AX1309">
            <v>0</v>
          </cell>
          <cell r="AY1309">
            <v>0</v>
          </cell>
        </row>
        <row r="1310">
          <cell r="A1310" t="str">
            <v>038797</v>
          </cell>
          <cell r="B1310" t="str">
            <v>WOODS OF MARLTON I</v>
          </cell>
          <cell r="C1310" t="str">
            <v>WOODS OF MARLTON I</v>
          </cell>
          <cell r="D1310" t="str">
            <v>8911 Heathermore Blvd</v>
          </cell>
          <cell r="E1310" t="str">
            <v>Upper Marlboro</v>
          </cell>
          <cell r="F1310" t="str">
            <v>MD</v>
          </cell>
          <cell r="G1310" t="str">
            <v>20772</v>
          </cell>
          <cell r="H1310" t="str">
            <v>301-627-0281</v>
          </cell>
          <cell r="I1310" t="str">
            <v>301-952-1713</v>
          </cell>
          <cell r="J1310">
            <v>186</v>
          </cell>
          <cell r="K1310" t="str">
            <v>24033</v>
          </cell>
          <cell r="L1310" t="str">
            <v>Prince George's</v>
          </cell>
          <cell r="M1310" t="str">
            <v>8840</v>
          </cell>
          <cell r="N1310" t="str">
            <v>Washington</v>
          </cell>
          <cell r="O1310" t="str">
            <v>97</v>
          </cell>
          <cell r="P1310" t="str">
            <v>Washington - Baltimore</v>
          </cell>
          <cell r="Q1310">
            <v>0</v>
          </cell>
          <cell r="R1310" t="str">
            <v>garden</v>
          </cell>
          <cell r="S1310" t="str">
            <v>AIMCO</v>
          </cell>
          <cell r="T1310" t="str">
            <v>FEE</v>
          </cell>
          <cell r="U1310" t="str">
            <v>Conventional</v>
          </cell>
          <cell r="V1310" t="str">
            <v>Conventional</v>
          </cell>
          <cell r="W1310" t="str">
            <v>Tax Credit</v>
          </cell>
          <cell r="X1310" t="str">
            <v>Fee</v>
          </cell>
          <cell r="Y1310" t="str">
            <v>12</v>
          </cell>
          <cell r="Z1310">
            <v>0</v>
          </cell>
          <cell r="AA1310">
            <v>0</v>
          </cell>
          <cell r="AB1310">
            <v>0</v>
          </cell>
          <cell r="AC1310">
            <v>0</v>
          </cell>
          <cell r="AD1310" t="str">
            <v>No</v>
          </cell>
          <cell r="AE1310" t="str">
            <v>Yes</v>
          </cell>
          <cell r="AF1310" t="str">
            <v>NHP Management Company</v>
          </cell>
          <cell r="AG1310" t="str">
            <v>Woods of Marlton I L.P.</v>
          </cell>
          <cell r="AH1310">
            <v>0</v>
          </cell>
          <cell r="AI1310" t="str">
            <v>East</v>
          </cell>
          <cell r="AJ1310" t="str">
            <v>Rockville</v>
          </cell>
          <cell r="AK1310" t="str">
            <v>Bruce Terwilliger</v>
          </cell>
          <cell r="AL1310" t="str">
            <v>Ginger Fitzpatrick</v>
          </cell>
          <cell r="AM1310" t="b">
            <v>0</v>
          </cell>
          <cell r="AN1310" t="str">
            <v>RW:038623@3494</v>
          </cell>
          <cell r="AO1310" t="str">
            <v>13094</v>
          </cell>
          <cell r="AP1310">
            <v>0</v>
          </cell>
          <cell r="AQ1310">
            <v>0</v>
          </cell>
          <cell r="AR1310">
            <v>0</v>
          </cell>
          <cell r="AS1310">
            <v>0</v>
          </cell>
          <cell r="AT1310">
            <v>0</v>
          </cell>
          <cell r="AU1310">
            <v>0</v>
          </cell>
          <cell r="AV1310">
            <v>0</v>
          </cell>
          <cell r="AW1310">
            <v>0</v>
          </cell>
          <cell r="AX1310">
            <v>0</v>
          </cell>
          <cell r="AY1310">
            <v>0</v>
          </cell>
        </row>
        <row r="1311">
          <cell r="A1311" t="str">
            <v>038798</v>
          </cell>
          <cell r="B1311" t="str">
            <v>The Pines</v>
          </cell>
          <cell r="C1311" t="str">
            <v>3016 Pinewood Dr NE</v>
          </cell>
          <cell r="D1311">
            <v>0</v>
          </cell>
          <cell r="E1311" t="str">
            <v>Palm Bay</v>
          </cell>
          <cell r="F1311" t="str">
            <v>FL</v>
          </cell>
          <cell r="G1311" t="str">
            <v>32905</v>
          </cell>
          <cell r="H1311" t="str">
            <v>407-724-8000</v>
          </cell>
          <cell r="I1311" t="str">
            <v>407-676-7625</v>
          </cell>
          <cell r="J1311">
            <v>216</v>
          </cell>
          <cell r="K1311" t="str">
            <v>12009</v>
          </cell>
          <cell r="L1311" t="str">
            <v>Brevard</v>
          </cell>
          <cell r="M1311" t="str">
            <v>4900</v>
          </cell>
          <cell r="N1311" t="str">
            <v>Melbourne-Titusville-Palm Bay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 t="str">
            <v>AIMCO</v>
          </cell>
          <cell r="T1311" t="str">
            <v>Realty Investments</v>
          </cell>
          <cell r="U1311" t="str">
            <v>Affordable</v>
          </cell>
          <cell r="V1311" t="str">
            <v>Conventional</v>
          </cell>
          <cell r="W1311">
            <v>0</v>
          </cell>
          <cell r="X1311" t="str">
            <v>Consolidated</v>
          </cell>
          <cell r="Y1311" t="str">
            <v>12</v>
          </cell>
          <cell r="Z1311" t="str">
            <v>3</v>
          </cell>
          <cell r="AA1311" t="str">
            <v>3</v>
          </cell>
          <cell r="AB1311">
            <v>0</v>
          </cell>
          <cell r="AC1311">
            <v>1</v>
          </cell>
          <cell r="AD1311" t="str">
            <v>Yes</v>
          </cell>
          <cell r="AE1311" t="str">
            <v>Yes</v>
          </cell>
          <cell r="AF1311" t="str">
            <v>NHP Management Company</v>
          </cell>
          <cell r="AG1311" t="str">
            <v>AIMCO Pines, L.P.</v>
          </cell>
          <cell r="AH1311" t="str">
            <v>1985</v>
          </cell>
          <cell r="AI1311" t="str">
            <v>South East</v>
          </cell>
          <cell r="AJ1311" t="str">
            <v>Orlando</v>
          </cell>
          <cell r="AK1311" t="str">
            <v>Chuck Turner</v>
          </cell>
          <cell r="AL1311" t="str">
            <v>Elizabeth Thompson</v>
          </cell>
          <cell r="AM1311" t="b">
            <v>0</v>
          </cell>
          <cell r="AN1311">
            <v>0</v>
          </cell>
          <cell r="AO1311">
            <v>0</v>
          </cell>
          <cell r="AP1311">
            <v>0</v>
          </cell>
          <cell r="AQ1311">
            <v>0</v>
          </cell>
          <cell r="AR1311">
            <v>0</v>
          </cell>
          <cell r="AS1311">
            <v>0</v>
          </cell>
          <cell r="AT1311">
            <v>0</v>
          </cell>
          <cell r="AU1311">
            <v>0</v>
          </cell>
          <cell r="AV1311">
            <v>0</v>
          </cell>
          <cell r="AW1311">
            <v>0</v>
          </cell>
          <cell r="AX1311">
            <v>0</v>
          </cell>
          <cell r="AY1311">
            <v>0</v>
          </cell>
        </row>
        <row r="1312">
          <cell r="A1312" t="str">
            <v>038800</v>
          </cell>
          <cell r="B1312" t="str">
            <v>CHIMNEYS OF OAK CREEK II</v>
          </cell>
          <cell r="C1312" t="str">
            <v>1848 CHIMNEY LANE</v>
          </cell>
          <cell r="D1312">
            <v>0</v>
          </cell>
          <cell r="E1312" t="str">
            <v>Kettering</v>
          </cell>
          <cell r="F1312" t="str">
            <v>OH</v>
          </cell>
          <cell r="G1312" t="str">
            <v>45440</v>
          </cell>
          <cell r="H1312" t="str">
            <v>937-433-1004</v>
          </cell>
          <cell r="I1312" t="str">
            <v>937-433-2108</v>
          </cell>
          <cell r="J1312">
            <v>188</v>
          </cell>
          <cell r="K1312" t="str">
            <v>39057</v>
          </cell>
          <cell r="L1312" t="str">
            <v>Greene</v>
          </cell>
          <cell r="M1312" t="str">
            <v>2000</v>
          </cell>
          <cell r="N1312" t="str">
            <v>Dayton-Springfield</v>
          </cell>
          <cell r="O1312">
            <v>0</v>
          </cell>
          <cell r="P1312">
            <v>0</v>
          </cell>
          <cell r="Q1312" t="str">
            <v>Small City</v>
          </cell>
          <cell r="R1312" t="str">
            <v>garden</v>
          </cell>
          <cell r="S1312" t="str">
            <v>AIMCO</v>
          </cell>
          <cell r="T1312" t="str">
            <v>OXFORD</v>
          </cell>
          <cell r="U1312" t="str">
            <v>Conventional</v>
          </cell>
          <cell r="V1312" t="str">
            <v>Conventional</v>
          </cell>
          <cell r="W1312">
            <v>0</v>
          </cell>
          <cell r="X1312" t="str">
            <v>Fee</v>
          </cell>
          <cell r="Y1312">
            <v>0</v>
          </cell>
          <cell r="Z1312">
            <v>0</v>
          </cell>
          <cell r="AA1312">
            <v>0</v>
          </cell>
          <cell r="AB1312">
            <v>0</v>
          </cell>
          <cell r="AC1312">
            <v>0</v>
          </cell>
          <cell r="AD1312" t="str">
            <v>Yes</v>
          </cell>
          <cell r="AE1312" t="str">
            <v>Yes</v>
          </cell>
          <cell r="AF1312" t="str">
            <v>Oxford</v>
          </cell>
          <cell r="AG1312" t="str">
            <v>Kettering - Oxford</v>
          </cell>
          <cell r="AH1312" t="str">
            <v>1983</v>
          </cell>
          <cell r="AI1312" t="str">
            <v>Oxford</v>
          </cell>
          <cell r="AJ1312" t="str">
            <v>Conv. Midwest</v>
          </cell>
          <cell r="AK1312" t="str">
            <v>Gerry Zais</v>
          </cell>
          <cell r="AL1312" t="str">
            <v>Stella Deheer</v>
          </cell>
          <cell r="AM1312" t="b">
            <v>0</v>
          </cell>
          <cell r="AN1312" t="str">
            <v>RW:038482@3494</v>
          </cell>
          <cell r="AO1312" t="str">
            <v>03014</v>
          </cell>
          <cell r="AP1312">
            <v>0</v>
          </cell>
          <cell r="AQ1312">
            <v>0</v>
          </cell>
          <cell r="AR1312">
            <v>0</v>
          </cell>
          <cell r="AS1312">
            <v>0</v>
          </cell>
          <cell r="AT1312">
            <v>0</v>
          </cell>
          <cell r="AU1312">
            <v>0</v>
          </cell>
          <cell r="AV1312">
            <v>0</v>
          </cell>
          <cell r="AW1312">
            <v>0</v>
          </cell>
          <cell r="AX1312">
            <v>0</v>
          </cell>
          <cell r="AY1312">
            <v>0</v>
          </cell>
        </row>
        <row r="1313">
          <cell r="A1313" t="str">
            <v>038801</v>
          </cell>
          <cell r="B1313" t="str">
            <v>WOODS OF MARLTON II</v>
          </cell>
          <cell r="C1313" t="str">
            <v>WOODS OF MARLTON II</v>
          </cell>
          <cell r="D1313" t="str">
            <v>8911 Heathermore Blvd</v>
          </cell>
          <cell r="E1313" t="str">
            <v>Upper Marlboro</v>
          </cell>
          <cell r="F1313" t="str">
            <v>MD</v>
          </cell>
          <cell r="G1313" t="str">
            <v>20772</v>
          </cell>
          <cell r="H1313" t="str">
            <v>301-627-0281</v>
          </cell>
          <cell r="I1313" t="str">
            <v>301-952-1713</v>
          </cell>
          <cell r="J1313">
            <v>104</v>
          </cell>
          <cell r="K1313" t="str">
            <v>24033</v>
          </cell>
          <cell r="L1313" t="str">
            <v>Prince George's</v>
          </cell>
          <cell r="M1313" t="str">
            <v>8840</v>
          </cell>
          <cell r="N1313" t="str">
            <v>Washington</v>
          </cell>
          <cell r="O1313" t="str">
            <v>97</v>
          </cell>
          <cell r="P1313" t="str">
            <v>Washington - Baltimore</v>
          </cell>
          <cell r="Q1313">
            <v>0</v>
          </cell>
          <cell r="R1313" t="str">
            <v>garden</v>
          </cell>
          <cell r="S1313" t="str">
            <v>AIMCO</v>
          </cell>
          <cell r="T1313" t="str">
            <v>FEE</v>
          </cell>
          <cell r="U1313" t="str">
            <v>Conventional</v>
          </cell>
          <cell r="V1313" t="str">
            <v>Conventional</v>
          </cell>
          <cell r="W1313" t="str">
            <v>Tax Credit</v>
          </cell>
          <cell r="X1313" t="str">
            <v>Fee</v>
          </cell>
          <cell r="Y1313" t="str">
            <v>12</v>
          </cell>
          <cell r="Z1313">
            <v>0</v>
          </cell>
          <cell r="AA1313">
            <v>0</v>
          </cell>
          <cell r="AB1313">
            <v>0</v>
          </cell>
          <cell r="AC1313">
            <v>0</v>
          </cell>
          <cell r="AD1313" t="str">
            <v>No</v>
          </cell>
          <cell r="AE1313" t="str">
            <v>Yes</v>
          </cell>
          <cell r="AF1313" t="str">
            <v>NHP Management Company</v>
          </cell>
          <cell r="AG1313" t="str">
            <v>Woods of Marlton II L.P.</v>
          </cell>
          <cell r="AH1313">
            <v>0</v>
          </cell>
          <cell r="AI1313" t="str">
            <v>East</v>
          </cell>
          <cell r="AJ1313" t="str">
            <v>Rockville</v>
          </cell>
          <cell r="AK1313" t="str">
            <v>Bruce Terwilliger</v>
          </cell>
          <cell r="AL1313" t="str">
            <v>Ginger Fitzpatrick</v>
          </cell>
          <cell r="AM1313" t="b">
            <v>0</v>
          </cell>
          <cell r="AN1313" t="str">
            <v>RW:038210@3494</v>
          </cell>
          <cell r="AO1313" t="str">
            <v>08022</v>
          </cell>
          <cell r="AP1313">
            <v>0</v>
          </cell>
          <cell r="AQ1313">
            <v>0</v>
          </cell>
          <cell r="AR1313">
            <v>0</v>
          </cell>
          <cell r="AS1313">
            <v>0</v>
          </cell>
          <cell r="AT1313">
            <v>0</v>
          </cell>
          <cell r="AU1313">
            <v>0</v>
          </cell>
          <cell r="AV1313">
            <v>0</v>
          </cell>
          <cell r="AW1313">
            <v>0</v>
          </cell>
          <cell r="AX1313">
            <v>0</v>
          </cell>
          <cell r="AY1313">
            <v>0</v>
          </cell>
        </row>
        <row r="1314">
          <cell r="A1314" t="str">
            <v>038802</v>
          </cell>
          <cell r="B1314" t="str">
            <v>CHARLESTON LANDING</v>
          </cell>
          <cell r="C1314" t="str">
            <v>902 DELANEY CIRCLE</v>
          </cell>
          <cell r="D1314">
            <v>0</v>
          </cell>
          <cell r="E1314" t="str">
            <v>Brandon</v>
          </cell>
          <cell r="F1314" t="str">
            <v>FL</v>
          </cell>
          <cell r="G1314" t="str">
            <v>33511</v>
          </cell>
          <cell r="H1314" t="str">
            <v>813-689-8221</v>
          </cell>
          <cell r="I1314" t="str">
            <v>813-684-1910</v>
          </cell>
          <cell r="J1314">
            <v>300</v>
          </cell>
          <cell r="K1314" t="str">
            <v>12057</v>
          </cell>
          <cell r="L1314" t="str">
            <v>Hillsborough</v>
          </cell>
          <cell r="M1314" t="str">
            <v>8280</v>
          </cell>
          <cell r="N1314" t="str">
            <v>Tampa-St. Petersburg-Clearwater</v>
          </cell>
          <cell r="O1314">
            <v>0</v>
          </cell>
          <cell r="P1314">
            <v>0</v>
          </cell>
          <cell r="Q1314" t="str">
            <v>Small City</v>
          </cell>
          <cell r="R1314" t="str">
            <v>garden</v>
          </cell>
          <cell r="S1314" t="str">
            <v>AIMCO</v>
          </cell>
          <cell r="T1314" t="str">
            <v>OXFORD</v>
          </cell>
          <cell r="U1314" t="str">
            <v>Conventional</v>
          </cell>
          <cell r="V1314" t="str">
            <v>Conventional</v>
          </cell>
          <cell r="W1314">
            <v>0</v>
          </cell>
          <cell r="X1314" t="str">
            <v>Fee</v>
          </cell>
          <cell r="Y1314">
            <v>0</v>
          </cell>
          <cell r="Z1314">
            <v>0</v>
          </cell>
          <cell r="AA1314">
            <v>0</v>
          </cell>
          <cell r="AB1314">
            <v>0</v>
          </cell>
          <cell r="AC1314">
            <v>0</v>
          </cell>
          <cell r="AD1314" t="str">
            <v>Yes</v>
          </cell>
          <cell r="AE1314" t="str">
            <v>Yes</v>
          </cell>
          <cell r="AF1314" t="str">
            <v>Oxford</v>
          </cell>
          <cell r="AG1314" t="str">
            <v>Brandon - Oxford</v>
          </cell>
          <cell r="AH1314" t="str">
            <v>1985</v>
          </cell>
          <cell r="AI1314" t="str">
            <v>Oxford</v>
          </cell>
          <cell r="AJ1314" t="str">
            <v>Conv. South</v>
          </cell>
          <cell r="AK1314" t="str">
            <v>Joe Pietzyk</v>
          </cell>
          <cell r="AL1314" t="str">
            <v>David Stanz</v>
          </cell>
          <cell r="AM1314" t="b">
            <v>0</v>
          </cell>
          <cell r="AN1314" t="str">
            <v>RW:005754@3494</v>
          </cell>
          <cell r="AO1314" t="str">
            <v>11548</v>
          </cell>
          <cell r="AP1314">
            <v>0</v>
          </cell>
          <cell r="AQ1314">
            <v>0</v>
          </cell>
          <cell r="AR1314">
            <v>0</v>
          </cell>
          <cell r="AS1314">
            <v>0</v>
          </cell>
          <cell r="AT1314">
            <v>0</v>
          </cell>
          <cell r="AU1314">
            <v>0</v>
          </cell>
          <cell r="AV1314">
            <v>0</v>
          </cell>
          <cell r="AW1314">
            <v>0</v>
          </cell>
          <cell r="AX1314">
            <v>0</v>
          </cell>
          <cell r="AY1314">
            <v>0</v>
          </cell>
        </row>
        <row r="1315">
          <cell r="A1315" t="str">
            <v>038803</v>
          </cell>
          <cell r="B1315" t="str">
            <v>VISTA DEL LAGOS</v>
          </cell>
          <cell r="C1315" t="str">
            <v>1586 MAGGIO WAY</v>
          </cell>
          <cell r="D1315">
            <v>0</v>
          </cell>
          <cell r="E1315" t="str">
            <v>Chandler</v>
          </cell>
          <cell r="F1315" t="str">
            <v>AZ</v>
          </cell>
          <cell r="G1315" t="str">
            <v>85224</v>
          </cell>
          <cell r="H1315">
            <v>0</v>
          </cell>
          <cell r="I1315">
            <v>0</v>
          </cell>
          <cell r="J1315">
            <v>200</v>
          </cell>
          <cell r="K1315" t="str">
            <v>04013</v>
          </cell>
          <cell r="L1315" t="str">
            <v>Maricopa</v>
          </cell>
          <cell r="M1315" t="str">
            <v>6200</v>
          </cell>
          <cell r="N1315" t="str">
            <v>Phoenix-Mesa</v>
          </cell>
          <cell r="O1315">
            <v>0</v>
          </cell>
          <cell r="P1315">
            <v>0</v>
          </cell>
          <cell r="Q1315" t="str">
            <v>Suburban</v>
          </cell>
          <cell r="R1315" t="str">
            <v>garden</v>
          </cell>
          <cell r="S1315" t="str">
            <v>AIMCO</v>
          </cell>
          <cell r="T1315" t="str">
            <v>FRG</v>
          </cell>
          <cell r="U1315" t="str">
            <v>Conventional</v>
          </cell>
          <cell r="V1315" t="str">
            <v>Conventional</v>
          </cell>
          <cell r="W1315">
            <v>0</v>
          </cell>
          <cell r="X1315" t="str">
            <v>Equity</v>
          </cell>
          <cell r="Y1315" t="str">
            <v>12</v>
          </cell>
          <cell r="Z1315" t="str">
            <v>8</v>
          </cell>
          <cell r="AA1315" t="str">
            <v>9</v>
          </cell>
          <cell r="AB1315">
            <v>0</v>
          </cell>
          <cell r="AC1315">
            <v>0.28539999999999999</v>
          </cell>
          <cell r="AD1315" t="str">
            <v>Yes</v>
          </cell>
          <cell r="AE1315" t="str">
            <v>Yes</v>
          </cell>
          <cell r="AF1315" t="str">
            <v>NHP Management Company</v>
          </cell>
          <cell r="AG1315" t="str">
            <v>Franklin Chandler Associates</v>
          </cell>
          <cell r="AH1315" t="str">
            <v>1986</v>
          </cell>
          <cell r="AI1315" t="str">
            <v>Far West</v>
          </cell>
          <cell r="AJ1315" t="str">
            <v>Phoenix</v>
          </cell>
          <cell r="AK1315" t="str">
            <v>Kris Bloom</v>
          </cell>
          <cell r="AL1315" t="str">
            <v>Peri Swenson</v>
          </cell>
          <cell r="AM1315" t="b">
            <v>1</v>
          </cell>
          <cell r="AN1315">
            <v>0</v>
          </cell>
          <cell r="AO1315">
            <v>0</v>
          </cell>
          <cell r="AP1315">
            <v>0</v>
          </cell>
          <cell r="AQ1315">
            <v>0</v>
          </cell>
          <cell r="AR1315">
            <v>0</v>
          </cell>
          <cell r="AS1315">
            <v>0</v>
          </cell>
          <cell r="AT1315">
            <v>0</v>
          </cell>
          <cell r="AU1315">
            <v>938.35</v>
          </cell>
          <cell r="AV1315">
            <v>0</v>
          </cell>
          <cell r="AW1315">
            <v>0</v>
          </cell>
          <cell r="AX1315">
            <v>938.35</v>
          </cell>
          <cell r="AY1315">
            <v>267.8</v>
          </cell>
        </row>
        <row r="1316">
          <cell r="A1316" t="str">
            <v>038804</v>
          </cell>
          <cell r="B1316" t="str">
            <v>CHIMNEYTOP</v>
          </cell>
          <cell r="C1316" t="str">
            <v>100 CHIMNEYTOP DRIVE</v>
          </cell>
          <cell r="D1316">
            <v>0</v>
          </cell>
          <cell r="E1316" t="str">
            <v>Antioch</v>
          </cell>
          <cell r="F1316" t="str">
            <v>TN</v>
          </cell>
          <cell r="G1316" t="str">
            <v>37013</v>
          </cell>
          <cell r="H1316" t="str">
            <v>615-731-1528</v>
          </cell>
          <cell r="I1316" t="str">
            <v>615-731-1586</v>
          </cell>
          <cell r="J1316">
            <v>362</v>
          </cell>
          <cell r="K1316" t="str">
            <v>47037</v>
          </cell>
          <cell r="L1316" t="str">
            <v>Davidson</v>
          </cell>
          <cell r="M1316" t="str">
            <v>5360</v>
          </cell>
          <cell r="N1316" t="str">
            <v>Nashville</v>
          </cell>
          <cell r="O1316">
            <v>0</v>
          </cell>
          <cell r="P1316">
            <v>0</v>
          </cell>
          <cell r="Q1316" t="str">
            <v>Suburban</v>
          </cell>
          <cell r="R1316" t="str">
            <v>garden</v>
          </cell>
          <cell r="S1316" t="str">
            <v>AIMCO</v>
          </cell>
          <cell r="T1316" t="str">
            <v>OXFORD</v>
          </cell>
          <cell r="U1316" t="str">
            <v>Conventional</v>
          </cell>
          <cell r="V1316" t="str">
            <v>Conventional</v>
          </cell>
          <cell r="W1316">
            <v>0</v>
          </cell>
          <cell r="X1316" t="str">
            <v>Fee</v>
          </cell>
          <cell r="Y1316">
            <v>0</v>
          </cell>
          <cell r="Z1316">
            <v>0</v>
          </cell>
          <cell r="AA1316">
            <v>0</v>
          </cell>
          <cell r="AB1316">
            <v>0</v>
          </cell>
          <cell r="AC1316">
            <v>0</v>
          </cell>
          <cell r="AD1316" t="str">
            <v>Yes</v>
          </cell>
          <cell r="AE1316" t="str">
            <v>Yes</v>
          </cell>
          <cell r="AF1316" t="str">
            <v>Oxford</v>
          </cell>
          <cell r="AG1316" t="str">
            <v>Chimneytop Oxford</v>
          </cell>
          <cell r="AH1316" t="str">
            <v>1984</v>
          </cell>
          <cell r="AI1316" t="str">
            <v>Oxford</v>
          </cell>
          <cell r="AJ1316" t="str">
            <v>Conv. South</v>
          </cell>
          <cell r="AK1316" t="str">
            <v>Joe Pietzyk</v>
          </cell>
          <cell r="AL1316" t="str">
            <v>Sherry Boyd</v>
          </cell>
          <cell r="AM1316" t="b">
            <v>0</v>
          </cell>
          <cell r="AN1316" t="str">
            <v>RW:025032@3494</v>
          </cell>
          <cell r="AO1316" t="str">
            <v>11678</v>
          </cell>
          <cell r="AP1316">
            <v>0</v>
          </cell>
          <cell r="AQ1316">
            <v>0</v>
          </cell>
          <cell r="AR1316">
            <v>0</v>
          </cell>
          <cell r="AS1316">
            <v>0</v>
          </cell>
          <cell r="AT1316">
            <v>0</v>
          </cell>
          <cell r="AU1316">
            <v>0</v>
          </cell>
          <cell r="AV1316">
            <v>0</v>
          </cell>
          <cell r="AW1316">
            <v>0</v>
          </cell>
          <cell r="AX1316">
            <v>0</v>
          </cell>
          <cell r="AY1316">
            <v>0</v>
          </cell>
        </row>
        <row r="1317">
          <cell r="A1317" t="str">
            <v>038805</v>
          </cell>
          <cell r="B1317" t="str">
            <v>Fieldcrest</v>
          </cell>
          <cell r="C1317" t="str">
            <v>7932 Southside Blvd</v>
          </cell>
          <cell r="D1317">
            <v>0</v>
          </cell>
          <cell r="E1317" t="str">
            <v>Jacksonville</v>
          </cell>
          <cell r="F1317" t="str">
            <v>FL</v>
          </cell>
          <cell r="G1317" t="str">
            <v>32256</v>
          </cell>
          <cell r="H1317" t="str">
            <v>904-642-3232</v>
          </cell>
          <cell r="I1317" t="str">
            <v>904-642-3233</v>
          </cell>
          <cell r="J1317">
            <v>240</v>
          </cell>
          <cell r="K1317" t="str">
            <v>12031</v>
          </cell>
          <cell r="L1317" t="str">
            <v>Duval</v>
          </cell>
          <cell r="M1317" t="str">
            <v>3600</v>
          </cell>
          <cell r="N1317" t="str">
            <v>Jacksonville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 t="str">
            <v>AIMCO</v>
          </cell>
          <cell r="T1317" t="str">
            <v>Realty Investments</v>
          </cell>
          <cell r="U1317" t="str">
            <v>Affordable</v>
          </cell>
          <cell r="V1317">
            <v>0</v>
          </cell>
          <cell r="W1317">
            <v>0</v>
          </cell>
          <cell r="X1317" t="str">
            <v>Consolidated</v>
          </cell>
          <cell r="Y1317" t="str">
            <v>12</v>
          </cell>
          <cell r="Z1317" t="str">
            <v>7</v>
          </cell>
          <cell r="AA1317" t="str">
            <v>8</v>
          </cell>
          <cell r="AB1317">
            <v>0</v>
          </cell>
          <cell r="AC1317">
            <v>1</v>
          </cell>
          <cell r="AD1317" t="str">
            <v>Yes</v>
          </cell>
          <cell r="AE1317" t="str">
            <v>Yes</v>
          </cell>
          <cell r="AF1317" t="str">
            <v>NHP Management Company</v>
          </cell>
          <cell r="AG1317" t="str">
            <v>AIMCO Fieldcrest, L.P.</v>
          </cell>
          <cell r="AH1317">
            <v>0</v>
          </cell>
          <cell r="AI1317" t="str">
            <v>South East</v>
          </cell>
          <cell r="AJ1317" t="str">
            <v>Tampa</v>
          </cell>
          <cell r="AK1317" t="str">
            <v>Dan Kistel</v>
          </cell>
          <cell r="AL1317" t="str">
            <v>Susan Miller</v>
          </cell>
          <cell r="AM1317" t="b">
            <v>1</v>
          </cell>
          <cell r="AN1317">
            <v>0</v>
          </cell>
          <cell r="AO1317">
            <v>0</v>
          </cell>
          <cell r="AP1317">
            <v>0</v>
          </cell>
          <cell r="AQ1317">
            <v>0</v>
          </cell>
          <cell r="AR1317">
            <v>0</v>
          </cell>
          <cell r="AS1317">
            <v>0</v>
          </cell>
          <cell r="AT1317">
            <v>0</v>
          </cell>
          <cell r="AU1317">
            <v>0</v>
          </cell>
          <cell r="AV1317">
            <v>0</v>
          </cell>
          <cell r="AW1317">
            <v>0</v>
          </cell>
          <cell r="AX1317">
            <v>0</v>
          </cell>
          <cell r="AY1317">
            <v>0</v>
          </cell>
        </row>
        <row r="1318">
          <cell r="A1318" t="str">
            <v>038806</v>
          </cell>
          <cell r="B1318" t="str">
            <v>LOS ARBOLES</v>
          </cell>
          <cell r="C1318" t="str">
            <v>1586 West Maggio Way</v>
          </cell>
          <cell r="D1318">
            <v>0</v>
          </cell>
          <cell r="E1318" t="str">
            <v>Chandler</v>
          </cell>
          <cell r="F1318" t="str">
            <v>AZ</v>
          </cell>
          <cell r="G1318" t="str">
            <v>85224</v>
          </cell>
          <cell r="H1318" t="str">
            <v>513-281-1288</v>
          </cell>
          <cell r="I1318" t="str">
            <v>513-281-0524</v>
          </cell>
          <cell r="J1318">
            <v>232</v>
          </cell>
          <cell r="K1318" t="str">
            <v>04013</v>
          </cell>
          <cell r="L1318" t="str">
            <v>Maricopa</v>
          </cell>
          <cell r="M1318" t="str">
            <v>6200</v>
          </cell>
          <cell r="N1318" t="str">
            <v>Phoenix-Mesa</v>
          </cell>
          <cell r="O1318">
            <v>0</v>
          </cell>
          <cell r="P1318">
            <v>0</v>
          </cell>
          <cell r="Q1318">
            <v>0</v>
          </cell>
          <cell r="R1318" t="str">
            <v>garden</v>
          </cell>
          <cell r="S1318" t="str">
            <v>AIMCO</v>
          </cell>
          <cell r="T1318" t="str">
            <v>REIT</v>
          </cell>
          <cell r="U1318" t="str">
            <v>Conventional</v>
          </cell>
          <cell r="V1318" t="str">
            <v>Conventional</v>
          </cell>
          <cell r="W1318">
            <v>0</v>
          </cell>
          <cell r="X1318" t="str">
            <v>Consolidated</v>
          </cell>
          <cell r="Y1318" t="str">
            <v>12</v>
          </cell>
          <cell r="Z1318" t="str">
            <v>8</v>
          </cell>
          <cell r="AA1318" t="str">
            <v>7</v>
          </cell>
          <cell r="AB1318">
            <v>0</v>
          </cell>
          <cell r="AC1318">
            <v>1</v>
          </cell>
          <cell r="AD1318" t="str">
            <v>Yes</v>
          </cell>
          <cell r="AE1318" t="str">
            <v>Yes</v>
          </cell>
          <cell r="AF1318" t="str">
            <v>NHP Management Company</v>
          </cell>
          <cell r="AG1318" t="str">
            <v>AIMCO Properties, L.P.</v>
          </cell>
          <cell r="AH1318" t="str">
            <v>1987</v>
          </cell>
          <cell r="AI1318" t="str">
            <v>Far West</v>
          </cell>
          <cell r="AJ1318" t="str">
            <v>Phoenix</v>
          </cell>
          <cell r="AK1318" t="str">
            <v>Kris Bloom</v>
          </cell>
          <cell r="AL1318" t="str">
            <v>Peri Swenson</v>
          </cell>
          <cell r="AM1318" t="b">
            <v>0</v>
          </cell>
          <cell r="AN1318" t="str">
            <v>RW:038423@3494</v>
          </cell>
          <cell r="AO1318" t="str">
            <v>08450</v>
          </cell>
          <cell r="AP1318">
            <v>0</v>
          </cell>
          <cell r="AQ1318">
            <v>0</v>
          </cell>
          <cell r="AR1318">
            <v>0</v>
          </cell>
          <cell r="AS1318">
            <v>0</v>
          </cell>
          <cell r="AT1318">
            <v>0</v>
          </cell>
          <cell r="AU1318">
            <v>2685.2</v>
          </cell>
          <cell r="AV1318">
            <v>0</v>
          </cell>
          <cell r="AW1318">
            <v>0</v>
          </cell>
          <cell r="AX1318">
            <v>2685.2</v>
          </cell>
          <cell r="AY1318">
            <v>2685.2</v>
          </cell>
        </row>
        <row r="1319">
          <cell r="A1319" t="str">
            <v>038807</v>
          </cell>
          <cell r="B1319" t="str">
            <v>RUNAWAYBAY II</v>
          </cell>
          <cell r="C1319" t="str">
            <v>1480 RUNAWAY BAY DRIVE</v>
          </cell>
          <cell r="D1319">
            <v>0</v>
          </cell>
          <cell r="E1319" t="str">
            <v>Columbus</v>
          </cell>
          <cell r="F1319" t="str">
            <v>OH</v>
          </cell>
          <cell r="G1319" t="str">
            <v>43204</v>
          </cell>
          <cell r="H1319" t="str">
            <v>614-486-2915</v>
          </cell>
          <cell r="I1319" t="str">
            <v>614-486--1397</v>
          </cell>
          <cell r="J1319">
            <v>132</v>
          </cell>
          <cell r="K1319" t="str">
            <v>39049</v>
          </cell>
          <cell r="L1319" t="str">
            <v>Franklin</v>
          </cell>
          <cell r="M1319" t="str">
            <v>1840</v>
          </cell>
          <cell r="N1319" t="str">
            <v>Columbus</v>
          </cell>
          <cell r="O1319">
            <v>0</v>
          </cell>
          <cell r="P1319">
            <v>0</v>
          </cell>
          <cell r="Q1319" t="str">
            <v>Suburban</v>
          </cell>
          <cell r="R1319" t="str">
            <v>garden</v>
          </cell>
          <cell r="S1319" t="str">
            <v>AIMCO</v>
          </cell>
          <cell r="T1319" t="str">
            <v>OXFORD</v>
          </cell>
          <cell r="U1319" t="str">
            <v>Conventional</v>
          </cell>
          <cell r="V1319" t="str">
            <v>Conventional</v>
          </cell>
          <cell r="W1319">
            <v>0</v>
          </cell>
          <cell r="X1319" t="str">
            <v>Fee</v>
          </cell>
          <cell r="Y1319">
            <v>0</v>
          </cell>
          <cell r="Z1319">
            <v>0</v>
          </cell>
          <cell r="AA1319">
            <v>0</v>
          </cell>
          <cell r="AB1319">
            <v>0</v>
          </cell>
          <cell r="AC1319">
            <v>0</v>
          </cell>
          <cell r="AD1319" t="str">
            <v>Yes</v>
          </cell>
          <cell r="AE1319" t="str">
            <v>Yes</v>
          </cell>
          <cell r="AF1319" t="str">
            <v>Oxford</v>
          </cell>
          <cell r="AG1319" t="str">
            <v>Runaway Bay II - Oxford</v>
          </cell>
          <cell r="AH1319" t="str">
            <v>1986</v>
          </cell>
          <cell r="AI1319" t="str">
            <v>Oxford</v>
          </cell>
          <cell r="AJ1319" t="str">
            <v>Conv. Midwest</v>
          </cell>
          <cell r="AK1319" t="str">
            <v>Gerry Zais</v>
          </cell>
          <cell r="AL1319" t="str">
            <v>Ann Beatty</v>
          </cell>
          <cell r="AM1319" t="b">
            <v>0</v>
          </cell>
          <cell r="AN1319" t="str">
            <v>RW:000173@3494</v>
          </cell>
          <cell r="AO1319" t="str">
            <v>11509</v>
          </cell>
          <cell r="AP1319">
            <v>0</v>
          </cell>
          <cell r="AQ1319">
            <v>0</v>
          </cell>
          <cell r="AR1319">
            <v>0</v>
          </cell>
          <cell r="AS1319">
            <v>0</v>
          </cell>
          <cell r="AT1319">
            <v>0</v>
          </cell>
          <cell r="AU1319">
            <v>0</v>
          </cell>
          <cell r="AV1319">
            <v>0</v>
          </cell>
          <cell r="AW1319">
            <v>0</v>
          </cell>
          <cell r="AX1319">
            <v>0</v>
          </cell>
          <cell r="AY1319">
            <v>0</v>
          </cell>
        </row>
        <row r="1320">
          <cell r="A1320" t="str">
            <v>038808</v>
          </cell>
          <cell r="B1320" t="str">
            <v>ARBORS, THE</v>
          </cell>
          <cell r="C1320" t="str">
            <v>805 West Brown</v>
          </cell>
          <cell r="D1320">
            <v>0</v>
          </cell>
          <cell r="E1320" t="str">
            <v>Tempe</v>
          </cell>
          <cell r="F1320" t="str">
            <v>AZ</v>
          </cell>
          <cell r="G1320" t="str">
            <v>85281</v>
          </cell>
          <cell r="H1320" t="str">
            <v>602-966-9842</v>
          </cell>
          <cell r="I1320" t="str">
            <v>602-968-2247</v>
          </cell>
          <cell r="J1320">
            <v>200</v>
          </cell>
          <cell r="K1320" t="str">
            <v>04013</v>
          </cell>
          <cell r="L1320" t="str">
            <v>Maricopa</v>
          </cell>
          <cell r="M1320" t="str">
            <v>6200</v>
          </cell>
          <cell r="N1320" t="str">
            <v>Phoenix-Mesa</v>
          </cell>
          <cell r="O1320">
            <v>0</v>
          </cell>
          <cell r="P1320">
            <v>0</v>
          </cell>
          <cell r="Q1320">
            <v>0</v>
          </cell>
          <cell r="R1320" t="str">
            <v>garden</v>
          </cell>
          <cell r="S1320" t="str">
            <v>AIMCO</v>
          </cell>
          <cell r="T1320" t="str">
            <v>Winthrop</v>
          </cell>
          <cell r="U1320" t="str">
            <v>Conventional</v>
          </cell>
          <cell r="V1320" t="str">
            <v>Conventional</v>
          </cell>
          <cell r="W1320">
            <v>0</v>
          </cell>
          <cell r="X1320" t="str">
            <v>Consolidated</v>
          </cell>
          <cell r="Y1320" t="str">
            <v>12</v>
          </cell>
          <cell r="Z1320" t="str">
            <v>7</v>
          </cell>
          <cell r="AA1320" t="str">
            <v>7</v>
          </cell>
          <cell r="AB1320">
            <v>0</v>
          </cell>
          <cell r="AC1320">
            <v>1</v>
          </cell>
          <cell r="AD1320" t="str">
            <v>Yes</v>
          </cell>
          <cell r="AE1320" t="str">
            <v>Yes</v>
          </cell>
          <cell r="AF1320" t="str">
            <v>NHP Management Company</v>
          </cell>
          <cell r="AG1320" t="str">
            <v>AIMCO/Grovetree, L.P.</v>
          </cell>
          <cell r="AH1320" t="str">
            <v>1971</v>
          </cell>
          <cell r="AI1320" t="str">
            <v>Far West</v>
          </cell>
          <cell r="AJ1320" t="str">
            <v>Phoenix</v>
          </cell>
          <cell r="AK1320" t="str">
            <v>Kris Bloom</v>
          </cell>
          <cell r="AL1320" t="str">
            <v>Peri Swenson</v>
          </cell>
          <cell r="AM1320" t="b">
            <v>0</v>
          </cell>
          <cell r="AN1320" t="str">
            <v>RW:025027@3494</v>
          </cell>
          <cell r="AO1320" t="str">
            <v>11351</v>
          </cell>
          <cell r="AP1320">
            <v>0</v>
          </cell>
          <cell r="AQ1320">
            <v>0</v>
          </cell>
          <cell r="AR1320">
            <v>0</v>
          </cell>
          <cell r="AS1320">
            <v>0</v>
          </cell>
          <cell r="AT1320">
            <v>0</v>
          </cell>
          <cell r="AU1320">
            <v>1243.1400000000001</v>
          </cell>
          <cell r="AV1320">
            <v>0</v>
          </cell>
          <cell r="AW1320">
            <v>0</v>
          </cell>
          <cell r="AX1320">
            <v>1243.1400000000001</v>
          </cell>
          <cell r="AY1320">
            <v>1243.1400000000001</v>
          </cell>
        </row>
        <row r="1321">
          <cell r="A1321" t="str">
            <v>038809</v>
          </cell>
          <cell r="B1321" t="str">
            <v>Pinebrook</v>
          </cell>
          <cell r="C1321" t="str">
            <v>7500 Powers Ave</v>
          </cell>
          <cell r="D1321">
            <v>0</v>
          </cell>
          <cell r="E1321" t="str">
            <v>Jacksonville</v>
          </cell>
          <cell r="F1321" t="str">
            <v>FL</v>
          </cell>
          <cell r="G1321" t="str">
            <v>32217</v>
          </cell>
          <cell r="H1321" t="str">
            <v>904-737-5521</v>
          </cell>
          <cell r="I1321" t="str">
            <v>904-367-0886</v>
          </cell>
          <cell r="J1321">
            <v>208</v>
          </cell>
          <cell r="K1321" t="str">
            <v>12031</v>
          </cell>
          <cell r="L1321" t="str">
            <v>Duval</v>
          </cell>
          <cell r="M1321" t="str">
            <v>3600</v>
          </cell>
          <cell r="N1321" t="str">
            <v>Jacksonville</v>
          </cell>
          <cell r="O1321">
            <v>0</v>
          </cell>
          <cell r="P1321">
            <v>0</v>
          </cell>
          <cell r="Q1321">
            <v>0</v>
          </cell>
          <cell r="R1321">
            <v>0</v>
          </cell>
          <cell r="S1321" t="str">
            <v>AIMCO</v>
          </cell>
          <cell r="T1321" t="str">
            <v>Realty Investments</v>
          </cell>
          <cell r="U1321" t="str">
            <v>Affordable</v>
          </cell>
          <cell r="V1321" t="str">
            <v>Conventional</v>
          </cell>
          <cell r="W1321">
            <v>0</v>
          </cell>
          <cell r="X1321" t="str">
            <v>Consolidated</v>
          </cell>
          <cell r="Y1321" t="str">
            <v>12</v>
          </cell>
          <cell r="Z1321" t="str">
            <v>7</v>
          </cell>
          <cell r="AA1321" t="str">
            <v>7</v>
          </cell>
          <cell r="AB1321">
            <v>0</v>
          </cell>
          <cell r="AC1321">
            <v>1</v>
          </cell>
          <cell r="AD1321" t="str">
            <v>Yes</v>
          </cell>
          <cell r="AE1321" t="str">
            <v>Yes</v>
          </cell>
          <cell r="AF1321" t="str">
            <v>NHP Management Company</v>
          </cell>
          <cell r="AG1321" t="str">
            <v>AIMCO Pinebrook, L.P.</v>
          </cell>
          <cell r="AH1321">
            <v>0</v>
          </cell>
          <cell r="AI1321" t="str">
            <v>South East</v>
          </cell>
          <cell r="AJ1321" t="str">
            <v>Tampa</v>
          </cell>
          <cell r="AK1321" t="str">
            <v>Dan Kistel</v>
          </cell>
          <cell r="AL1321" t="str">
            <v>Karen Estep</v>
          </cell>
          <cell r="AM1321" t="b">
            <v>0</v>
          </cell>
          <cell r="AN1321">
            <v>0</v>
          </cell>
          <cell r="AO1321" t="str">
            <v>08063</v>
          </cell>
          <cell r="AP1321">
            <v>0</v>
          </cell>
          <cell r="AQ1321">
            <v>0</v>
          </cell>
          <cell r="AR1321">
            <v>0</v>
          </cell>
          <cell r="AS1321">
            <v>0</v>
          </cell>
          <cell r="AT1321">
            <v>0</v>
          </cell>
          <cell r="AU1321">
            <v>0</v>
          </cell>
          <cell r="AV1321">
            <v>0</v>
          </cell>
          <cell r="AW1321">
            <v>0</v>
          </cell>
          <cell r="AX1321">
            <v>0</v>
          </cell>
          <cell r="AY1321">
            <v>0</v>
          </cell>
        </row>
        <row r="1322">
          <cell r="A1322" t="str">
            <v>038810</v>
          </cell>
          <cell r="B1322" t="str">
            <v>HUNTER'S CHASE I (DAYTON III)</v>
          </cell>
          <cell r="C1322" t="str">
            <v>2550 STEEPLE CHASE DRIVE</v>
          </cell>
          <cell r="D1322">
            <v>0</v>
          </cell>
          <cell r="E1322" t="str">
            <v>Miamisburg</v>
          </cell>
          <cell r="F1322" t="str">
            <v>OH</v>
          </cell>
          <cell r="G1322" t="str">
            <v>45342</v>
          </cell>
          <cell r="H1322" t="str">
            <v>937-435-2231</v>
          </cell>
          <cell r="I1322" t="str">
            <v>937-435-0686</v>
          </cell>
          <cell r="J1322">
            <v>292</v>
          </cell>
          <cell r="K1322" t="str">
            <v>39113</v>
          </cell>
          <cell r="L1322" t="str">
            <v>Montgomery</v>
          </cell>
          <cell r="M1322" t="str">
            <v>2000</v>
          </cell>
          <cell r="N1322" t="str">
            <v>Dayton-Springfield</v>
          </cell>
          <cell r="O1322">
            <v>0</v>
          </cell>
          <cell r="P1322">
            <v>0</v>
          </cell>
          <cell r="Q1322" t="str">
            <v>Suburban</v>
          </cell>
          <cell r="R1322" t="str">
            <v>garden</v>
          </cell>
          <cell r="S1322" t="str">
            <v>AIMCO</v>
          </cell>
          <cell r="T1322" t="str">
            <v>OXFORD</v>
          </cell>
          <cell r="U1322" t="str">
            <v>Conventional</v>
          </cell>
          <cell r="V1322" t="str">
            <v>Conventional</v>
          </cell>
          <cell r="W1322">
            <v>0</v>
          </cell>
          <cell r="X1322" t="str">
            <v>Fee</v>
          </cell>
          <cell r="Y1322">
            <v>0</v>
          </cell>
          <cell r="Z1322">
            <v>0</v>
          </cell>
          <cell r="AA1322">
            <v>0</v>
          </cell>
          <cell r="AB1322">
            <v>0</v>
          </cell>
          <cell r="AC1322">
            <v>0</v>
          </cell>
          <cell r="AD1322" t="str">
            <v>Yes</v>
          </cell>
          <cell r="AE1322" t="str">
            <v>Yes</v>
          </cell>
          <cell r="AF1322" t="str">
            <v>Oxford</v>
          </cell>
          <cell r="AG1322" t="str">
            <v>Dayton III - Oxford</v>
          </cell>
          <cell r="AH1322" t="str">
            <v>1984</v>
          </cell>
          <cell r="AI1322" t="str">
            <v>Oxford</v>
          </cell>
          <cell r="AJ1322" t="str">
            <v>Conv. Midwest</v>
          </cell>
          <cell r="AK1322" t="str">
            <v>Gerry Zais</v>
          </cell>
          <cell r="AL1322" t="str">
            <v>Stella Deheer</v>
          </cell>
          <cell r="AM1322" t="b">
            <v>1</v>
          </cell>
          <cell r="AN1322">
            <v>0</v>
          </cell>
          <cell r="AO1322">
            <v>0</v>
          </cell>
          <cell r="AP1322">
            <v>0</v>
          </cell>
          <cell r="AQ1322">
            <v>0</v>
          </cell>
          <cell r="AR1322">
            <v>0</v>
          </cell>
          <cell r="AS1322">
            <v>0</v>
          </cell>
          <cell r="AT1322">
            <v>0</v>
          </cell>
          <cell r="AU1322">
            <v>0</v>
          </cell>
          <cell r="AV1322">
            <v>0</v>
          </cell>
          <cell r="AW1322">
            <v>0</v>
          </cell>
          <cell r="AX1322">
            <v>0</v>
          </cell>
          <cell r="AY1322">
            <v>0</v>
          </cell>
        </row>
        <row r="1323">
          <cell r="A1323" t="str">
            <v>038811</v>
          </cell>
          <cell r="B1323" t="str">
            <v>VERANDAHS AT HUNT CLUB</v>
          </cell>
          <cell r="C1323" t="str">
            <v>3000 FOX HILL CIRCLE</v>
          </cell>
          <cell r="D1323">
            <v>0</v>
          </cell>
          <cell r="E1323" t="str">
            <v>Apopka</v>
          </cell>
          <cell r="F1323" t="str">
            <v>FL</v>
          </cell>
          <cell r="G1323" t="str">
            <v>32703</v>
          </cell>
          <cell r="H1323" t="str">
            <v>407-774-4450</v>
          </cell>
          <cell r="I1323" t="str">
            <v>407-774-0857</v>
          </cell>
          <cell r="J1323">
            <v>210</v>
          </cell>
          <cell r="K1323" t="str">
            <v>12095</v>
          </cell>
          <cell r="L1323" t="str">
            <v>Orange</v>
          </cell>
          <cell r="M1323" t="str">
            <v>5960</v>
          </cell>
          <cell r="N1323" t="str">
            <v>Orlando</v>
          </cell>
          <cell r="O1323">
            <v>0</v>
          </cell>
          <cell r="P1323">
            <v>0</v>
          </cell>
          <cell r="Q1323" t="str">
            <v>Suburban</v>
          </cell>
          <cell r="R1323" t="str">
            <v>garden</v>
          </cell>
          <cell r="S1323" t="str">
            <v>AIMCO</v>
          </cell>
          <cell r="T1323" t="str">
            <v>OXFORD</v>
          </cell>
          <cell r="U1323" t="str">
            <v>Conventional</v>
          </cell>
          <cell r="V1323" t="str">
            <v>Conventional</v>
          </cell>
          <cell r="W1323">
            <v>0</v>
          </cell>
          <cell r="X1323" t="str">
            <v>Fee</v>
          </cell>
          <cell r="Y1323">
            <v>0</v>
          </cell>
          <cell r="Z1323">
            <v>0</v>
          </cell>
          <cell r="AA1323">
            <v>0</v>
          </cell>
          <cell r="AB1323">
            <v>0</v>
          </cell>
          <cell r="AC1323">
            <v>0</v>
          </cell>
          <cell r="AD1323" t="str">
            <v>Yes</v>
          </cell>
          <cell r="AE1323" t="str">
            <v>Yes</v>
          </cell>
          <cell r="AF1323" t="str">
            <v>Oxford</v>
          </cell>
          <cell r="AG1323" t="str">
            <v>Seminole - Oxford</v>
          </cell>
          <cell r="AH1323" t="str">
            <v>1985</v>
          </cell>
          <cell r="AI1323" t="str">
            <v>Oxford</v>
          </cell>
          <cell r="AJ1323" t="str">
            <v>Conv. South</v>
          </cell>
          <cell r="AK1323" t="str">
            <v>Joe Pietzyk</v>
          </cell>
          <cell r="AL1323" t="str">
            <v>Julie York</v>
          </cell>
          <cell r="AM1323" t="b">
            <v>0</v>
          </cell>
          <cell r="AN1323" t="str">
            <v>RW:037633@3494</v>
          </cell>
          <cell r="AO1323">
            <v>0</v>
          </cell>
          <cell r="AP1323">
            <v>0</v>
          </cell>
          <cell r="AQ1323">
            <v>0</v>
          </cell>
          <cell r="AR1323">
            <v>0</v>
          </cell>
          <cell r="AS1323">
            <v>0</v>
          </cell>
          <cell r="AT1323">
            <v>0</v>
          </cell>
          <cell r="AU1323">
            <v>0</v>
          </cell>
          <cell r="AV1323">
            <v>0</v>
          </cell>
          <cell r="AW1323">
            <v>0</v>
          </cell>
          <cell r="AX1323">
            <v>0</v>
          </cell>
          <cell r="AY1323">
            <v>0</v>
          </cell>
        </row>
        <row r="1324">
          <cell r="A1324" t="str">
            <v>038812</v>
          </cell>
          <cell r="B1324" t="str">
            <v>VILLAS AT LITTLE TURTL</v>
          </cell>
          <cell r="C1324" t="str">
            <v>5450 FIREWATER LANE</v>
          </cell>
          <cell r="D1324">
            <v>0</v>
          </cell>
          <cell r="E1324" t="str">
            <v>Westerville</v>
          </cell>
          <cell r="F1324" t="str">
            <v>OH</v>
          </cell>
          <cell r="G1324" t="str">
            <v>43081</v>
          </cell>
          <cell r="H1324" t="str">
            <v>614-899-0011</v>
          </cell>
          <cell r="I1324" t="str">
            <v>614-899-0300</v>
          </cell>
          <cell r="J1324">
            <v>160</v>
          </cell>
          <cell r="K1324" t="str">
            <v>39049</v>
          </cell>
          <cell r="L1324" t="str">
            <v>Franklin</v>
          </cell>
          <cell r="M1324" t="str">
            <v>1840</v>
          </cell>
          <cell r="N1324" t="str">
            <v>Columbus</v>
          </cell>
          <cell r="O1324">
            <v>0</v>
          </cell>
          <cell r="P1324">
            <v>0</v>
          </cell>
          <cell r="Q1324" t="str">
            <v>Suburban</v>
          </cell>
          <cell r="R1324" t="str">
            <v>garden</v>
          </cell>
          <cell r="S1324" t="str">
            <v>AIMCO</v>
          </cell>
          <cell r="T1324" t="str">
            <v>OXFORD</v>
          </cell>
          <cell r="U1324" t="str">
            <v>Conventional</v>
          </cell>
          <cell r="V1324" t="str">
            <v>Conventional</v>
          </cell>
          <cell r="W1324">
            <v>0</v>
          </cell>
          <cell r="X1324" t="str">
            <v>Fee</v>
          </cell>
          <cell r="Y1324">
            <v>0</v>
          </cell>
          <cell r="Z1324">
            <v>0</v>
          </cell>
          <cell r="AA1324">
            <v>0</v>
          </cell>
          <cell r="AB1324">
            <v>0</v>
          </cell>
          <cell r="AC1324">
            <v>0</v>
          </cell>
          <cell r="AD1324" t="str">
            <v>Yes</v>
          </cell>
          <cell r="AE1324" t="str">
            <v>Yes</v>
          </cell>
          <cell r="AF1324" t="str">
            <v>Oxford</v>
          </cell>
          <cell r="AG1324" t="str">
            <v>Columbus III - Oxford</v>
          </cell>
          <cell r="AH1324" t="str">
            <v>1985</v>
          </cell>
          <cell r="AI1324" t="str">
            <v>Oxford</v>
          </cell>
          <cell r="AJ1324" t="str">
            <v>Conv. Midwest</v>
          </cell>
          <cell r="AK1324" t="str">
            <v>Gerry Zais</v>
          </cell>
          <cell r="AL1324" t="str">
            <v>Ann Beatty</v>
          </cell>
          <cell r="AM1324" t="b">
            <v>0</v>
          </cell>
          <cell r="AN1324" t="str">
            <v>RW:000477@3494</v>
          </cell>
          <cell r="AO1324" t="str">
            <v>11303</v>
          </cell>
          <cell r="AP1324">
            <v>0</v>
          </cell>
          <cell r="AQ1324">
            <v>0</v>
          </cell>
          <cell r="AR1324">
            <v>0</v>
          </cell>
          <cell r="AS1324">
            <v>0</v>
          </cell>
          <cell r="AT1324">
            <v>0</v>
          </cell>
          <cell r="AU1324">
            <v>0</v>
          </cell>
          <cell r="AV1324">
            <v>0</v>
          </cell>
          <cell r="AW1324">
            <v>0</v>
          </cell>
          <cell r="AX1324">
            <v>0</v>
          </cell>
          <cell r="AY1324">
            <v>0</v>
          </cell>
        </row>
        <row r="1325">
          <cell r="A1325" t="str">
            <v>038813</v>
          </cell>
          <cell r="B1325" t="str">
            <v>Weatherly</v>
          </cell>
          <cell r="C1325" t="str">
            <v>1700 Weatherly Dr</v>
          </cell>
          <cell r="D1325">
            <v>0</v>
          </cell>
          <cell r="E1325" t="str">
            <v>Stone Mountain</v>
          </cell>
          <cell r="F1325" t="str">
            <v>GA</v>
          </cell>
          <cell r="G1325" t="str">
            <v>30083</v>
          </cell>
          <cell r="H1325" t="str">
            <v>770-498-2494</v>
          </cell>
          <cell r="I1325" t="str">
            <v>770-498-8089</v>
          </cell>
          <cell r="J1325">
            <v>224</v>
          </cell>
          <cell r="K1325" t="str">
            <v>13089</v>
          </cell>
          <cell r="L1325" t="str">
            <v>De Kalb</v>
          </cell>
          <cell r="M1325" t="str">
            <v>0520</v>
          </cell>
          <cell r="N1325" t="str">
            <v>Atlanta</v>
          </cell>
          <cell r="O1325">
            <v>0</v>
          </cell>
          <cell r="P1325">
            <v>0</v>
          </cell>
          <cell r="Q1325">
            <v>0</v>
          </cell>
          <cell r="R1325">
            <v>0</v>
          </cell>
          <cell r="S1325" t="str">
            <v>AIMCO</v>
          </cell>
          <cell r="T1325" t="str">
            <v>Realty Investments</v>
          </cell>
          <cell r="U1325" t="str">
            <v>Affordable</v>
          </cell>
          <cell r="V1325">
            <v>0</v>
          </cell>
          <cell r="W1325">
            <v>0</v>
          </cell>
          <cell r="X1325" t="str">
            <v>Consolidated</v>
          </cell>
          <cell r="Y1325" t="str">
            <v>12</v>
          </cell>
          <cell r="Z1325" t="str">
            <v>6</v>
          </cell>
          <cell r="AA1325" t="str">
            <v>7</v>
          </cell>
          <cell r="AB1325">
            <v>0</v>
          </cell>
          <cell r="AC1325">
            <v>1</v>
          </cell>
          <cell r="AD1325" t="str">
            <v>Yes</v>
          </cell>
          <cell r="AE1325" t="str">
            <v>Yes</v>
          </cell>
          <cell r="AF1325" t="str">
            <v>NHP Management Company</v>
          </cell>
          <cell r="AG1325" t="str">
            <v>AIMCO Weatherly, L.P.</v>
          </cell>
          <cell r="AH1325">
            <v>0</v>
          </cell>
          <cell r="AI1325" t="str">
            <v>South East</v>
          </cell>
          <cell r="AJ1325" t="str">
            <v>Atlanta</v>
          </cell>
          <cell r="AK1325" t="str">
            <v>Ken Mills</v>
          </cell>
          <cell r="AL1325" t="str">
            <v>Robert Bridges</v>
          </cell>
          <cell r="AM1325" t="b">
            <v>0</v>
          </cell>
          <cell r="AN1325" t="str">
            <v>RW:000608@3494</v>
          </cell>
          <cell r="AO1325" t="str">
            <v>11803</v>
          </cell>
          <cell r="AP1325">
            <v>0</v>
          </cell>
          <cell r="AQ1325">
            <v>0</v>
          </cell>
          <cell r="AR1325">
            <v>0</v>
          </cell>
          <cell r="AS1325">
            <v>0</v>
          </cell>
          <cell r="AT1325">
            <v>0</v>
          </cell>
          <cell r="AU1325">
            <v>0</v>
          </cell>
          <cell r="AV1325">
            <v>0</v>
          </cell>
          <cell r="AW1325">
            <v>0</v>
          </cell>
          <cell r="AX1325">
            <v>0</v>
          </cell>
          <cell r="AY1325">
            <v>0</v>
          </cell>
        </row>
        <row r="1326">
          <cell r="A1326" t="str">
            <v>038814</v>
          </cell>
          <cell r="B1326" t="str">
            <v>BLOSSOMTREE</v>
          </cell>
          <cell r="C1326" t="str">
            <v>8750 East McDowell</v>
          </cell>
          <cell r="D1326">
            <v>0</v>
          </cell>
          <cell r="E1326" t="str">
            <v>Scottsdale</v>
          </cell>
          <cell r="F1326" t="str">
            <v>AZ</v>
          </cell>
          <cell r="G1326" t="str">
            <v>85257</v>
          </cell>
          <cell r="H1326" t="str">
            <v>602-946-3274</v>
          </cell>
          <cell r="I1326" t="str">
            <v>602-946-7114</v>
          </cell>
          <cell r="J1326">
            <v>125</v>
          </cell>
          <cell r="K1326" t="str">
            <v>04013</v>
          </cell>
          <cell r="L1326" t="str">
            <v>Maricopa</v>
          </cell>
          <cell r="M1326" t="str">
            <v>6200</v>
          </cell>
          <cell r="N1326" t="str">
            <v>Phoenix-Mesa</v>
          </cell>
          <cell r="O1326">
            <v>0</v>
          </cell>
          <cell r="P1326">
            <v>0</v>
          </cell>
          <cell r="Q1326">
            <v>0</v>
          </cell>
          <cell r="R1326" t="str">
            <v>garden</v>
          </cell>
          <cell r="S1326" t="str">
            <v>AIMCO</v>
          </cell>
          <cell r="T1326" t="str">
            <v>Winthrop</v>
          </cell>
          <cell r="U1326" t="str">
            <v>Conventional</v>
          </cell>
          <cell r="V1326" t="str">
            <v>Conventional</v>
          </cell>
          <cell r="W1326">
            <v>0</v>
          </cell>
          <cell r="X1326" t="str">
            <v>Consolidated</v>
          </cell>
          <cell r="Y1326" t="str">
            <v>12</v>
          </cell>
          <cell r="Z1326" t="str">
            <v>6</v>
          </cell>
          <cell r="AA1326" t="str">
            <v>5</v>
          </cell>
          <cell r="AB1326">
            <v>0</v>
          </cell>
          <cell r="AC1326">
            <v>1</v>
          </cell>
          <cell r="AD1326" t="str">
            <v>Yes</v>
          </cell>
          <cell r="AE1326" t="str">
            <v>Yes</v>
          </cell>
          <cell r="AF1326" t="str">
            <v>NHP Management Company</v>
          </cell>
          <cell r="AG1326" t="str">
            <v>AIMCO/Blossomtree, L.P.</v>
          </cell>
          <cell r="AH1326" t="str">
            <v>1970</v>
          </cell>
          <cell r="AI1326" t="str">
            <v>Far West</v>
          </cell>
          <cell r="AJ1326" t="str">
            <v>Phoenix</v>
          </cell>
          <cell r="AK1326" t="str">
            <v>Kris Bloom</v>
          </cell>
          <cell r="AL1326" t="str">
            <v>Peri Swenson</v>
          </cell>
          <cell r="AM1326" t="b">
            <v>0</v>
          </cell>
          <cell r="AN1326" t="str">
            <v>RW:000613@3494</v>
          </cell>
          <cell r="AO1326">
            <v>0</v>
          </cell>
          <cell r="AP1326">
            <v>0</v>
          </cell>
          <cell r="AQ1326">
            <v>0</v>
          </cell>
          <cell r="AR1326">
            <v>0</v>
          </cell>
          <cell r="AS1326">
            <v>0</v>
          </cell>
          <cell r="AT1326">
            <v>0</v>
          </cell>
          <cell r="AU1326">
            <v>776.96</v>
          </cell>
          <cell r="AV1326">
            <v>0</v>
          </cell>
          <cell r="AW1326">
            <v>0</v>
          </cell>
          <cell r="AX1326">
            <v>776.96</v>
          </cell>
          <cell r="AY1326">
            <v>776.96</v>
          </cell>
        </row>
        <row r="1327">
          <cell r="A1327" t="str">
            <v>038816</v>
          </cell>
          <cell r="B1327" t="str">
            <v>HUNT CLUB I</v>
          </cell>
          <cell r="C1327" t="str">
            <v>4685 HUNT CLUB DRIVE</v>
          </cell>
          <cell r="D1327">
            <v>0</v>
          </cell>
          <cell r="E1327" t="str">
            <v>Ypsilanti</v>
          </cell>
          <cell r="F1327" t="str">
            <v>MI</v>
          </cell>
          <cell r="G1327" t="str">
            <v>48197</v>
          </cell>
          <cell r="H1327" t="str">
            <v>313-572-0300</v>
          </cell>
          <cell r="I1327" t="str">
            <v>313-572-1778</v>
          </cell>
          <cell r="J1327">
            <v>296</v>
          </cell>
          <cell r="K1327" t="str">
            <v>26161</v>
          </cell>
          <cell r="L1327" t="str">
            <v>Washtenaw</v>
          </cell>
          <cell r="M1327" t="str">
            <v>0440</v>
          </cell>
          <cell r="N1327" t="str">
            <v>Ann Arbor</v>
          </cell>
          <cell r="O1327" t="str">
            <v>35</v>
          </cell>
          <cell r="P1327" t="str">
            <v>Detroit - Ann Arbor - Flint</v>
          </cell>
          <cell r="Q1327" t="str">
            <v>Suburban</v>
          </cell>
          <cell r="R1327" t="str">
            <v>garden</v>
          </cell>
          <cell r="S1327" t="str">
            <v>AIMCO</v>
          </cell>
          <cell r="T1327" t="str">
            <v>OXFORD</v>
          </cell>
          <cell r="U1327" t="str">
            <v>Conventional</v>
          </cell>
          <cell r="V1327" t="str">
            <v>Conventional</v>
          </cell>
          <cell r="W1327">
            <v>0</v>
          </cell>
          <cell r="X1327" t="str">
            <v>Fee</v>
          </cell>
          <cell r="Y1327">
            <v>0</v>
          </cell>
          <cell r="Z1327">
            <v>0</v>
          </cell>
          <cell r="AA1327">
            <v>0</v>
          </cell>
          <cell r="AB1327">
            <v>0</v>
          </cell>
          <cell r="AC1327">
            <v>0</v>
          </cell>
          <cell r="AD1327" t="str">
            <v>Yes</v>
          </cell>
          <cell r="AE1327" t="str">
            <v>Yes</v>
          </cell>
          <cell r="AF1327" t="str">
            <v>Oxford</v>
          </cell>
          <cell r="AG1327" t="str">
            <v>Cloverlane III - Oxford</v>
          </cell>
          <cell r="AH1327" t="str">
            <v>1985</v>
          </cell>
          <cell r="AI1327" t="str">
            <v>Oxford</v>
          </cell>
          <cell r="AJ1327" t="str">
            <v>Conv. Midwest</v>
          </cell>
          <cell r="AK1327" t="str">
            <v>Gerry Zais</v>
          </cell>
          <cell r="AL1327" t="str">
            <v>Lori Hammond</v>
          </cell>
          <cell r="AM1327" t="b">
            <v>0</v>
          </cell>
          <cell r="AN1327" t="str">
            <v>RW:038410@3494</v>
          </cell>
          <cell r="AO1327" t="str">
            <v>08227</v>
          </cell>
          <cell r="AP1327">
            <v>0</v>
          </cell>
          <cell r="AQ1327">
            <v>0</v>
          </cell>
          <cell r="AR1327">
            <v>0</v>
          </cell>
          <cell r="AS1327">
            <v>0</v>
          </cell>
          <cell r="AT1327">
            <v>0</v>
          </cell>
          <cell r="AU1327">
            <v>0</v>
          </cell>
          <cell r="AV1327">
            <v>0</v>
          </cell>
          <cell r="AW1327">
            <v>0</v>
          </cell>
          <cell r="AX1327">
            <v>0</v>
          </cell>
          <cell r="AY1327">
            <v>0</v>
          </cell>
        </row>
        <row r="1328">
          <cell r="A1328" t="str">
            <v>038817</v>
          </cell>
          <cell r="B1328" t="str">
            <v>REFLECTIONS (FL)</v>
          </cell>
          <cell r="C1328" t="str">
            <v>100 REFLECTIONS CIRCLE</v>
          </cell>
          <cell r="D1328">
            <v>0</v>
          </cell>
          <cell r="E1328" t="str">
            <v>Casselberry</v>
          </cell>
          <cell r="F1328" t="str">
            <v>FL</v>
          </cell>
          <cell r="G1328" t="str">
            <v>32707</v>
          </cell>
          <cell r="H1328" t="str">
            <v>407-678-7555</v>
          </cell>
          <cell r="I1328" t="str">
            <v>407-678-1192</v>
          </cell>
          <cell r="J1328">
            <v>336</v>
          </cell>
          <cell r="K1328" t="str">
            <v>12117</v>
          </cell>
          <cell r="L1328" t="str">
            <v>Seminole</v>
          </cell>
          <cell r="M1328" t="str">
            <v>5960</v>
          </cell>
          <cell r="N1328" t="str">
            <v>Orlando</v>
          </cell>
          <cell r="O1328">
            <v>0</v>
          </cell>
          <cell r="P1328">
            <v>0</v>
          </cell>
          <cell r="Q1328" t="str">
            <v>Small City</v>
          </cell>
          <cell r="R1328" t="str">
            <v>garden</v>
          </cell>
          <cell r="S1328" t="str">
            <v>AIMCO</v>
          </cell>
          <cell r="T1328" t="str">
            <v>OXFORD</v>
          </cell>
          <cell r="U1328" t="str">
            <v>Conventional</v>
          </cell>
          <cell r="V1328" t="str">
            <v>Conventional</v>
          </cell>
          <cell r="W1328">
            <v>0</v>
          </cell>
          <cell r="X1328" t="str">
            <v>Fee</v>
          </cell>
          <cell r="Y1328">
            <v>0</v>
          </cell>
          <cell r="Z1328">
            <v>0</v>
          </cell>
          <cell r="AA1328">
            <v>0</v>
          </cell>
          <cell r="AB1328">
            <v>0</v>
          </cell>
          <cell r="AC1328">
            <v>0</v>
          </cell>
          <cell r="AD1328" t="str">
            <v>Yes</v>
          </cell>
          <cell r="AE1328" t="str">
            <v>Yes</v>
          </cell>
          <cell r="AF1328" t="str">
            <v>Oxford</v>
          </cell>
          <cell r="AG1328" t="str">
            <v>Casselberry - Oxford</v>
          </cell>
          <cell r="AH1328" t="str">
            <v>1984</v>
          </cell>
          <cell r="AI1328" t="str">
            <v>Oxford</v>
          </cell>
          <cell r="AJ1328" t="str">
            <v>Conv. South</v>
          </cell>
          <cell r="AK1328" t="str">
            <v>Joe Pietzyk</v>
          </cell>
          <cell r="AL1328" t="str">
            <v>Julie York</v>
          </cell>
          <cell r="AM1328" t="b">
            <v>0</v>
          </cell>
          <cell r="AN1328" t="str">
            <v>RW:005893@3494</v>
          </cell>
          <cell r="AO1328">
            <v>0</v>
          </cell>
          <cell r="AP1328">
            <v>0</v>
          </cell>
          <cell r="AQ1328">
            <v>0</v>
          </cell>
          <cell r="AR1328">
            <v>0</v>
          </cell>
          <cell r="AS1328">
            <v>0</v>
          </cell>
          <cell r="AT1328">
            <v>0</v>
          </cell>
          <cell r="AU1328">
            <v>0</v>
          </cell>
          <cell r="AV1328">
            <v>0</v>
          </cell>
          <cell r="AW1328">
            <v>0</v>
          </cell>
          <cell r="AX1328">
            <v>0</v>
          </cell>
          <cell r="AY1328">
            <v>0</v>
          </cell>
        </row>
        <row r="1329">
          <cell r="A1329" t="str">
            <v>038818</v>
          </cell>
          <cell r="B1329" t="str">
            <v>RIVERWOOD (IN)</v>
          </cell>
          <cell r="C1329" t="str">
            <v>5830 RIVERWOOD DRIVE</v>
          </cell>
          <cell r="D1329">
            <v>0</v>
          </cell>
          <cell r="E1329" t="str">
            <v>Indianapolis</v>
          </cell>
          <cell r="F1329" t="str">
            <v>IN</v>
          </cell>
          <cell r="G1329" t="str">
            <v>46250</v>
          </cell>
          <cell r="H1329" t="str">
            <v>317-842-2434</v>
          </cell>
          <cell r="I1329" t="str">
            <v>317-842-0879</v>
          </cell>
          <cell r="J1329">
            <v>120</v>
          </cell>
          <cell r="K1329" t="str">
            <v>18097</v>
          </cell>
          <cell r="L1329" t="str">
            <v>Marion</v>
          </cell>
          <cell r="M1329" t="str">
            <v>3480</v>
          </cell>
          <cell r="N1329" t="str">
            <v>Indianapolis</v>
          </cell>
          <cell r="O1329">
            <v>0</v>
          </cell>
          <cell r="P1329">
            <v>0</v>
          </cell>
          <cell r="Q1329" t="str">
            <v>Suburban</v>
          </cell>
          <cell r="R1329" t="str">
            <v>garden</v>
          </cell>
          <cell r="S1329" t="str">
            <v>AIMCO</v>
          </cell>
          <cell r="T1329" t="str">
            <v>OXFORD</v>
          </cell>
          <cell r="U1329" t="str">
            <v>Conventional</v>
          </cell>
          <cell r="V1329" t="str">
            <v>Conventional</v>
          </cell>
          <cell r="W1329">
            <v>0</v>
          </cell>
          <cell r="X1329" t="str">
            <v>Fee</v>
          </cell>
          <cell r="Y1329">
            <v>0</v>
          </cell>
          <cell r="Z1329">
            <v>0</v>
          </cell>
          <cell r="AA1329">
            <v>0</v>
          </cell>
          <cell r="AB1329">
            <v>0</v>
          </cell>
          <cell r="AC1329">
            <v>0</v>
          </cell>
          <cell r="AD1329" t="str">
            <v>Yes</v>
          </cell>
          <cell r="AE1329" t="str">
            <v>Yes</v>
          </cell>
          <cell r="AF1329" t="str">
            <v>Oxford</v>
          </cell>
          <cell r="AG1329" t="str">
            <v>Riverwood Associates</v>
          </cell>
          <cell r="AH1329" t="str">
            <v>1978</v>
          </cell>
          <cell r="AI1329" t="str">
            <v>Oxford</v>
          </cell>
          <cell r="AJ1329" t="str">
            <v>Conv. Midwest</v>
          </cell>
          <cell r="AK1329" t="str">
            <v>Gerry Zais</v>
          </cell>
          <cell r="AL1329" t="str">
            <v>Ann Beatty</v>
          </cell>
          <cell r="AM1329" t="b">
            <v>0</v>
          </cell>
          <cell r="AN1329" t="str">
            <v>RW:008420@3494</v>
          </cell>
          <cell r="AO1329" t="str">
            <v>11765</v>
          </cell>
          <cell r="AP1329">
            <v>0</v>
          </cell>
          <cell r="AQ1329">
            <v>0</v>
          </cell>
          <cell r="AR1329">
            <v>0</v>
          </cell>
          <cell r="AS1329">
            <v>0</v>
          </cell>
          <cell r="AT1329">
            <v>0</v>
          </cell>
          <cell r="AU1329">
            <v>0</v>
          </cell>
          <cell r="AV1329">
            <v>0</v>
          </cell>
          <cell r="AW1329">
            <v>0</v>
          </cell>
          <cell r="AX1329">
            <v>0</v>
          </cell>
          <cell r="AY1329">
            <v>0</v>
          </cell>
        </row>
        <row r="1330">
          <cell r="A1330" t="str">
            <v>038819</v>
          </cell>
          <cell r="B1330" t="str">
            <v>ISLAND CLUB (OH)</v>
          </cell>
          <cell r="C1330" t="str">
            <v>2225 MONTEGO BOULEVARD</v>
          </cell>
          <cell r="D1330">
            <v>0</v>
          </cell>
          <cell r="E1330" t="str">
            <v>Columbus</v>
          </cell>
          <cell r="F1330" t="str">
            <v>OH</v>
          </cell>
          <cell r="G1330" t="str">
            <v>43220</v>
          </cell>
          <cell r="H1330" t="str">
            <v>614-457-8919</v>
          </cell>
          <cell r="I1330" t="str">
            <v>614-457-0873</v>
          </cell>
          <cell r="J1330">
            <v>308</v>
          </cell>
          <cell r="K1330" t="str">
            <v>39049</v>
          </cell>
          <cell r="L1330" t="str">
            <v>Franklin</v>
          </cell>
          <cell r="M1330" t="str">
            <v>1840</v>
          </cell>
          <cell r="N1330" t="str">
            <v>Columbus</v>
          </cell>
          <cell r="O1330">
            <v>0</v>
          </cell>
          <cell r="P1330">
            <v>0</v>
          </cell>
          <cell r="Q1330" t="str">
            <v>Suburban</v>
          </cell>
          <cell r="R1330" t="str">
            <v>garden</v>
          </cell>
          <cell r="S1330" t="str">
            <v>AIMCO</v>
          </cell>
          <cell r="T1330" t="str">
            <v>OXFORD</v>
          </cell>
          <cell r="U1330" t="str">
            <v>Conventional</v>
          </cell>
          <cell r="V1330" t="str">
            <v>Conventional</v>
          </cell>
          <cell r="W1330">
            <v>0</v>
          </cell>
          <cell r="X1330" t="str">
            <v>Fee</v>
          </cell>
          <cell r="Y1330">
            <v>0</v>
          </cell>
          <cell r="Z1330">
            <v>0</v>
          </cell>
          <cell r="AA1330">
            <v>0</v>
          </cell>
          <cell r="AB1330">
            <v>0</v>
          </cell>
          <cell r="AC1330">
            <v>0</v>
          </cell>
          <cell r="AD1330" t="str">
            <v>Yes</v>
          </cell>
          <cell r="AE1330" t="str">
            <v>Yes</v>
          </cell>
          <cell r="AF1330" t="str">
            <v>Oxford</v>
          </cell>
          <cell r="AG1330" t="str">
            <v>Bethel - Columbus</v>
          </cell>
          <cell r="AH1330" t="str">
            <v>1984</v>
          </cell>
          <cell r="AI1330" t="str">
            <v>Oxford</v>
          </cell>
          <cell r="AJ1330" t="str">
            <v>Conv. Midwest</v>
          </cell>
          <cell r="AK1330" t="str">
            <v>Gerry Zais</v>
          </cell>
          <cell r="AL1330" t="str">
            <v>Ann Beatty</v>
          </cell>
          <cell r="AM1330" t="b">
            <v>0</v>
          </cell>
          <cell r="AN1330" t="str">
            <v>RW:039524@3494</v>
          </cell>
          <cell r="AO1330" t="str">
            <v>12158</v>
          </cell>
          <cell r="AP1330">
            <v>0</v>
          </cell>
          <cell r="AQ1330">
            <v>0</v>
          </cell>
          <cell r="AR1330">
            <v>0</v>
          </cell>
          <cell r="AS1330">
            <v>0</v>
          </cell>
          <cell r="AT1330">
            <v>0</v>
          </cell>
          <cell r="AU1330">
            <v>0</v>
          </cell>
          <cell r="AV1330">
            <v>0</v>
          </cell>
          <cell r="AW1330">
            <v>0</v>
          </cell>
          <cell r="AX1330">
            <v>0</v>
          </cell>
          <cell r="AY1330">
            <v>0</v>
          </cell>
        </row>
        <row r="1331">
          <cell r="A1331" t="str">
            <v>038820</v>
          </cell>
          <cell r="B1331" t="str">
            <v>COLONADE GARDENS/FERNTREE</v>
          </cell>
          <cell r="C1331" t="str">
            <v>1930 East Camelback Rd</v>
          </cell>
          <cell r="D1331">
            <v>0</v>
          </cell>
          <cell r="E1331" t="str">
            <v>Phoenix</v>
          </cell>
          <cell r="F1331" t="str">
            <v>AZ</v>
          </cell>
          <cell r="G1331" t="str">
            <v>85016</v>
          </cell>
          <cell r="H1331" t="str">
            <v>602-264-7444</v>
          </cell>
          <cell r="I1331" t="str">
            <v>602-264-6265</v>
          </cell>
          <cell r="J1331">
            <v>196</v>
          </cell>
          <cell r="K1331" t="str">
            <v>04013</v>
          </cell>
          <cell r="L1331" t="str">
            <v>Maricopa</v>
          </cell>
          <cell r="M1331" t="str">
            <v>6200</v>
          </cell>
          <cell r="N1331" t="str">
            <v>Phoenix-Mesa</v>
          </cell>
          <cell r="O1331">
            <v>0</v>
          </cell>
          <cell r="P1331">
            <v>0</v>
          </cell>
          <cell r="Q1331">
            <v>0</v>
          </cell>
          <cell r="R1331" t="str">
            <v>garden</v>
          </cell>
          <cell r="S1331" t="str">
            <v>AIMCO</v>
          </cell>
          <cell r="T1331" t="str">
            <v>Winthrop</v>
          </cell>
          <cell r="U1331" t="str">
            <v>Conventional</v>
          </cell>
          <cell r="V1331" t="str">
            <v>Conventional</v>
          </cell>
          <cell r="W1331">
            <v>0</v>
          </cell>
          <cell r="X1331" t="str">
            <v>Consolidated</v>
          </cell>
          <cell r="Y1331" t="str">
            <v>12</v>
          </cell>
          <cell r="Z1331" t="str">
            <v>8</v>
          </cell>
          <cell r="AA1331" t="str">
            <v>6</v>
          </cell>
          <cell r="AB1331">
            <v>0</v>
          </cell>
          <cell r="AC1331">
            <v>1</v>
          </cell>
          <cell r="AD1331" t="str">
            <v>Yes</v>
          </cell>
          <cell r="AE1331" t="str">
            <v>Yes</v>
          </cell>
          <cell r="AF1331" t="str">
            <v>NHP Management Company</v>
          </cell>
          <cell r="AG1331" t="str">
            <v>AIMCO/Colonnade, L.P.</v>
          </cell>
          <cell r="AH1331" t="str">
            <v>1973</v>
          </cell>
          <cell r="AI1331" t="str">
            <v>Far West</v>
          </cell>
          <cell r="AJ1331" t="str">
            <v>Phoenix</v>
          </cell>
          <cell r="AK1331" t="str">
            <v>Kris Bloom</v>
          </cell>
          <cell r="AL1331" t="str">
            <v>Jennifer Barker</v>
          </cell>
          <cell r="AM1331" t="b">
            <v>0</v>
          </cell>
          <cell r="AN1331" t="str">
            <v>RW:005717@3494</v>
          </cell>
          <cell r="AO1331" t="str">
            <v>11471</v>
          </cell>
          <cell r="AP1331">
            <v>0</v>
          </cell>
          <cell r="AQ1331">
            <v>0</v>
          </cell>
          <cell r="AR1331">
            <v>0</v>
          </cell>
          <cell r="AS1331">
            <v>0</v>
          </cell>
          <cell r="AT1331">
            <v>0</v>
          </cell>
          <cell r="AU1331">
            <v>1218.28</v>
          </cell>
          <cell r="AV1331">
            <v>0</v>
          </cell>
          <cell r="AW1331">
            <v>0</v>
          </cell>
          <cell r="AX1331">
            <v>1218.28</v>
          </cell>
          <cell r="AY1331">
            <v>1218.28</v>
          </cell>
        </row>
        <row r="1332">
          <cell r="A1332" t="str">
            <v>038821</v>
          </cell>
          <cell r="B1332" t="str">
            <v>NORTHWOODS (OH)</v>
          </cell>
          <cell r="C1332" t="str">
            <v>99 ANTELOPE WAY</v>
          </cell>
          <cell r="D1332">
            <v>0</v>
          </cell>
          <cell r="E1332" t="str">
            <v>Worthington</v>
          </cell>
          <cell r="F1332" t="str">
            <v>OH</v>
          </cell>
          <cell r="G1332" t="str">
            <v>43235</v>
          </cell>
          <cell r="H1332" t="str">
            <v>614-885-3550</v>
          </cell>
          <cell r="I1332" t="str">
            <v>614-885-2106</v>
          </cell>
          <cell r="J1332">
            <v>280</v>
          </cell>
          <cell r="K1332" t="str">
            <v>39049</v>
          </cell>
          <cell r="L1332" t="str">
            <v>Franklin</v>
          </cell>
          <cell r="M1332" t="str">
            <v>1840</v>
          </cell>
          <cell r="N1332" t="str">
            <v>Columbus</v>
          </cell>
          <cell r="O1332">
            <v>0</v>
          </cell>
          <cell r="P1332">
            <v>0</v>
          </cell>
          <cell r="Q1332" t="str">
            <v>Suburban</v>
          </cell>
          <cell r="R1332" t="str">
            <v>garden</v>
          </cell>
          <cell r="S1332" t="str">
            <v>AIMCO</v>
          </cell>
          <cell r="T1332" t="str">
            <v>OXFORD</v>
          </cell>
          <cell r="U1332" t="str">
            <v>Conventional</v>
          </cell>
          <cell r="V1332" t="str">
            <v>Conventional</v>
          </cell>
          <cell r="W1332">
            <v>0</v>
          </cell>
          <cell r="X1332" t="str">
            <v>Fee</v>
          </cell>
          <cell r="Y1332">
            <v>0</v>
          </cell>
          <cell r="Z1332">
            <v>0</v>
          </cell>
          <cell r="AA1332">
            <v>0</v>
          </cell>
          <cell r="AB1332">
            <v>0</v>
          </cell>
          <cell r="AC1332">
            <v>0</v>
          </cell>
          <cell r="AD1332" t="str">
            <v>Yes</v>
          </cell>
          <cell r="AE1332" t="str">
            <v>Yes</v>
          </cell>
          <cell r="AF1332" t="str">
            <v>Oxford</v>
          </cell>
          <cell r="AG1332" t="str">
            <v>Northwoods - Oxford</v>
          </cell>
          <cell r="AH1332" t="str">
            <v>1983</v>
          </cell>
          <cell r="AI1332" t="str">
            <v>Oxford</v>
          </cell>
          <cell r="AJ1332" t="str">
            <v>Conv. Midwest</v>
          </cell>
          <cell r="AK1332" t="str">
            <v>Gerry Zais</v>
          </cell>
          <cell r="AL1332" t="str">
            <v>Ann Beatty</v>
          </cell>
          <cell r="AM1332" t="b">
            <v>0</v>
          </cell>
          <cell r="AN1332" t="str">
            <v>RW:000096@3494</v>
          </cell>
          <cell r="AO1332" t="str">
            <v>11309</v>
          </cell>
          <cell r="AP1332">
            <v>0</v>
          </cell>
          <cell r="AQ1332">
            <v>0</v>
          </cell>
          <cell r="AR1332">
            <v>0</v>
          </cell>
          <cell r="AS1332">
            <v>0</v>
          </cell>
          <cell r="AT1332">
            <v>0</v>
          </cell>
          <cell r="AU1332">
            <v>0</v>
          </cell>
          <cell r="AV1332">
            <v>0</v>
          </cell>
          <cell r="AW1332">
            <v>0</v>
          </cell>
          <cell r="AX1332">
            <v>0</v>
          </cell>
          <cell r="AY1332">
            <v>0</v>
          </cell>
        </row>
        <row r="1333">
          <cell r="A1333" t="str">
            <v>038822</v>
          </cell>
          <cell r="B1333" t="str">
            <v>HAZELTREE</v>
          </cell>
          <cell r="C1333" t="str">
            <v>2928 East Osborn Rd</v>
          </cell>
          <cell r="D1333">
            <v>0</v>
          </cell>
          <cell r="E1333" t="str">
            <v>Phoenix</v>
          </cell>
          <cell r="F1333" t="str">
            <v>AZ</v>
          </cell>
          <cell r="G1333" t="str">
            <v>85016</v>
          </cell>
          <cell r="H1333" t="str">
            <v>602-955-5960</v>
          </cell>
          <cell r="I1333" t="str">
            <v>602-955-8617</v>
          </cell>
          <cell r="J1333">
            <v>310</v>
          </cell>
          <cell r="K1333" t="str">
            <v>04013</v>
          </cell>
          <cell r="L1333" t="str">
            <v>Maricopa</v>
          </cell>
          <cell r="M1333" t="str">
            <v>6200</v>
          </cell>
          <cell r="N1333" t="str">
            <v>Phoenix-Mesa</v>
          </cell>
          <cell r="O1333">
            <v>0</v>
          </cell>
          <cell r="P1333">
            <v>0</v>
          </cell>
          <cell r="Q1333">
            <v>0</v>
          </cell>
          <cell r="R1333" t="str">
            <v>garden</v>
          </cell>
          <cell r="S1333" t="str">
            <v>AIMCO</v>
          </cell>
          <cell r="T1333" t="str">
            <v>Winthrop</v>
          </cell>
          <cell r="U1333" t="str">
            <v>Conventional</v>
          </cell>
          <cell r="V1333" t="str">
            <v>Conventional</v>
          </cell>
          <cell r="W1333">
            <v>0</v>
          </cell>
          <cell r="X1333" t="str">
            <v>Consolidated</v>
          </cell>
          <cell r="Y1333" t="str">
            <v>12</v>
          </cell>
          <cell r="Z1333" t="str">
            <v>5</v>
          </cell>
          <cell r="AA1333" t="str">
            <v>4</v>
          </cell>
          <cell r="AB1333">
            <v>0</v>
          </cell>
          <cell r="AC1333">
            <v>1</v>
          </cell>
          <cell r="AD1333" t="str">
            <v>Yes</v>
          </cell>
          <cell r="AE1333" t="str">
            <v>Yes</v>
          </cell>
          <cell r="AF1333" t="str">
            <v>NHP Management Company</v>
          </cell>
          <cell r="AG1333" t="str">
            <v>AIMCO/Hazeltree, L.P.</v>
          </cell>
          <cell r="AH1333" t="str">
            <v>1970</v>
          </cell>
          <cell r="AI1333" t="str">
            <v>Far West</v>
          </cell>
          <cell r="AJ1333" t="str">
            <v>Phoenix</v>
          </cell>
          <cell r="AK1333" t="str">
            <v>Kris Bloom</v>
          </cell>
          <cell r="AL1333" t="str">
            <v>Bill Root</v>
          </cell>
          <cell r="AM1333" t="b">
            <v>0</v>
          </cell>
          <cell r="AN1333" t="str">
            <v>RW:039455@3494</v>
          </cell>
          <cell r="AO1333">
            <v>0</v>
          </cell>
          <cell r="AP1333">
            <v>0</v>
          </cell>
          <cell r="AQ1333">
            <v>0</v>
          </cell>
          <cell r="AR1333">
            <v>0</v>
          </cell>
          <cell r="AS1333">
            <v>0</v>
          </cell>
          <cell r="AT1333">
            <v>0</v>
          </cell>
          <cell r="AU1333">
            <v>1926.88</v>
          </cell>
          <cell r="AV1333">
            <v>0</v>
          </cell>
          <cell r="AW1333">
            <v>0</v>
          </cell>
          <cell r="AX1333">
            <v>1926.88</v>
          </cell>
          <cell r="AY1333">
            <v>1926.88</v>
          </cell>
        </row>
        <row r="1334">
          <cell r="A1334" t="str">
            <v>038823</v>
          </cell>
          <cell r="B1334" t="str">
            <v>FOUNTAIN PLACE</v>
          </cell>
          <cell r="C1334" t="str">
            <v>701 FOUNTAIN STREET</v>
          </cell>
          <cell r="D1334">
            <v>0</v>
          </cell>
          <cell r="E1334" t="str">
            <v>Connersville</v>
          </cell>
          <cell r="F1334" t="str">
            <v>IN</v>
          </cell>
          <cell r="G1334" t="str">
            <v>47331</v>
          </cell>
          <cell r="H1334" t="str">
            <v>765-825-1124</v>
          </cell>
          <cell r="I1334" t="str">
            <v>765-824-0147</v>
          </cell>
          <cell r="J1334">
            <v>102</v>
          </cell>
          <cell r="K1334" t="str">
            <v>18041</v>
          </cell>
          <cell r="L1334" t="str">
            <v>Fayette</v>
          </cell>
          <cell r="M1334" t="str">
            <v>018</v>
          </cell>
          <cell r="N1334" t="str">
            <v>IN Other</v>
          </cell>
          <cell r="O1334">
            <v>0</v>
          </cell>
          <cell r="P1334">
            <v>0</v>
          </cell>
          <cell r="Q1334" t="str">
            <v>Small City</v>
          </cell>
          <cell r="R1334" t="str">
            <v>garden</v>
          </cell>
          <cell r="S1334" t="str">
            <v>AIMCO</v>
          </cell>
          <cell r="T1334" t="str">
            <v>OXFORD</v>
          </cell>
          <cell r="U1334" t="str">
            <v>Affordable</v>
          </cell>
          <cell r="V1334" t="str">
            <v>Affordable</v>
          </cell>
          <cell r="W1334">
            <v>0</v>
          </cell>
          <cell r="X1334" t="str">
            <v>Fee</v>
          </cell>
          <cell r="Y1334">
            <v>0</v>
          </cell>
          <cell r="Z1334">
            <v>0</v>
          </cell>
          <cell r="AA1334">
            <v>0</v>
          </cell>
          <cell r="AB1334">
            <v>0</v>
          </cell>
          <cell r="AC1334">
            <v>0</v>
          </cell>
          <cell r="AD1334" t="str">
            <v>Yes</v>
          </cell>
          <cell r="AE1334" t="str">
            <v>Yes</v>
          </cell>
          <cell r="AF1334" t="str">
            <v>Oxford</v>
          </cell>
          <cell r="AG1334" t="str">
            <v>Fountain Place</v>
          </cell>
          <cell r="AH1334" t="str">
            <v>1980</v>
          </cell>
          <cell r="AI1334" t="str">
            <v>Oxford</v>
          </cell>
          <cell r="AJ1334" t="str">
            <v>Aff. Midwest</v>
          </cell>
          <cell r="AK1334" t="str">
            <v>Jennifer Jarvis</v>
          </cell>
          <cell r="AL1334" t="str">
            <v>Jeanne Gullion</v>
          </cell>
          <cell r="AM1334" t="b">
            <v>0</v>
          </cell>
          <cell r="AN1334" t="str">
            <v>RW:038388@3494</v>
          </cell>
          <cell r="AO1334" t="str">
            <v>08326</v>
          </cell>
          <cell r="AP1334">
            <v>0</v>
          </cell>
          <cell r="AQ1334">
            <v>0</v>
          </cell>
          <cell r="AR1334">
            <v>0</v>
          </cell>
          <cell r="AS1334">
            <v>0</v>
          </cell>
          <cell r="AT1334">
            <v>0</v>
          </cell>
          <cell r="AU1334">
            <v>0</v>
          </cell>
          <cell r="AV1334">
            <v>0</v>
          </cell>
          <cell r="AW1334">
            <v>0</v>
          </cell>
          <cell r="AX1334">
            <v>0</v>
          </cell>
          <cell r="AY1334">
            <v>0</v>
          </cell>
        </row>
        <row r="1335">
          <cell r="A1335" t="str">
            <v>038824</v>
          </cell>
          <cell r="B1335" t="str">
            <v>DEERCROSS (OH)</v>
          </cell>
          <cell r="C1335" t="str">
            <v>9225 DEERCROSS PARKWAY</v>
          </cell>
          <cell r="D1335">
            <v>0</v>
          </cell>
          <cell r="E1335" t="str">
            <v>Blue Ash</v>
          </cell>
          <cell r="F1335" t="str">
            <v>OH</v>
          </cell>
          <cell r="G1335" t="str">
            <v>45236</v>
          </cell>
          <cell r="H1335" t="str">
            <v>513-791-2800</v>
          </cell>
          <cell r="I1335" t="str">
            <v>513-791-2802</v>
          </cell>
          <cell r="J1335">
            <v>336</v>
          </cell>
          <cell r="K1335" t="str">
            <v>39061</v>
          </cell>
          <cell r="L1335" t="str">
            <v>Hamilton</v>
          </cell>
          <cell r="M1335" t="str">
            <v>1640</v>
          </cell>
          <cell r="N1335" t="str">
            <v>Cincinnati</v>
          </cell>
          <cell r="O1335" t="str">
            <v>21</v>
          </cell>
          <cell r="P1335" t="str">
            <v>Cincinnati - Hamilton</v>
          </cell>
          <cell r="Q1335" t="str">
            <v>Suburban</v>
          </cell>
          <cell r="R1335" t="str">
            <v>garden</v>
          </cell>
          <cell r="S1335" t="str">
            <v>AIMCO</v>
          </cell>
          <cell r="T1335" t="str">
            <v>OXFORD</v>
          </cell>
          <cell r="U1335" t="str">
            <v>Conventional</v>
          </cell>
          <cell r="V1335" t="str">
            <v>Conventional</v>
          </cell>
          <cell r="W1335">
            <v>0</v>
          </cell>
          <cell r="X1335" t="str">
            <v>Fee</v>
          </cell>
          <cell r="Y1335">
            <v>0</v>
          </cell>
          <cell r="Z1335">
            <v>0</v>
          </cell>
          <cell r="AA1335">
            <v>0</v>
          </cell>
          <cell r="AB1335">
            <v>0</v>
          </cell>
          <cell r="AC1335">
            <v>0</v>
          </cell>
          <cell r="AD1335" t="str">
            <v>Yes</v>
          </cell>
          <cell r="AE1335" t="str">
            <v>Yes</v>
          </cell>
          <cell r="AF1335" t="str">
            <v>Oxford</v>
          </cell>
          <cell r="AG1335" t="str">
            <v>Blue Ash - Oxford</v>
          </cell>
          <cell r="AH1335" t="str">
            <v>1984</v>
          </cell>
          <cell r="AI1335" t="str">
            <v>Oxford</v>
          </cell>
          <cell r="AJ1335" t="str">
            <v>Conv. Midwest</v>
          </cell>
          <cell r="AK1335" t="str">
            <v>Gerry Zais</v>
          </cell>
          <cell r="AL1335" t="str">
            <v>Stella Deheer</v>
          </cell>
          <cell r="AM1335" t="b">
            <v>0</v>
          </cell>
          <cell r="AN1335" t="str">
            <v>RW:005736@3494</v>
          </cell>
          <cell r="AO1335" t="str">
            <v>11316</v>
          </cell>
          <cell r="AP1335">
            <v>0</v>
          </cell>
          <cell r="AQ1335">
            <v>0</v>
          </cell>
          <cell r="AR1335">
            <v>0</v>
          </cell>
          <cell r="AS1335">
            <v>0</v>
          </cell>
          <cell r="AT1335">
            <v>0</v>
          </cell>
          <cell r="AU1335">
            <v>0</v>
          </cell>
          <cell r="AV1335">
            <v>0</v>
          </cell>
          <cell r="AW1335">
            <v>0</v>
          </cell>
          <cell r="AX1335">
            <v>0</v>
          </cell>
          <cell r="AY1335">
            <v>0</v>
          </cell>
        </row>
        <row r="1336">
          <cell r="A1336" t="str">
            <v>038825</v>
          </cell>
          <cell r="B1336" t="str">
            <v>WEST WINDS (FL)</v>
          </cell>
          <cell r="C1336" t="str">
            <v>5230 EAST WINDS DRIVE</v>
          </cell>
          <cell r="D1336">
            <v>0</v>
          </cell>
          <cell r="E1336" t="str">
            <v>Orlando</v>
          </cell>
          <cell r="F1336" t="str">
            <v>FL</v>
          </cell>
          <cell r="G1336" t="str">
            <v>32819</v>
          </cell>
          <cell r="H1336" t="str">
            <v>407-351-1707</v>
          </cell>
          <cell r="I1336" t="str">
            <v>407-351-8732</v>
          </cell>
          <cell r="J1336">
            <v>272</v>
          </cell>
          <cell r="K1336" t="str">
            <v>12095</v>
          </cell>
          <cell r="L1336" t="str">
            <v>Orange</v>
          </cell>
          <cell r="M1336" t="str">
            <v>5960</v>
          </cell>
          <cell r="N1336" t="str">
            <v>Orlando</v>
          </cell>
          <cell r="O1336">
            <v>0</v>
          </cell>
          <cell r="P1336">
            <v>0</v>
          </cell>
          <cell r="Q1336" t="str">
            <v>Suburban</v>
          </cell>
          <cell r="R1336" t="str">
            <v>garden</v>
          </cell>
          <cell r="S1336" t="str">
            <v>AIMCO</v>
          </cell>
          <cell r="T1336" t="str">
            <v>OXFORD</v>
          </cell>
          <cell r="U1336" t="str">
            <v>Conventional</v>
          </cell>
          <cell r="V1336" t="str">
            <v>Conventional</v>
          </cell>
          <cell r="W1336">
            <v>0</v>
          </cell>
          <cell r="X1336" t="str">
            <v>Fee</v>
          </cell>
          <cell r="Y1336">
            <v>0</v>
          </cell>
          <cell r="Z1336">
            <v>0</v>
          </cell>
          <cell r="AA1336">
            <v>0</v>
          </cell>
          <cell r="AB1336">
            <v>0</v>
          </cell>
          <cell r="AC1336">
            <v>0</v>
          </cell>
          <cell r="AD1336" t="str">
            <v>Yes</v>
          </cell>
          <cell r="AE1336" t="str">
            <v>Yes</v>
          </cell>
          <cell r="AF1336" t="str">
            <v>Oxford</v>
          </cell>
          <cell r="AG1336" t="str">
            <v>Kirkman - Oxford</v>
          </cell>
          <cell r="AH1336" t="str">
            <v>1985</v>
          </cell>
          <cell r="AI1336" t="str">
            <v>Oxford</v>
          </cell>
          <cell r="AJ1336" t="str">
            <v>Conv. South</v>
          </cell>
          <cell r="AK1336" t="str">
            <v>Joe Pietzyk</v>
          </cell>
          <cell r="AL1336" t="str">
            <v>Julie York</v>
          </cell>
          <cell r="AM1336" t="b">
            <v>0</v>
          </cell>
          <cell r="AN1336">
            <v>0</v>
          </cell>
          <cell r="AO1336" t="str">
            <v>08162</v>
          </cell>
          <cell r="AP1336">
            <v>0</v>
          </cell>
          <cell r="AQ1336">
            <v>0</v>
          </cell>
          <cell r="AR1336">
            <v>0</v>
          </cell>
          <cell r="AS1336">
            <v>0</v>
          </cell>
          <cell r="AT1336">
            <v>0</v>
          </cell>
          <cell r="AU1336">
            <v>0</v>
          </cell>
          <cell r="AV1336">
            <v>0</v>
          </cell>
          <cell r="AW1336">
            <v>0</v>
          </cell>
          <cell r="AX1336">
            <v>0</v>
          </cell>
          <cell r="AY1336">
            <v>0</v>
          </cell>
        </row>
        <row r="1337">
          <cell r="A1337" t="str">
            <v>038826</v>
          </cell>
          <cell r="B1337" t="str">
            <v>ELLICOTT TOWN CENTER (Towers 4&amp;7)</v>
          </cell>
          <cell r="C1337" t="str">
            <v>233 EAST EAGLE STREET</v>
          </cell>
          <cell r="D1337">
            <v>0</v>
          </cell>
          <cell r="E1337" t="str">
            <v>Buffalo</v>
          </cell>
          <cell r="F1337" t="str">
            <v>NY</v>
          </cell>
          <cell r="G1337" t="str">
            <v>14204</v>
          </cell>
          <cell r="H1337" t="str">
            <v>716-842-0528</v>
          </cell>
          <cell r="I1337" t="str">
            <v>716-842-0559</v>
          </cell>
          <cell r="J1337">
            <v>134</v>
          </cell>
          <cell r="K1337" t="str">
            <v>36029</v>
          </cell>
          <cell r="L1337" t="str">
            <v>Erie</v>
          </cell>
          <cell r="M1337" t="str">
            <v>1280</v>
          </cell>
          <cell r="N1337" t="str">
            <v>Buffalo-Niagara Falls</v>
          </cell>
          <cell r="O1337">
            <v>0</v>
          </cell>
          <cell r="P1337">
            <v>0</v>
          </cell>
          <cell r="Q1337" t="str">
            <v>Inner City</v>
          </cell>
          <cell r="R1337" t="str">
            <v>highrise</v>
          </cell>
          <cell r="S1337" t="str">
            <v>AIMCO</v>
          </cell>
          <cell r="T1337" t="str">
            <v>FEE</v>
          </cell>
          <cell r="U1337" t="str">
            <v>Conventional</v>
          </cell>
          <cell r="V1337" t="str">
            <v>Conventional</v>
          </cell>
          <cell r="W1337" t="str">
            <v>Tax Credit</v>
          </cell>
          <cell r="X1337" t="str">
            <v>Fee</v>
          </cell>
          <cell r="Y1337" t="str">
            <v>12</v>
          </cell>
          <cell r="Z1337">
            <v>0</v>
          </cell>
          <cell r="AA1337">
            <v>0</v>
          </cell>
          <cell r="AB1337">
            <v>0</v>
          </cell>
          <cell r="AC1337">
            <v>0</v>
          </cell>
          <cell r="AD1337" t="str">
            <v>No</v>
          </cell>
          <cell r="AE1337" t="str">
            <v>Yes</v>
          </cell>
          <cell r="AF1337" t="str">
            <v>Norstar</v>
          </cell>
          <cell r="AG1337" t="str">
            <v>Towers 4 &amp; 7 Ltd Ptsp</v>
          </cell>
          <cell r="AH1337">
            <v>0</v>
          </cell>
          <cell r="AI1337" t="str">
            <v>East</v>
          </cell>
          <cell r="AJ1337" t="str">
            <v>Allentown</v>
          </cell>
          <cell r="AK1337" t="str">
            <v>Cooper Winston</v>
          </cell>
          <cell r="AL1337" t="str">
            <v>Paul Ramsell</v>
          </cell>
          <cell r="AM1337" t="b">
            <v>0</v>
          </cell>
          <cell r="AN1337" t="str">
            <v>RW:038957@3494</v>
          </cell>
          <cell r="AO1337" t="str">
            <v>10425</v>
          </cell>
          <cell r="AP1337">
            <v>0</v>
          </cell>
          <cell r="AQ1337">
            <v>0</v>
          </cell>
          <cell r="AR1337">
            <v>0</v>
          </cell>
          <cell r="AS1337">
            <v>0</v>
          </cell>
          <cell r="AT1337">
            <v>0</v>
          </cell>
          <cell r="AU1337">
            <v>0</v>
          </cell>
          <cell r="AV1337">
            <v>0</v>
          </cell>
          <cell r="AW1337">
            <v>0</v>
          </cell>
          <cell r="AX1337">
            <v>0</v>
          </cell>
          <cell r="AY1337">
            <v>0</v>
          </cell>
        </row>
        <row r="1338">
          <cell r="A1338" t="str">
            <v>038827</v>
          </cell>
          <cell r="B1338" t="str">
            <v>TRINITY PLACE</v>
          </cell>
          <cell r="C1338" t="str">
            <v>1331 TRINITY PLACE</v>
          </cell>
          <cell r="D1338">
            <v>0</v>
          </cell>
          <cell r="E1338" t="str">
            <v>Middletown</v>
          </cell>
          <cell r="F1338" t="str">
            <v>OH</v>
          </cell>
          <cell r="G1338" t="str">
            <v>45042</v>
          </cell>
          <cell r="H1338" t="str">
            <v>513-423-8600</v>
          </cell>
          <cell r="I1338" t="str">
            <v>*CALL FIRST*</v>
          </cell>
          <cell r="J1338">
            <v>200</v>
          </cell>
          <cell r="K1338" t="str">
            <v>39017</v>
          </cell>
          <cell r="L1338" t="str">
            <v>Butler</v>
          </cell>
          <cell r="M1338" t="str">
            <v>3200</v>
          </cell>
          <cell r="N1338" t="str">
            <v>Hamilton-Middletown</v>
          </cell>
          <cell r="O1338" t="str">
            <v>21</v>
          </cell>
          <cell r="P1338" t="str">
            <v>Cincinnati - Hamilton</v>
          </cell>
          <cell r="Q1338" t="str">
            <v>Small City</v>
          </cell>
          <cell r="R1338" t="str">
            <v>garden</v>
          </cell>
          <cell r="S1338" t="str">
            <v>AIMCO</v>
          </cell>
          <cell r="T1338" t="str">
            <v>OXFORD</v>
          </cell>
          <cell r="U1338" t="str">
            <v>Conventional</v>
          </cell>
          <cell r="V1338" t="str">
            <v>Conventional</v>
          </cell>
          <cell r="W1338">
            <v>0</v>
          </cell>
          <cell r="X1338" t="str">
            <v>Fee</v>
          </cell>
          <cell r="Y1338">
            <v>0</v>
          </cell>
          <cell r="Z1338">
            <v>0</v>
          </cell>
          <cell r="AA1338">
            <v>0</v>
          </cell>
          <cell r="AB1338">
            <v>0</v>
          </cell>
          <cell r="AC1338">
            <v>0</v>
          </cell>
          <cell r="AD1338" t="str">
            <v>Yes</v>
          </cell>
          <cell r="AE1338" t="str">
            <v>Yes</v>
          </cell>
          <cell r="AF1338" t="str">
            <v>Oxford</v>
          </cell>
          <cell r="AG1338" t="str">
            <v>Trinity - Oxford</v>
          </cell>
          <cell r="AH1338" t="str">
            <v>1981</v>
          </cell>
          <cell r="AI1338" t="str">
            <v>Oxford</v>
          </cell>
          <cell r="AJ1338" t="str">
            <v>Conv. Midwest</v>
          </cell>
          <cell r="AK1338" t="str">
            <v>Gerry Zais</v>
          </cell>
          <cell r="AL1338" t="str">
            <v>Susan Diehl</v>
          </cell>
          <cell r="AM1338" t="b">
            <v>0</v>
          </cell>
          <cell r="AN1338" t="str">
            <v>RW:038391@3494</v>
          </cell>
          <cell r="AO1338" t="str">
            <v>08337</v>
          </cell>
          <cell r="AP1338">
            <v>0</v>
          </cell>
          <cell r="AQ1338">
            <v>0</v>
          </cell>
          <cell r="AR1338">
            <v>0</v>
          </cell>
          <cell r="AS1338">
            <v>0</v>
          </cell>
          <cell r="AT1338">
            <v>0</v>
          </cell>
          <cell r="AU1338">
            <v>0</v>
          </cell>
          <cell r="AV1338">
            <v>0</v>
          </cell>
          <cell r="AW1338">
            <v>0</v>
          </cell>
          <cell r="AX1338">
            <v>0</v>
          </cell>
          <cell r="AY1338">
            <v>0</v>
          </cell>
        </row>
        <row r="1339">
          <cell r="A1339" t="str">
            <v>038828</v>
          </cell>
          <cell r="B1339" t="str">
            <v>SPYGLASS</v>
          </cell>
          <cell r="C1339" t="str">
            <v>8320 SPYGLASS DRIVE</v>
          </cell>
          <cell r="D1339">
            <v>0</v>
          </cell>
          <cell r="E1339" t="str">
            <v>Indianapolis</v>
          </cell>
          <cell r="F1339" t="str">
            <v>IN</v>
          </cell>
          <cell r="G1339" t="str">
            <v>46260</v>
          </cell>
          <cell r="H1339" t="str">
            <v>317-875-6600</v>
          </cell>
          <cell r="I1339" t="str">
            <v>317-875-6614</v>
          </cell>
          <cell r="J1339">
            <v>120</v>
          </cell>
          <cell r="K1339" t="str">
            <v>18097</v>
          </cell>
          <cell r="L1339" t="str">
            <v>Marion</v>
          </cell>
          <cell r="M1339" t="str">
            <v>3480</v>
          </cell>
          <cell r="N1339" t="str">
            <v>Indianapolis</v>
          </cell>
          <cell r="O1339">
            <v>0</v>
          </cell>
          <cell r="P1339">
            <v>0</v>
          </cell>
          <cell r="Q1339" t="str">
            <v>Suburban</v>
          </cell>
          <cell r="R1339" t="str">
            <v>garden</v>
          </cell>
          <cell r="S1339" t="str">
            <v>AIMCO</v>
          </cell>
          <cell r="T1339" t="str">
            <v>OXFORD</v>
          </cell>
          <cell r="U1339" t="str">
            <v>Conventional</v>
          </cell>
          <cell r="V1339" t="str">
            <v>Affordable</v>
          </cell>
          <cell r="W1339">
            <v>0</v>
          </cell>
          <cell r="X1339" t="str">
            <v>Fee</v>
          </cell>
          <cell r="Y1339">
            <v>0</v>
          </cell>
          <cell r="Z1339">
            <v>0</v>
          </cell>
          <cell r="AA1339">
            <v>0</v>
          </cell>
          <cell r="AB1339">
            <v>0</v>
          </cell>
          <cell r="AC1339">
            <v>0</v>
          </cell>
          <cell r="AD1339" t="str">
            <v>Yes</v>
          </cell>
          <cell r="AE1339" t="str">
            <v>Yes</v>
          </cell>
          <cell r="AF1339" t="str">
            <v>Oxford</v>
          </cell>
          <cell r="AG1339" t="str">
            <v>Spyglass - Oxford</v>
          </cell>
          <cell r="AH1339" t="str">
            <v>1980</v>
          </cell>
          <cell r="AI1339" t="str">
            <v>Oxford</v>
          </cell>
          <cell r="AJ1339" t="str">
            <v>Conv. Midwest</v>
          </cell>
          <cell r="AK1339" t="str">
            <v>Gerry Zais</v>
          </cell>
          <cell r="AL1339" t="str">
            <v>Don Schafer</v>
          </cell>
          <cell r="AM1339" t="b">
            <v>0</v>
          </cell>
          <cell r="AN1339" t="str">
            <v>RW:038630@3494</v>
          </cell>
          <cell r="AO1339" t="str">
            <v>07802</v>
          </cell>
          <cell r="AP1339">
            <v>0</v>
          </cell>
          <cell r="AQ1339">
            <v>0</v>
          </cell>
          <cell r="AR1339">
            <v>0</v>
          </cell>
          <cell r="AS1339">
            <v>0</v>
          </cell>
          <cell r="AT1339">
            <v>0</v>
          </cell>
          <cell r="AU1339">
            <v>0</v>
          </cell>
          <cell r="AV1339">
            <v>0</v>
          </cell>
          <cell r="AW1339">
            <v>0</v>
          </cell>
          <cell r="AX1339">
            <v>0</v>
          </cell>
          <cell r="AY1339">
            <v>0</v>
          </cell>
        </row>
        <row r="1340">
          <cell r="A1340" t="str">
            <v>038829</v>
          </cell>
          <cell r="B1340" t="str">
            <v>REFLECTIONS (FL)</v>
          </cell>
          <cell r="C1340" t="str">
            <v>5307 REFLECTIONS CLUB DR</v>
          </cell>
          <cell r="D1340">
            <v>0</v>
          </cell>
          <cell r="E1340" t="str">
            <v>Tampa</v>
          </cell>
          <cell r="F1340" t="str">
            <v>FL</v>
          </cell>
          <cell r="G1340" t="str">
            <v>33634</v>
          </cell>
          <cell r="H1340" t="str">
            <v>813-884-6444</v>
          </cell>
          <cell r="I1340" t="str">
            <v>813-880-9358</v>
          </cell>
          <cell r="J1340">
            <v>348</v>
          </cell>
          <cell r="K1340" t="str">
            <v>12057</v>
          </cell>
          <cell r="L1340" t="str">
            <v>Hillsborough</v>
          </cell>
          <cell r="M1340" t="str">
            <v>8280</v>
          </cell>
          <cell r="N1340" t="str">
            <v>Tampa-St. Petersburg-Clearwater</v>
          </cell>
          <cell r="O1340">
            <v>0</v>
          </cell>
          <cell r="P1340">
            <v>0</v>
          </cell>
          <cell r="Q1340" t="str">
            <v>Inner City</v>
          </cell>
          <cell r="R1340" t="str">
            <v>garden</v>
          </cell>
          <cell r="S1340" t="str">
            <v>AIMCO</v>
          </cell>
          <cell r="T1340" t="str">
            <v>OXFORD</v>
          </cell>
          <cell r="U1340" t="str">
            <v>Conventional</v>
          </cell>
          <cell r="V1340" t="str">
            <v>Conventional</v>
          </cell>
          <cell r="W1340">
            <v>0</v>
          </cell>
          <cell r="X1340" t="str">
            <v>Fee</v>
          </cell>
          <cell r="Y1340">
            <v>0</v>
          </cell>
          <cell r="Z1340">
            <v>0</v>
          </cell>
          <cell r="AA1340">
            <v>0</v>
          </cell>
          <cell r="AB1340">
            <v>0</v>
          </cell>
          <cell r="AC1340">
            <v>0</v>
          </cell>
          <cell r="AD1340" t="str">
            <v>Yes</v>
          </cell>
          <cell r="AE1340" t="str">
            <v>Yes</v>
          </cell>
          <cell r="AF1340" t="str">
            <v>Oxford</v>
          </cell>
          <cell r="AG1340" t="str">
            <v>Hillsborough - Oxford</v>
          </cell>
          <cell r="AH1340">
            <v>0</v>
          </cell>
          <cell r="AI1340" t="str">
            <v>Oxford</v>
          </cell>
          <cell r="AJ1340" t="str">
            <v>Conv. South</v>
          </cell>
          <cell r="AK1340" t="str">
            <v>Joe Pietzyk</v>
          </cell>
          <cell r="AL1340" t="str">
            <v>David Stanz</v>
          </cell>
          <cell r="AM1340" t="b">
            <v>0</v>
          </cell>
          <cell r="AN1340" t="str">
            <v>RW:025039@3494</v>
          </cell>
          <cell r="AO1340" t="str">
            <v>11543</v>
          </cell>
          <cell r="AP1340">
            <v>0</v>
          </cell>
          <cell r="AQ1340">
            <v>0</v>
          </cell>
          <cell r="AR1340">
            <v>0</v>
          </cell>
          <cell r="AS1340">
            <v>0</v>
          </cell>
          <cell r="AT1340">
            <v>0</v>
          </cell>
          <cell r="AU1340">
            <v>0</v>
          </cell>
          <cell r="AV1340">
            <v>0</v>
          </cell>
          <cell r="AW1340">
            <v>0</v>
          </cell>
          <cell r="AX1340">
            <v>0</v>
          </cell>
          <cell r="AY1340">
            <v>0</v>
          </cell>
        </row>
        <row r="1341">
          <cell r="A1341" t="str">
            <v>038830</v>
          </cell>
          <cell r="B1341" t="str">
            <v>OAKS AT WOODRIDGE I</v>
          </cell>
          <cell r="C1341" t="str">
            <v>3800 WOODRIDGE BOULEVARD</v>
          </cell>
          <cell r="D1341">
            <v>0</v>
          </cell>
          <cell r="E1341" t="str">
            <v>Fairfield</v>
          </cell>
          <cell r="F1341" t="str">
            <v>OH</v>
          </cell>
          <cell r="G1341" t="str">
            <v>45014</v>
          </cell>
          <cell r="H1341" t="str">
            <v>513-874-7555</v>
          </cell>
          <cell r="I1341" t="str">
            <v>513-874-7597</v>
          </cell>
          <cell r="J1341">
            <v>332</v>
          </cell>
          <cell r="K1341" t="str">
            <v>39017</v>
          </cell>
          <cell r="L1341" t="str">
            <v>Butler</v>
          </cell>
          <cell r="M1341" t="str">
            <v>3200</v>
          </cell>
          <cell r="N1341" t="str">
            <v>Hamilton-Middletown</v>
          </cell>
          <cell r="O1341" t="str">
            <v>21</v>
          </cell>
          <cell r="P1341" t="str">
            <v>Cincinnati - Hamilton</v>
          </cell>
          <cell r="Q1341" t="str">
            <v>Suburban</v>
          </cell>
          <cell r="R1341" t="str">
            <v>garden</v>
          </cell>
          <cell r="S1341" t="str">
            <v>AIMCO</v>
          </cell>
          <cell r="T1341" t="str">
            <v>OXFORD</v>
          </cell>
          <cell r="U1341" t="str">
            <v>Conventional</v>
          </cell>
          <cell r="V1341" t="str">
            <v>Conventional</v>
          </cell>
          <cell r="W1341">
            <v>0</v>
          </cell>
          <cell r="X1341" t="str">
            <v>Fee</v>
          </cell>
          <cell r="Y1341">
            <v>0</v>
          </cell>
          <cell r="Z1341">
            <v>0</v>
          </cell>
          <cell r="AA1341">
            <v>0</v>
          </cell>
          <cell r="AB1341">
            <v>0</v>
          </cell>
          <cell r="AC1341">
            <v>0</v>
          </cell>
          <cell r="AD1341" t="str">
            <v>Yes</v>
          </cell>
          <cell r="AE1341" t="str">
            <v>Yes</v>
          </cell>
          <cell r="AF1341" t="str">
            <v>Oxford</v>
          </cell>
          <cell r="AG1341" t="str">
            <v>Woodridge Two</v>
          </cell>
          <cell r="AH1341" t="str">
            <v>1984</v>
          </cell>
          <cell r="AI1341" t="str">
            <v>Oxford</v>
          </cell>
          <cell r="AJ1341" t="str">
            <v>Conv. Midwest</v>
          </cell>
          <cell r="AK1341" t="str">
            <v>Gerry Zais</v>
          </cell>
          <cell r="AL1341" t="str">
            <v>Stella Deheer</v>
          </cell>
          <cell r="AM1341" t="b">
            <v>1</v>
          </cell>
          <cell r="AN1341">
            <v>0</v>
          </cell>
          <cell r="AO1341">
            <v>0</v>
          </cell>
          <cell r="AP1341">
            <v>0</v>
          </cell>
          <cell r="AQ1341">
            <v>0</v>
          </cell>
          <cell r="AR1341">
            <v>0</v>
          </cell>
          <cell r="AS1341">
            <v>0</v>
          </cell>
          <cell r="AT1341">
            <v>0</v>
          </cell>
          <cell r="AU1341">
            <v>0</v>
          </cell>
          <cell r="AV1341">
            <v>0</v>
          </cell>
          <cell r="AW1341">
            <v>0</v>
          </cell>
          <cell r="AX1341">
            <v>0</v>
          </cell>
          <cell r="AY1341">
            <v>0</v>
          </cell>
        </row>
        <row r="1342">
          <cell r="A1342" t="str">
            <v>038831</v>
          </cell>
          <cell r="B1342" t="str">
            <v>GREENBRIAR</v>
          </cell>
          <cell r="C1342" t="str">
            <v>1344 VIRBURNUM DRIVE</v>
          </cell>
          <cell r="D1342">
            <v>0</v>
          </cell>
          <cell r="E1342" t="str">
            <v>Indianapolis</v>
          </cell>
          <cell r="F1342" t="str">
            <v>IN</v>
          </cell>
          <cell r="G1342" t="str">
            <v>46260</v>
          </cell>
          <cell r="H1342" t="str">
            <v>317-253-1375</v>
          </cell>
          <cell r="I1342" t="str">
            <v>317-875-6614</v>
          </cell>
          <cell r="J1342">
            <v>121</v>
          </cell>
          <cell r="K1342" t="str">
            <v>18097</v>
          </cell>
          <cell r="L1342" t="str">
            <v>Marion</v>
          </cell>
          <cell r="M1342" t="str">
            <v>3480</v>
          </cell>
          <cell r="N1342" t="str">
            <v>Indianapolis</v>
          </cell>
          <cell r="O1342">
            <v>0</v>
          </cell>
          <cell r="P1342">
            <v>0</v>
          </cell>
          <cell r="Q1342" t="str">
            <v>Suburban</v>
          </cell>
          <cell r="R1342" t="str">
            <v>garden</v>
          </cell>
          <cell r="S1342" t="str">
            <v>AIMCO</v>
          </cell>
          <cell r="T1342" t="str">
            <v>OXFORD</v>
          </cell>
          <cell r="U1342" t="str">
            <v>Affordable</v>
          </cell>
          <cell r="V1342" t="str">
            <v>Affordable</v>
          </cell>
          <cell r="W1342">
            <v>0</v>
          </cell>
          <cell r="X1342" t="str">
            <v>Fee</v>
          </cell>
          <cell r="Y1342">
            <v>0</v>
          </cell>
          <cell r="Z1342">
            <v>0</v>
          </cell>
          <cell r="AA1342">
            <v>0</v>
          </cell>
          <cell r="AB1342">
            <v>0</v>
          </cell>
          <cell r="AC1342">
            <v>0</v>
          </cell>
          <cell r="AD1342" t="str">
            <v>Yes</v>
          </cell>
          <cell r="AE1342" t="str">
            <v>Yes</v>
          </cell>
          <cell r="AF1342" t="str">
            <v>Oxford</v>
          </cell>
          <cell r="AG1342" t="str">
            <v>Greenbriar - Oxford</v>
          </cell>
          <cell r="AH1342" t="str">
            <v>1979</v>
          </cell>
          <cell r="AI1342" t="str">
            <v>Oxford</v>
          </cell>
          <cell r="AJ1342" t="str">
            <v>Conv. Midwest</v>
          </cell>
          <cell r="AK1342" t="str">
            <v>Gerry Zais</v>
          </cell>
          <cell r="AL1342" t="str">
            <v>Don Schafer</v>
          </cell>
          <cell r="AM1342" t="b">
            <v>0</v>
          </cell>
          <cell r="AN1342" t="str">
            <v>RW:038667@3494</v>
          </cell>
          <cell r="AO1342" t="str">
            <v>11022</v>
          </cell>
          <cell r="AP1342">
            <v>0</v>
          </cell>
          <cell r="AQ1342">
            <v>0</v>
          </cell>
          <cell r="AR1342">
            <v>0</v>
          </cell>
          <cell r="AS1342">
            <v>0</v>
          </cell>
          <cell r="AT1342">
            <v>0</v>
          </cell>
          <cell r="AU1342">
            <v>0</v>
          </cell>
          <cell r="AV1342">
            <v>0</v>
          </cell>
          <cell r="AW1342">
            <v>0</v>
          </cell>
          <cell r="AX1342">
            <v>0</v>
          </cell>
          <cell r="AY1342">
            <v>0</v>
          </cell>
        </row>
        <row r="1343">
          <cell r="A1343" t="str">
            <v>038832</v>
          </cell>
          <cell r="B1343" t="str">
            <v>RUNAWAY BAY (FL)</v>
          </cell>
          <cell r="C1343" t="str">
            <v>4701 88TH AVENUE NORTH</v>
          </cell>
          <cell r="D1343">
            <v>0</v>
          </cell>
          <cell r="E1343" t="str">
            <v>Pinellas Park</v>
          </cell>
          <cell r="F1343" t="str">
            <v>FL</v>
          </cell>
          <cell r="G1343" t="str">
            <v>34666</v>
          </cell>
          <cell r="H1343" t="str">
            <v>813-541-3551</v>
          </cell>
          <cell r="I1343" t="str">
            <v>813-544-1564</v>
          </cell>
          <cell r="J1343">
            <v>192</v>
          </cell>
          <cell r="K1343" t="str">
            <v>12103</v>
          </cell>
          <cell r="L1343" t="str">
            <v>Pinellas</v>
          </cell>
          <cell r="M1343" t="str">
            <v>8280</v>
          </cell>
          <cell r="N1343" t="str">
            <v>Tampa-St. Petersburg-Clearwater</v>
          </cell>
          <cell r="O1343">
            <v>0</v>
          </cell>
          <cell r="P1343">
            <v>0</v>
          </cell>
          <cell r="Q1343" t="str">
            <v>Small City</v>
          </cell>
          <cell r="R1343" t="str">
            <v>garden</v>
          </cell>
          <cell r="S1343" t="str">
            <v>AIMCO</v>
          </cell>
          <cell r="T1343" t="str">
            <v>OXFORD</v>
          </cell>
          <cell r="U1343" t="str">
            <v>Conventional</v>
          </cell>
          <cell r="V1343" t="str">
            <v>Conventional</v>
          </cell>
          <cell r="W1343">
            <v>0</v>
          </cell>
          <cell r="X1343" t="str">
            <v>Fee</v>
          </cell>
          <cell r="Y1343">
            <v>0</v>
          </cell>
          <cell r="Z1343">
            <v>0</v>
          </cell>
          <cell r="AA1343">
            <v>0</v>
          </cell>
          <cell r="AB1343">
            <v>0</v>
          </cell>
          <cell r="AC1343">
            <v>0</v>
          </cell>
          <cell r="AD1343" t="str">
            <v>Yes</v>
          </cell>
          <cell r="AE1343" t="str">
            <v>Yes</v>
          </cell>
          <cell r="AF1343" t="str">
            <v>Oxford</v>
          </cell>
          <cell r="AG1343" t="str">
            <v>Pinellas Oxford</v>
          </cell>
          <cell r="AH1343" t="str">
            <v>1985</v>
          </cell>
          <cell r="AI1343" t="str">
            <v>Oxford</v>
          </cell>
          <cell r="AJ1343" t="str">
            <v>Conv. South</v>
          </cell>
          <cell r="AK1343" t="str">
            <v>Joe Pietzyk</v>
          </cell>
          <cell r="AL1343" t="str">
            <v>David Stanz</v>
          </cell>
          <cell r="AM1343" t="b">
            <v>0</v>
          </cell>
          <cell r="AN1343" t="str">
            <v>RW:039099@3494</v>
          </cell>
          <cell r="AO1343" t="str">
            <v>10448</v>
          </cell>
          <cell r="AP1343">
            <v>0</v>
          </cell>
          <cell r="AQ1343">
            <v>0</v>
          </cell>
          <cell r="AR1343">
            <v>0</v>
          </cell>
          <cell r="AS1343">
            <v>0</v>
          </cell>
          <cell r="AT1343">
            <v>0</v>
          </cell>
          <cell r="AU1343">
            <v>0</v>
          </cell>
          <cell r="AV1343">
            <v>0</v>
          </cell>
          <cell r="AW1343">
            <v>0</v>
          </cell>
          <cell r="AX1343">
            <v>0</v>
          </cell>
          <cell r="AY1343">
            <v>0</v>
          </cell>
        </row>
        <row r="1344">
          <cell r="A1344" t="str">
            <v>038833</v>
          </cell>
          <cell r="B1344" t="str">
            <v>SUNNYCREST MANOR</v>
          </cell>
          <cell r="C1344" t="str">
            <v>1805 SOUTH COTTAGE GROVE</v>
          </cell>
          <cell r="D1344">
            <v>0</v>
          </cell>
          <cell r="E1344" t="str">
            <v>Urbana</v>
          </cell>
          <cell r="F1344" t="str">
            <v>IL</v>
          </cell>
          <cell r="G1344" t="str">
            <v>61081</v>
          </cell>
          <cell r="H1344" t="str">
            <v>217-328-6170</v>
          </cell>
          <cell r="I1344" t="str">
            <v>217-328-6145</v>
          </cell>
          <cell r="J1344">
            <v>101</v>
          </cell>
          <cell r="K1344" t="str">
            <v>17195</v>
          </cell>
          <cell r="L1344" t="str">
            <v>Whiteside</v>
          </cell>
          <cell r="M1344" t="str">
            <v>017</v>
          </cell>
          <cell r="N1344" t="str">
            <v>IL Other</v>
          </cell>
          <cell r="O1344">
            <v>0</v>
          </cell>
          <cell r="P1344">
            <v>0</v>
          </cell>
          <cell r="Q1344" t="str">
            <v>Small City</v>
          </cell>
          <cell r="R1344" t="str">
            <v>garden</v>
          </cell>
          <cell r="S1344" t="str">
            <v>AIMCO</v>
          </cell>
          <cell r="T1344" t="str">
            <v>OXFORD</v>
          </cell>
          <cell r="U1344" t="str">
            <v>Affordable</v>
          </cell>
          <cell r="V1344" t="str">
            <v>Affordable</v>
          </cell>
          <cell r="W1344">
            <v>0</v>
          </cell>
          <cell r="X1344" t="str">
            <v>Fee</v>
          </cell>
          <cell r="Y1344">
            <v>0</v>
          </cell>
          <cell r="Z1344">
            <v>0</v>
          </cell>
          <cell r="AA1344">
            <v>0</v>
          </cell>
          <cell r="AB1344">
            <v>0</v>
          </cell>
          <cell r="AC1344">
            <v>0</v>
          </cell>
          <cell r="AD1344" t="str">
            <v>Yes</v>
          </cell>
          <cell r="AE1344" t="str">
            <v>Yes</v>
          </cell>
          <cell r="AF1344" t="str">
            <v>Oxford</v>
          </cell>
          <cell r="AG1344" t="str">
            <v>Sunnycrest Manor</v>
          </cell>
          <cell r="AH1344" t="str">
            <v>1979</v>
          </cell>
          <cell r="AI1344" t="str">
            <v>Oxford</v>
          </cell>
          <cell r="AJ1344" t="str">
            <v>Aff. Midwest</v>
          </cell>
          <cell r="AK1344" t="str">
            <v>Jennifer Jarvis</v>
          </cell>
          <cell r="AL1344" t="str">
            <v>Jeanne Gullion</v>
          </cell>
          <cell r="AM1344" t="b">
            <v>0</v>
          </cell>
          <cell r="AN1344" t="str">
            <v>RW:007120@3494</v>
          </cell>
          <cell r="AO1344" t="str">
            <v>11404</v>
          </cell>
          <cell r="AP1344">
            <v>0</v>
          </cell>
          <cell r="AQ1344">
            <v>0</v>
          </cell>
          <cell r="AR1344">
            <v>0</v>
          </cell>
          <cell r="AS1344">
            <v>0</v>
          </cell>
          <cell r="AT1344">
            <v>0</v>
          </cell>
          <cell r="AU1344">
            <v>0</v>
          </cell>
          <cell r="AV1344">
            <v>0</v>
          </cell>
          <cell r="AW1344">
            <v>0</v>
          </cell>
          <cell r="AX1344">
            <v>0</v>
          </cell>
          <cell r="AY1344">
            <v>0</v>
          </cell>
        </row>
        <row r="1345">
          <cell r="A1345" t="str">
            <v>038834</v>
          </cell>
          <cell r="B1345" t="str">
            <v>ORCHIDTREE</v>
          </cell>
          <cell r="C1345" t="str">
            <v>6801 East Camelback Rd</v>
          </cell>
          <cell r="D1345">
            <v>0</v>
          </cell>
          <cell r="E1345" t="str">
            <v>Scottsdale</v>
          </cell>
          <cell r="F1345" t="str">
            <v>AZ</v>
          </cell>
          <cell r="G1345" t="str">
            <v>85251</v>
          </cell>
          <cell r="H1345" t="str">
            <v>602-946-9560</v>
          </cell>
          <cell r="I1345" t="str">
            <v>602-946-9033</v>
          </cell>
          <cell r="J1345">
            <v>278</v>
          </cell>
          <cell r="K1345" t="str">
            <v>04013</v>
          </cell>
          <cell r="L1345" t="str">
            <v>Maricopa</v>
          </cell>
          <cell r="M1345" t="str">
            <v>6200</v>
          </cell>
          <cell r="N1345" t="str">
            <v>Phoenix-Mesa</v>
          </cell>
          <cell r="O1345">
            <v>0</v>
          </cell>
          <cell r="P1345">
            <v>0</v>
          </cell>
          <cell r="Q1345">
            <v>0</v>
          </cell>
          <cell r="R1345" t="str">
            <v>garden</v>
          </cell>
          <cell r="S1345" t="str">
            <v>AIMCO</v>
          </cell>
          <cell r="T1345" t="str">
            <v>Winthrop</v>
          </cell>
          <cell r="U1345" t="str">
            <v>Conventional</v>
          </cell>
          <cell r="V1345" t="str">
            <v>Conventional</v>
          </cell>
          <cell r="W1345">
            <v>0</v>
          </cell>
          <cell r="X1345" t="str">
            <v>Consolidated</v>
          </cell>
          <cell r="Y1345" t="str">
            <v>12</v>
          </cell>
          <cell r="Z1345" t="str">
            <v>9</v>
          </cell>
          <cell r="AA1345" t="str">
            <v>6</v>
          </cell>
          <cell r="AB1345">
            <v>0</v>
          </cell>
          <cell r="AC1345">
            <v>1</v>
          </cell>
          <cell r="AD1345" t="str">
            <v>Yes</v>
          </cell>
          <cell r="AE1345" t="str">
            <v>Yes</v>
          </cell>
          <cell r="AF1345" t="str">
            <v>NHP Management Company</v>
          </cell>
          <cell r="AG1345" t="str">
            <v>AIMCO/Orchidtree, L.P.</v>
          </cell>
          <cell r="AH1345" t="str">
            <v>1971</v>
          </cell>
          <cell r="AI1345" t="str">
            <v>Far West</v>
          </cell>
          <cell r="AJ1345" t="str">
            <v>Phoenix</v>
          </cell>
          <cell r="AK1345" t="str">
            <v>Kris Bloom</v>
          </cell>
          <cell r="AL1345" t="str">
            <v>Peri Swenson</v>
          </cell>
          <cell r="AM1345" t="b">
            <v>0</v>
          </cell>
          <cell r="AN1345" t="str">
            <v>RW:008300@3494</v>
          </cell>
          <cell r="AO1345" t="str">
            <v>11468</v>
          </cell>
          <cell r="AP1345">
            <v>0</v>
          </cell>
          <cell r="AQ1345">
            <v>0</v>
          </cell>
          <cell r="AR1345">
            <v>0</v>
          </cell>
          <cell r="AS1345">
            <v>0</v>
          </cell>
          <cell r="AT1345">
            <v>0</v>
          </cell>
          <cell r="AU1345">
            <v>1727.97</v>
          </cell>
          <cell r="AV1345">
            <v>0</v>
          </cell>
          <cell r="AW1345">
            <v>0</v>
          </cell>
          <cell r="AX1345">
            <v>1727.97</v>
          </cell>
          <cell r="AY1345">
            <v>1727.97</v>
          </cell>
        </row>
        <row r="1346">
          <cell r="A1346" t="str">
            <v>038835</v>
          </cell>
          <cell r="B1346" t="str">
            <v>WINDRIFT (FL)</v>
          </cell>
          <cell r="C1346" t="str">
            <v>949 CROWSNEST CIRCLE</v>
          </cell>
          <cell r="D1346">
            <v>0</v>
          </cell>
          <cell r="E1346" t="str">
            <v>Orlando</v>
          </cell>
          <cell r="F1346" t="str">
            <v>FL</v>
          </cell>
          <cell r="G1346" t="str">
            <v>32825</v>
          </cell>
          <cell r="H1346" t="str">
            <v>407-658-0973</v>
          </cell>
          <cell r="I1346" t="str">
            <v>407-273-0669</v>
          </cell>
          <cell r="J1346">
            <v>288</v>
          </cell>
          <cell r="K1346" t="str">
            <v>12095</v>
          </cell>
          <cell r="L1346" t="str">
            <v>Orange</v>
          </cell>
          <cell r="M1346" t="str">
            <v>5960</v>
          </cell>
          <cell r="N1346" t="str">
            <v>Orlando</v>
          </cell>
          <cell r="O1346">
            <v>0</v>
          </cell>
          <cell r="P1346">
            <v>0</v>
          </cell>
          <cell r="Q1346" t="str">
            <v>Suburban</v>
          </cell>
          <cell r="R1346" t="str">
            <v>garden</v>
          </cell>
          <cell r="S1346" t="str">
            <v>AIMCO</v>
          </cell>
          <cell r="T1346" t="str">
            <v>OXFORD</v>
          </cell>
          <cell r="U1346" t="str">
            <v>Conventional</v>
          </cell>
          <cell r="V1346" t="str">
            <v>Conventional</v>
          </cell>
          <cell r="W1346">
            <v>0</v>
          </cell>
          <cell r="X1346" t="str">
            <v>Fee</v>
          </cell>
          <cell r="Y1346">
            <v>0</v>
          </cell>
          <cell r="Z1346">
            <v>0</v>
          </cell>
          <cell r="AA1346">
            <v>0</v>
          </cell>
          <cell r="AB1346">
            <v>0</v>
          </cell>
          <cell r="AC1346">
            <v>0</v>
          </cell>
          <cell r="AD1346" t="str">
            <v>Yes</v>
          </cell>
          <cell r="AE1346" t="str">
            <v>Yes</v>
          </cell>
          <cell r="AF1346" t="str">
            <v>Oxford</v>
          </cell>
          <cell r="AG1346" t="str">
            <v>Chickasaw - Oxford</v>
          </cell>
          <cell r="AH1346" t="str">
            <v>1986</v>
          </cell>
          <cell r="AI1346" t="str">
            <v>Oxford</v>
          </cell>
          <cell r="AJ1346" t="str">
            <v>Conv. South</v>
          </cell>
          <cell r="AK1346" t="str">
            <v>Joe Pietzyk</v>
          </cell>
          <cell r="AL1346" t="str">
            <v>Julie York</v>
          </cell>
          <cell r="AM1346" t="b">
            <v>0</v>
          </cell>
          <cell r="AN1346" t="str">
            <v>RW:038472@3494</v>
          </cell>
          <cell r="AO1346" t="str">
            <v>08320</v>
          </cell>
          <cell r="AP1346">
            <v>0</v>
          </cell>
          <cell r="AQ1346">
            <v>0</v>
          </cell>
          <cell r="AR1346">
            <v>0</v>
          </cell>
          <cell r="AS1346">
            <v>0</v>
          </cell>
          <cell r="AT1346">
            <v>0</v>
          </cell>
          <cell r="AU1346">
            <v>0</v>
          </cell>
          <cell r="AV1346">
            <v>0</v>
          </cell>
          <cell r="AW1346">
            <v>0</v>
          </cell>
          <cell r="AX1346">
            <v>0</v>
          </cell>
          <cell r="AY1346">
            <v>0</v>
          </cell>
        </row>
        <row r="1347">
          <cell r="A1347" t="str">
            <v>038836</v>
          </cell>
          <cell r="B1347" t="str">
            <v>ABINGTON I</v>
          </cell>
          <cell r="C1347" t="str">
            <v>4656 EDWARDIAN CIRCLE</v>
          </cell>
          <cell r="D1347">
            <v>0</v>
          </cell>
          <cell r="E1347" t="str">
            <v>Indianapolis</v>
          </cell>
          <cell r="F1347" t="str">
            <v>IN</v>
          </cell>
          <cell r="G1347" t="str">
            <v>46254</v>
          </cell>
          <cell r="H1347" t="str">
            <v>317-298-8005</v>
          </cell>
          <cell r="I1347" t="str">
            <v>*CALL FIRST*</v>
          </cell>
          <cell r="J1347">
            <v>108</v>
          </cell>
          <cell r="K1347" t="str">
            <v>18097</v>
          </cell>
          <cell r="L1347" t="str">
            <v>Marion</v>
          </cell>
          <cell r="M1347" t="str">
            <v>3480</v>
          </cell>
          <cell r="N1347" t="str">
            <v>Indianapolis</v>
          </cell>
          <cell r="O1347">
            <v>0</v>
          </cell>
          <cell r="P1347">
            <v>0</v>
          </cell>
          <cell r="Q1347" t="str">
            <v>Suburban</v>
          </cell>
          <cell r="R1347" t="str">
            <v>garden</v>
          </cell>
          <cell r="S1347" t="str">
            <v>AIMCO</v>
          </cell>
          <cell r="T1347" t="str">
            <v>OXFORD</v>
          </cell>
          <cell r="U1347" t="str">
            <v>Conventional</v>
          </cell>
          <cell r="V1347" t="str">
            <v>Affordable</v>
          </cell>
          <cell r="W1347">
            <v>0</v>
          </cell>
          <cell r="X1347" t="str">
            <v>Fee</v>
          </cell>
          <cell r="Y1347">
            <v>0</v>
          </cell>
          <cell r="Z1347">
            <v>0</v>
          </cell>
          <cell r="AA1347">
            <v>0</v>
          </cell>
          <cell r="AB1347">
            <v>0</v>
          </cell>
          <cell r="AC1347">
            <v>0</v>
          </cell>
          <cell r="AD1347" t="str">
            <v>Yes</v>
          </cell>
          <cell r="AE1347" t="str">
            <v>Yes</v>
          </cell>
          <cell r="AF1347" t="str">
            <v>Oxford</v>
          </cell>
          <cell r="AG1347" t="str">
            <v>Abington Oxford</v>
          </cell>
          <cell r="AH1347" t="str">
            <v>1980</v>
          </cell>
          <cell r="AI1347" t="str">
            <v>Oxford</v>
          </cell>
          <cell r="AJ1347" t="str">
            <v>Conv. Midwest</v>
          </cell>
          <cell r="AK1347" t="str">
            <v>Gerry Zais</v>
          </cell>
          <cell r="AL1347" t="str">
            <v>Don Schafer</v>
          </cell>
          <cell r="AM1347" t="b">
            <v>1</v>
          </cell>
          <cell r="AN1347">
            <v>0</v>
          </cell>
          <cell r="AO1347">
            <v>0</v>
          </cell>
          <cell r="AP1347">
            <v>0</v>
          </cell>
          <cell r="AQ1347">
            <v>0</v>
          </cell>
          <cell r="AR1347">
            <v>0</v>
          </cell>
          <cell r="AS1347">
            <v>0</v>
          </cell>
          <cell r="AT1347">
            <v>0</v>
          </cell>
          <cell r="AU1347">
            <v>0</v>
          </cell>
          <cell r="AV1347">
            <v>0</v>
          </cell>
          <cell r="AW1347">
            <v>0</v>
          </cell>
          <cell r="AX1347">
            <v>0</v>
          </cell>
          <cell r="AY1347">
            <v>0</v>
          </cell>
        </row>
        <row r="1348">
          <cell r="A1348" t="str">
            <v>038837</v>
          </cell>
          <cell r="B1348" t="str">
            <v>CHIMNEYS OF OAK CREEK I</v>
          </cell>
          <cell r="C1348" t="str">
            <v>1848 CHIMNEY LANE</v>
          </cell>
          <cell r="D1348">
            <v>0</v>
          </cell>
          <cell r="E1348" t="str">
            <v>Kettering</v>
          </cell>
          <cell r="F1348" t="str">
            <v>OH</v>
          </cell>
          <cell r="G1348" t="str">
            <v>45440</v>
          </cell>
          <cell r="H1348" t="str">
            <v>937-433-1004</v>
          </cell>
          <cell r="I1348" t="str">
            <v>937-433-2108</v>
          </cell>
          <cell r="J1348">
            <v>200</v>
          </cell>
          <cell r="K1348" t="str">
            <v>39057</v>
          </cell>
          <cell r="L1348" t="str">
            <v>Greene</v>
          </cell>
          <cell r="M1348" t="str">
            <v>2000</v>
          </cell>
          <cell r="N1348" t="str">
            <v>Dayton-Springfield</v>
          </cell>
          <cell r="O1348">
            <v>0</v>
          </cell>
          <cell r="P1348">
            <v>0</v>
          </cell>
          <cell r="Q1348" t="str">
            <v>Small City</v>
          </cell>
          <cell r="R1348" t="str">
            <v>garden</v>
          </cell>
          <cell r="S1348" t="str">
            <v>AIMCO</v>
          </cell>
          <cell r="T1348" t="str">
            <v>OXFORD</v>
          </cell>
          <cell r="U1348" t="str">
            <v>Conventional</v>
          </cell>
          <cell r="V1348" t="str">
            <v>Affordable</v>
          </cell>
          <cell r="W1348">
            <v>0</v>
          </cell>
          <cell r="X1348" t="str">
            <v>Fee</v>
          </cell>
          <cell r="Y1348">
            <v>0</v>
          </cell>
          <cell r="Z1348">
            <v>0</v>
          </cell>
          <cell r="AA1348">
            <v>0</v>
          </cell>
          <cell r="AB1348">
            <v>0</v>
          </cell>
          <cell r="AC1348">
            <v>0</v>
          </cell>
          <cell r="AD1348" t="str">
            <v>Yes</v>
          </cell>
          <cell r="AE1348" t="str">
            <v>Yes</v>
          </cell>
          <cell r="AF1348" t="str">
            <v>Oxford</v>
          </cell>
          <cell r="AG1348" t="str">
            <v>Chimneys - Oxford</v>
          </cell>
          <cell r="AH1348" t="str">
            <v>1981</v>
          </cell>
          <cell r="AI1348" t="str">
            <v>Oxford</v>
          </cell>
          <cell r="AJ1348" t="str">
            <v>Conv. Midwest</v>
          </cell>
          <cell r="AK1348" t="str">
            <v>Gerry Zais</v>
          </cell>
          <cell r="AL1348" t="str">
            <v>Stella Deheer</v>
          </cell>
          <cell r="AM1348" t="b">
            <v>0</v>
          </cell>
          <cell r="AN1348" t="str">
            <v>RW:039073@3494</v>
          </cell>
          <cell r="AO1348" t="str">
            <v>07845</v>
          </cell>
          <cell r="AP1348">
            <v>0</v>
          </cell>
          <cell r="AQ1348">
            <v>0</v>
          </cell>
          <cell r="AR1348">
            <v>0</v>
          </cell>
          <cell r="AS1348">
            <v>0</v>
          </cell>
          <cell r="AT1348">
            <v>0</v>
          </cell>
          <cell r="AU1348">
            <v>0</v>
          </cell>
          <cell r="AV1348">
            <v>0</v>
          </cell>
          <cell r="AW1348">
            <v>0</v>
          </cell>
          <cell r="AX1348">
            <v>0</v>
          </cell>
          <cell r="AY1348">
            <v>0</v>
          </cell>
        </row>
        <row r="1349">
          <cell r="A1349" t="str">
            <v>038839</v>
          </cell>
          <cell r="B1349" t="str">
            <v>ISLAND CLUB (BEVILLE)</v>
          </cell>
          <cell r="C1349" t="str">
            <v>101 PORPOISE BAY ROAD</v>
          </cell>
          <cell r="D1349">
            <v>0</v>
          </cell>
          <cell r="E1349" t="str">
            <v>Daytona Beach</v>
          </cell>
          <cell r="F1349" t="str">
            <v>FL</v>
          </cell>
          <cell r="G1349" t="str">
            <v>32119</v>
          </cell>
          <cell r="H1349" t="str">
            <v>904-756-2804</v>
          </cell>
          <cell r="I1349" t="str">
            <v>904-756-9054</v>
          </cell>
          <cell r="J1349">
            <v>204</v>
          </cell>
          <cell r="K1349" t="str">
            <v>12127</v>
          </cell>
          <cell r="L1349" t="str">
            <v>Volusia</v>
          </cell>
          <cell r="M1349" t="str">
            <v>2020</v>
          </cell>
          <cell r="N1349" t="str">
            <v>DaytonaBeach</v>
          </cell>
          <cell r="O1349">
            <v>0</v>
          </cell>
          <cell r="P1349">
            <v>0</v>
          </cell>
          <cell r="Q1349" t="str">
            <v>Suburban</v>
          </cell>
          <cell r="R1349" t="str">
            <v>garden</v>
          </cell>
          <cell r="S1349" t="str">
            <v>AIMCO</v>
          </cell>
          <cell r="T1349" t="str">
            <v>OXFORD</v>
          </cell>
          <cell r="U1349" t="str">
            <v>Conventional</v>
          </cell>
          <cell r="V1349" t="str">
            <v>Conventional</v>
          </cell>
          <cell r="W1349">
            <v>0</v>
          </cell>
          <cell r="X1349" t="str">
            <v>Fee</v>
          </cell>
          <cell r="Y1349">
            <v>0</v>
          </cell>
          <cell r="Z1349">
            <v>0</v>
          </cell>
          <cell r="AA1349">
            <v>0</v>
          </cell>
          <cell r="AB1349">
            <v>0</v>
          </cell>
          <cell r="AC1349">
            <v>0</v>
          </cell>
          <cell r="AD1349" t="str">
            <v>Yes</v>
          </cell>
          <cell r="AE1349" t="str">
            <v>Yes</v>
          </cell>
          <cell r="AF1349" t="str">
            <v>Oxford</v>
          </cell>
          <cell r="AG1349" t="str">
            <v>Beville - Oxford</v>
          </cell>
          <cell r="AH1349" t="str">
            <v>1986</v>
          </cell>
          <cell r="AI1349" t="str">
            <v>Oxford</v>
          </cell>
          <cell r="AJ1349" t="str">
            <v>Conv. South</v>
          </cell>
          <cell r="AK1349" t="str">
            <v>Joe Pietzyk</v>
          </cell>
          <cell r="AL1349" t="str">
            <v>Pat Fraza</v>
          </cell>
          <cell r="AM1349" t="b">
            <v>0</v>
          </cell>
          <cell r="AN1349" t="str">
            <v>RW:039095@3494</v>
          </cell>
          <cell r="AO1349" t="str">
            <v>10428</v>
          </cell>
          <cell r="AP1349">
            <v>0</v>
          </cell>
          <cell r="AQ1349">
            <v>0</v>
          </cell>
          <cell r="AR1349">
            <v>0</v>
          </cell>
          <cell r="AS1349">
            <v>0</v>
          </cell>
          <cell r="AT1349">
            <v>0</v>
          </cell>
          <cell r="AU1349">
            <v>0</v>
          </cell>
          <cell r="AV1349">
            <v>0</v>
          </cell>
          <cell r="AW1349">
            <v>0</v>
          </cell>
          <cell r="AX1349">
            <v>0</v>
          </cell>
          <cell r="AY1349">
            <v>0</v>
          </cell>
        </row>
        <row r="1350">
          <cell r="A1350" t="str">
            <v>038840</v>
          </cell>
          <cell r="B1350" t="str">
            <v>CHESWICK VILLAGE</v>
          </cell>
          <cell r="C1350" t="str">
            <v>9201 EAST 30TH STREET</v>
          </cell>
          <cell r="D1350">
            <v>0</v>
          </cell>
          <cell r="E1350" t="str">
            <v>Indianapolis</v>
          </cell>
          <cell r="F1350" t="str">
            <v>IN</v>
          </cell>
          <cell r="G1350" t="str">
            <v>46229</v>
          </cell>
          <cell r="H1350" t="str">
            <v>317-897-9200</v>
          </cell>
          <cell r="I1350" t="str">
            <v>*CALL FIRST*</v>
          </cell>
          <cell r="J1350">
            <v>184</v>
          </cell>
          <cell r="K1350" t="str">
            <v>18097</v>
          </cell>
          <cell r="L1350" t="str">
            <v>Marion</v>
          </cell>
          <cell r="M1350" t="str">
            <v>3480</v>
          </cell>
          <cell r="N1350" t="str">
            <v>Indianapolis</v>
          </cell>
          <cell r="O1350">
            <v>0</v>
          </cell>
          <cell r="P1350">
            <v>0</v>
          </cell>
          <cell r="Q1350" t="str">
            <v>Suburban</v>
          </cell>
          <cell r="R1350" t="str">
            <v>garden</v>
          </cell>
          <cell r="S1350" t="str">
            <v>AIMCO</v>
          </cell>
          <cell r="T1350" t="str">
            <v>OXFORD</v>
          </cell>
          <cell r="U1350" t="str">
            <v>Conventional</v>
          </cell>
          <cell r="V1350" t="str">
            <v>Conventional</v>
          </cell>
          <cell r="W1350">
            <v>0</v>
          </cell>
          <cell r="X1350" t="str">
            <v>Fee</v>
          </cell>
          <cell r="Y1350">
            <v>0</v>
          </cell>
          <cell r="Z1350">
            <v>0</v>
          </cell>
          <cell r="AA1350">
            <v>0</v>
          </cell>
          <cell r="AB1350">
            <v>0</v>
          </cell>
          <cell r="AC1350">
            <v>0</v>
          </cell>
          <cell r="AD1350" t="str">
            <v>Yes</v>
          </cell>
          <cell r="AE1350" t="str">
            <v>Yes</v>
          </cell>
          <cell r="AF1350" t="str">
            <v>Oxford</v>
          </cell>
          <cell r="AG1350" t="str">
            <v>Cheswick</v>
          </cell>
          <cell r="AH1350" t="str">
            <v>1976</v>
          </cell>
          <cell r="AI1350" t="str">
            <v>Oxford</v>
          </cell>
          <cell r="AJ1350" t="str">
            <v>Conv. Midwest</v>
          </cell>
          <cell r="AK1350" t="str">
            <v>Gerry Zais</v>
          </cell>
          <cell r="AL1350" t="str">
            <v>Susan Diehl</v>
          </cell>
          <cell r="AM1350" t="b">
            <v>0</v>
          </cell>
          <cell r="AN1350" t="str">
            <v>RW:025084@3494</v>
          </cell>
          <cell r="AO1350">
            <v>0</v>
          </cell>
          <cell r="AP1350">
            <v>0</v>
          </cell>
          <cell r="AQ1350">
            <v>0</v>
          </cell>
          <cell r="AR1350">
            <v>0</v>
          </cell>
          <cell r="AS1350">
            <v>0</v>
          </cell>
          <cell r="AT1350">
            <v>0</v>
          </cell>
          <cell r="AU1350">
            <v>0</v>
          </cell>
          <cell r="AV1350">
            <v>0</v>
          </cell>
          <cell r="AW1350">
            <v>0</v>
          </cell>
          <cell r="AX1350">
            <v>0</v>
          </cell>
          <cell r="AY1350">
            <v>0</v>
          </cell>
        </row>
        <row r="1351">
          <cell r="A1351" t="str">
            <v>038841</v>
          </cell>
          <cell r="B1351" t="str">
            <v>RIVER VILLAGE</v>
          </cell>
          <cell r="C1351" t="str">
            <v>702 FATHER DUKETTE BLVD.</v>
          </cell>
          <cell r="D1351">
            <v>0</v>
          </cell>
          <cell r="E1351" t="str">
            <v>Flint</v>
          </cell>
          <cell r="F1351" t="str">
            <v>MI</v>
          </cell>
          <cell r="G1351" t="str">
            <v>48503</v>
          </cell>
          <cell r="H1351" t="str">
            <v>810-232-4546</v>
          </cell>
          <cell r="I1351" t="str">
            <v>810-232-3312</v>
          </cell>
          <cell r="J1351">
            <v>340</v>
          </cell>
          <cell r="K1351" t="str">
            <v>26049</v>
          </cell>
          <cell r="L1351" t="str">
            <v>Genesee</v>
          </cell>
          <cell r="M1351" t="str">
            <v>2640</v>
          </cell>
          <cell r="N1351" t="str">
            <v>Flint</v>
          </cell>
          <cell r="O1351" t="str">
            <v>35</v>
          </cell>
          <cell r="P1351" t="str">
            <v>Detroit - Ann Arbor - Flint</v>
          </cell>
          <cell r="Q1351" t="str">
            <v>Inner City</v>
          </cell>
          <cell r="R1351" t="str">
            <v>highrise</v>
          </cell>
          <cell r="S1351" t="str">
            <v>AIMCO</v>
          </cell>
          <cell r="T1351" t="str">
            <v>OXFORD</v>
          </cell>
          <cell r="U1351" t="str">
            <v>Affordable</v>
          </cell>
          <cell r="V1351" t="str">
            <v>Affordable</v>
          </cell>
          <cell r="W1351">
            <v>0</v>
          </cell>
          <cell r="X1351" t="str">
            <v>Fee</v>
          </cell>
          <cell r="Y1351">
            <v>0</v>
          </cell>
          <cell r="Z1351">
            <v>0</v>
          </cell>
          <cell r="AA1351">
            <v>0</v>
          </cell>
          <cell r="AB1351">
            <v>0</v>
          </cell>
          <cell r="AC1351">
            <v>0</v>
          </cell>
          <cell r="AD1351" t="str">
            <v>Yes</v>
          </cell>
          <cell r="AE1351" t="str">
            <v>Yes</v>
          </cell>
          <cell r="AF1351" t="str">
            <v>Oxford</v>
          </cell>
          <cell r="AG1351" t="str">
            <v>Doyle Associates</v>
          </cell>
          <cell r="AH1351" t="str">
            <v>1978</v>
          </cell>
          <cell r="AI1351" t="str">
            <v>Oxford</v>
          </cell>
          <cell r="AJ1351" t="str">
            <v>Conv. Midwest</v>
          </cell>
          <cell r="AK1351" t="str">
            <v>Gerry Zais</v>
          </cell>
          <cell r="AL1351" t="str">
            <v>Kristy Hall</v>
          </cell>
          <cell r="AM1351" t="b">
            <v>0</v>
          </cell>
          <cell r="AN1351" t="str">
            <v>RW:007134@3494</v>
          </cell>
          <cell r="AO1351" t="str">
            <v>11730</v>
          </cell>
          <cell r="AP1351">
            <v>0</v>
          </cell>
          <cell r="AQ1351">
            <v>0</v>
          </cell>
          <cell r="AR1351">
            <v>0</v>
          </cell>
          <cell r="AS1351">
            <v>0</v>
          </cell>
          <cell r="AT1351">
            <v>0</v>
          </cell>
          <cell r="AU1351">
            <v>0</v>
          </cell>
          <cell r="AV1351">
            <v>0</v>
          </cell>
          <cell r="AW1351">
            <v>0</v>
          </cell>
          <cell r="AX1351">
            <v>0</v>
          </cell>
          <cell r="AY1351">
            <v>0</v>
          </cell>
        </row>
        <row r="1352">
          <cell r="A1352" t="str">
            <v>038842</v>
          </cell>
          <cell r="B1352" t="str">
            <v>COURTYARD</v>
          </cell>
          <cell r="C1352" t="str">
            <v>7126 HIRSCH DRIVE</v>
          </cell>
          <cell r="D1352">
            <v>0</v>
          </cell>
          <cell r="E1352" t="str">
            <v>Cincinnati</v>
          </cell>
          <cell r="F1352" t="str">
            <v>OH</v>
          </cell>
          <cell r="G1352" t="str">
            <v>45237</v>
          </cell>
          <cell r="H1352" t="str">
            <v>513-731-2000</v>
          </cell>
          <cell r="I1352" t="str">
            <v>513-731-2002</v>
          </cell>
          <cell r="J1352">
            <v>137</v>
          </cell>
          <cell r="K1352" t="str">
            <v>39061</v>
          </cell>
          <cell r="L1352" t="str">
            <v>Hamilton</v>
          </cell>
          <cell r="M1352" t="str">
            <v>1640</v>
          </cell>
          <cell r="N1352" t="str">
            <v>Cincinnati</v>
          </cell>
          <cell r="O1352" t="str">
            <v>21</v>
          </cell>
          <cell r="P1352" t="str">
            <v>Cincinnati - Hamilton</v>
          </cell>
          <cell r="Q1352" t="str">
            <v>Inner City</v>
          </cell>
          <cell r="R1352" t="str">
            <v>midrise</v>
          </cell>
          <cell r="S1352" t="str">
            <v>AIMCO</v>
          </cell>
          <cell r="T1352" t="str">
            <v>OXFORD</v>
          </cell>
          <cell r="U1352" t="str">
            <v>Affordable</v>
          </cell>
          <cell r="V1352" t="str">
            <v>Affordable</v>
          </cell>
          <cell r="W1352">
            <v>0</v>
          </cell>
          <cell r="X1352" t="str">
            <v>Fee</v>
          </cell>
          <cell r="Y1352">
            <v>0</v>
          </cell>
          <cell r="Z1352">
            <v>0</v>
          </cell>
          <cell r="AA1352">
            <v>0</v>
          </cell>
          <cell r="AB1352">
            <v>0</v>
          </cell>
          <cell r="AC1352">
            <v>0</v>
          </cell>
          <cell r="AD1352" t="str">
            <v>Yes</v>
          </cell>
          <cell r="AE1352" t="str">
            <v>Yes</v>
          </cell>
          <cell r="AF1352" t="str">
            <v>Oxford</v>
          </cell>
          <cell r="AG1352" t="str">
            <v>Courtyard</v>
          </cell>
          <cell r="AH1352" t="str">
            <v>1980</v>
          </cell>
          <cell r="AI1352" t="str">
            <v>Oxford</v>
          </cell>
          <cell r="AJ1352" t="str">
            <v>Aff. Midwest</v>
          </cell>
          <cell r="AK1352" t="str">
            <v>Jennifer Jarvis</v>
          </cell>
          <cell r="AL1352" t="str">
            <v>Jeanne Gullion</v>
          </cell>
          <cell r="AM1352" t="b">
            <v>1</v>
          </cell>
          <cell r="AN1352">
            <v>0</v>
          </cell>
          <cell r="AO1352">
            <v>0</v>
          </cell>
          <cell r="AP1352">
            <v>0</v>
          </cell>
          <cell r="AQ1352">
            <v>0</v>
          </cell>
          <cell r="AR1352">
            <v>0</v>
          </cell>
          <cell r="AS1352">
            <v>0</v>
          </cell>
          <cell r="AT1352">
            <v>0</v>
          </cell>
          <cell r="AU1352">
            <v>0</v>
          </cell>
          <cell r="AV1352">
            <v>0</v>
          </cell>
          <cell r="AW1352">
            <v>0</v>
          </cell>
          <cell r="AX1352">
            <v>0</v>
          </cell>
          <cell r="AY1352">
            <v>0</v>
          </cell>
        </row>
        <row r="1353">
          <cell r="A1353" t="str">
            <v>038843</v>
          </cell>
          <cell r="B1353" t="str">
            <v>ISLAND CLUB (PALM AIRE)</v>
          </cell>
          <cell r="C1353" t="str">
            <v>3505 WEST ATLANTIC BLVD.</v>
          </cell>
          <cell r="D1353">
            <v>0</v>
          </cell>
          <cell r="E1353" t="str">
            <v>Pompano Beach</v>
          </cell>
          <cell r="F1353" t="str">
            <v>FL</v>
          </cell>
          <cell r="G1353" t="str">
            <v>33069</v>
          </cell>
          <cell r="H1353" t="str">
            <v>954-977-5977</v>
          </cell>
          <cell r="I1353" t="str">
            <v>954-977-6960</v>
          </cell>
          <cell r="J1353">
            <v>260</v>
          </cell>
          <cell r="K1353" t="str">
            <v>12011</v>
          </cell>
          <cell r="L1353" t="str">
            <v>Broward</v>
          </cell>
          <cell r="M1353" t="str">
            <v>2680</v>
          </cell>
          <cell r="N1353" t="str">
            <v>FortLauderdale</v>
          </cell>
          <cell r="O1353" t="str">
            <v>56</v>
          </cell>
          <cell r="P1353" t="str">
            <v>Miami - Fort Lauderdale</v>
          </cell>
          <cell r="Q1353" t="str">
            <v>Inner City</v>
          </cell>
          <cell r="R1353" t="str">
            <v>garden</v>
          </cell>
          <cell r="S1353" t="str">
            <v>AIMCO</v>
          </cell>
          <cell r="T1353" t="str">
            <v>OXFORD</v>
          </cell>
          <cell r="U1353" t="str">
            <v>Conventional</v>
          </cell>
          <cell r="V1353" t="str">
            <v>Conventional</v>
          </cell>
          <cell r="W1353">
            <v>0</v>
          </cell>
          <cell r="X1353" t="str">
            <v>Fee</v>
          </cell>
          <cell r="Y1353">
            <v>0</v>
          </cell>
          <cell r="Z1353">
            <v>0</v>
          </cell>
          <cell r="AA1353">
            <v>0</v>
          </cell>
          <cell r="AB1353">
            <v>0</v>
          </cell>
          <cell r="AC1353">
            <v>0</v>
          </cell>
          <cell r="AD1353" t="str">
            <v>Yes</v>
          </cell>
          <cell r="AE1353" t="str">
            <v>Yes</v>
          </cell>
          <cell r="AF1353" t="str">
            <v>Oxford</v>
          </cell>
          <cell r="AG1353" t="str">
            <v>Palm Aire - Oxford</v>
          </cell>
          <cell r="AH1353" t="str">
            <v>1987</v>
          </cell>
          <cell r="AI1353" t="str">
            <v>Oxford</v>
          </cell>
          <cell r="AJ1353" t="str">
            <v>Conv. South</v>
          </cell>
          <cell r="AK1353" t="str">
            <v>Joe Pietzyk</v>
          </cell>
          <cell r="AL1353" t="str">
            <v>Pat Fraza</v>
          </cell>
          <cell r="AM1353" t="b">
            <v>0</v>
          </cell>
          <cell r="AN1353" t="str">
            <v>RW:038292@3494</v>
          </cell>
          <cell r="AO1353" t="str">
            <v>08189</v>
          </cell>
          <cell r="AP1353">
            <v>0</v>
          </cell>
          <cell r="AQ1353">
            <v>0</v>
          </cell>
          <cell r="AR1353">
            <v>0</v>
          </cell>
          <cell r="AS1353">
            <v>0</v>
          </cell>
          <cell r="AT1353">
            <v>0</v>
          </cell>
          <cell r="AU1353">
            <v>0</v>
          </cell>
          <cell r="AV1353">
            <v>0</v>
          </cell>
          <cell r="AW1353">
            <v>0</v>
          </cell>
          <cell r="AX1353">
            <v>0</v>
          </cell>
          <cell r="AY1353">
            <v>0</v>
          </cell>
        </row>
        <row r="1354">
          <cell r="A1354" t="str">
            <v>038844</v>
          </cell>
          <cell r="B1354" t="str">
            <v>HARBOUR, THE</v>
          </cell>
          <cell r="C1354" t="str">
            <v>1032 HIDDEN HARBOUR DRIVE</v>
          </cell>
          <cell r="D1354">
            <v>0</v>
          </cell>
          <cell r="E1354" t="str">
            <v>Melbourne</v>
          </cell>
          <cell r="F1354" t="str">
            <v>FL</v>
          </cell>
          <cell r="G1354" t="str">
            <v>32935</v>
          </cell>
          <cell r="H1354" t="str">
            <v>407-259-0110</v>
          </cell>
          <cell r="I1354" t="str">
            <v>407-259-4582</v>
          </cell>
          <cell r="J1354">
            <v>162</v>
          </cell>
          <cell r="K1354" t="str">
            <v>12009</v>
          </cell>
          <cell r="L1354" t="str">
            <v>Brevard</v>
          </cell>
          <cell r="M1354" t="str">
            <v>4900</v>
          </cell>
          <cell r="N1354" t="str">
            <v>Melbourne-Titusville-Palm Bay</v>
          </cell>
          <cell r="O1354">
            <v>0</v>
          </cell>
          <cell r="P1354">
            <v>0</v>
          </cell>
          <cell r="Q1354" t="str">
            <v>Unknown</v>
          </cell>
          <cell r="R1354" t="str">
            <v>garden</v>
          </cell>
          <cell r="S1354" t="str">
            <v>AIMCO</v>
          </cell>
          <cell r="T1354" t="str">
            <v>OXFORD</v>
          </cell>
          <cell r="U1354" t="str">
            <v>Conventional</v>
          </cell>
          <cell r="V1354" t="str">
            <v>Conventional</v>
          </cell>
          <cell r="W1354">
            <v>0</v>
          </cell>
          <cell r="X1354" t="str">
            <v>Fee</v>
          </cell>
          <cell r="Y1354">
            <v>0</v>
          </cell>
          <cell r="Z1354">
            <v>0</v>
          </cell>
          <cell r="AA1354">
            <v>0</v>
          </cell>
          <cell r="AB1354">
            <v>0</v>
          </cell>
          <cell r="AC1354">
            <v>0</v>
          </cell>
          <cell r="AD1354" t="str">
            <v>Yes</v>
          </cell>
          <cell r="AE1354" t="str">
            <v>Yes</v>
          </cell>
          <cell r="AF1354" t="str">
            <v>Oxford</v>
          </cell>
          <cell r="AG1354" t="str">
            <v>Apollo/Oxford</v>
          </cell>
          <cell r="AH1354" t="str">
            <v>1987</v>
          </cell>
          <cell r="AI1354" t="str">
            <v>Oxford</v>
          </cell>
          <cell r="AJ1354" t="str">
            <v>Conv. South</v>
          </cell>
          <cell r="AK1354" t="str">
            <v>Joe Pietzyk</v>
          </cell>
          <cell r="AL1354" t="str">
            <v>Julie York</v>
          </cell>
          <cell r="AM1354" t="b">
            <v>0</v>
          </cell>
          <cell r="AN1354" t="str">
            <v>RW:007077@3494</v>
          </cell>
          <cell r="AO1354" t="str">
            <v>11695</v>
          </cell>
          <cell r="AP1354">
            <v>0</v>
          </cell>
          <cell r="AQ1354">
            <v>0</v>
          </cell>
          <cell r="AR1354">
            <v>0</v>
          </cell>
          <cell r="AS1354">
            <v>0</v>
          </cell>
          <cell r="AT1354">
            <v>0</v>
          </cell>
          <cell r="AU1354">
            <v>0</v>
          </cell>
          <cell r="AV1354">
            <v>0</v>
          </cell>
          <cell r="AW1354">
            <v>0</v>
          </cell>
          <cell r="AX1354">
            <v>0</v>
          </cell>
          <cell r="AY1354">
            <v>0</v>
          </cell>
        </row>
        <row r="1355">
          <cell r="A1355" t="str">
            <v>038845</v>
          </cell>
          <cell r="B1355" t="str">
            <v>BAYHEAD VILLAGE</v>
          </cell>
          <cell r="C1355" t="str">
            <v>7311 BACK BAY COURT</v>
          </cell>
          <cell r="D1355">
            <v>0</v>
          </cell>
          <cell r="E1355" t="str">
            <v>Indianapolis</v>
          </cell>
          <cell r="F1355" t="str">
            <v>IN</v>
          </cell>
          <cell r="G1355" t="str">
            <v>46214</v>
          </cell>
          <cell r="H1355" t="str">
            <v>317-298-7510</v>
          </cell>
          <cell r="I1355" t="str">
            <v>317-297-1696</v>
          </cell>
          <cell r="J1355">
            <v>202</v>
          </cell>
          <cell r="K1355" t="str">
            <v>18097</v>
          </cell>
          <cell r="L1355" t="str">
            <v>Marion</v>
          </cell>
          <cell r="M1355" t="str">
            <v>3480</v>
          </cell>
          <cell r="N1355" t="str">
            <v>Indianapolis</v>
          </cell>
          <cell r="O1355">
            <v>0</v>
          </cell>
          <cell r="P1355">
            <v>0</v>
          </cell>
          <cell r="Q1355" t="str">
            <v>Suburban</v>
          </cell>
          <cell r="R1355" t="str">
            <v>garden</v>
          </cell>
          <cell r="S1355" t="str">
            <v>AIMCO</v>
          </cell>
          <cell r="T1355" t="str">
            <v>OXFORD</v>
          </cell>
          <cell r="U1355" t="str">
            <v>Conventional</v>
          </cell>
          <cell r="V1355" t="str">
            <v>Conventional</v>
          </cell>
          <cell r="W1355">
            <v>0</v>
          </cell>
          <cell r="X1355" t="str">
            <v>Fee</v>
          </cell>
          <cell r="Y1355">
            <v>0</v>
          </cell>
          <cell r="Z1355">
            <v>0</v>
          </cell>
          <cell r="AA1355">
            <v>0</v>
          </cell>
          <cell r="AB1355">
            <v>0</v>
          </cell>
          <cell r="AC1355">
            <v>0</v>
          </cell>
          <cell r="AD1355" t="str">
            <v>Yes</v>
          </cell>
          <cell r="AE1355" t="str">
            <v>Yes</v>
          </cell>
          <cell r="AF1355" t="str">
            <v>Oxford</v>
          </cell>
          <cell r="AG1355" t="str">
            <v>Bayhead Village</v>
          </cell>
          <cell r="AH1355" t="str">
            <v>1979</v>
          </cell>
          <cell r="AI1355" t="str">
            <v>Oxford</v>
          </cell>
          <cell r="AJ1355" t="str">
            <v>Conv. Midwest</v>
          </cell>
          <cell r="AK1355" t="str">
            <v>Gerry Zais</v>
          </cell>
          <cell r="AL1355" t="str">
            <v>Laura Tyner</v>
          </cell>
          <cell r="AM1355" t="b">
            <v>0</v>
          </cell>
          <cell r="AN1355" t="str">
            <v>RW:008689@3494</v>
          </cell>
          <cell r="AO1355" t="str">
            <v>11533</v>
          </cell>
          <cell r="AP1355">
            <v>0</v>
          </cell>
          <cell r="AQ1355">
            <v>0</v>
          </cell>
          <cell r="AR1355">
            <v>0</v>
          </cell>
          <cell r="AS1355">
            <v>0</v>
          </cell>
          <cell r="AT1355">
            <v>0</v>
          </cell>
          <cell r="AU1355">
            <v>0</v>
          </cell>
          <cell r="AV1355">
            <v>0</v>
          </cell>
          <cell r="AW1355">
            <v>0</v>
          </cell>
          <cell r="AX1355">
            <v>0</v>
          </cell>
          <cell r="AY1355">
            <v>0</v>
          </cell>
        </row>
        <row r="1356">
          <cell r="A1356" t="str">
            <v>038846</v>
          </cell>
          <cell r="B1356" t="str">
            <v>GARDENVIEW</v>
          </cell>
          <cell r="C1356" t="str">
            <v>702 FATHER DUKETTE BOULEV</v>
          </cell>
          <cell r="D1356">
            <v>0</v>
          </cell>
          <cell r="E1356" t="str">
            <v>Flint</v>
          </cell>
          <cell r="F1356" t="str">
            <v>MI</v>
          </cell>
          <cell r="G1356" t="str">
            <v>48503</v>
          </cell>
          <cell r="H1356" t="str">
            <v>810-232-4546</v>
          </cell>
          <cell r="I1356" t="str">
            <v>810-232-3312</v>
          </cell>
          <cell r="J1356">
            <v>118</v>
          </cell>
          <cell r="K1356" t="str">
            <v>26049</v>
          </cell>
          <cell r="L1356" t="str">
            <v>Genesee</v>
          </cell>
          <cell r="M1356" t="str">
            <v>2640</v>
          </cell>
          <cell r="N1356" t="str">
            <v>Flint</v>
          </cell>
          <cell r="O1356" t="str">
            <v>35</v>
          </cell>
          <cell r="P1356" t="str">
            <v>Detroit - Ann Arbor - Flint</v>
          </cell>
          <cell r="Q1356" t="str">
            <v>Inner City</v>
          </cell>
          <cell r="R1356" t="str">
            <v>garden</v>
          </cell>
          <cell r="S1356" t="str">
            <v>AIMCO</v>
          </cell>
          <cell r="T1356" t="str">
            <v>OXFORD</v>
          </cell>
          <cell r="U1356" t="str">
            <v>Affordable</v>
          </cell>
          <cell r="V1356" t="str">
            <v>Affordable</v>
          </cell>
          <cell r="W1356">
            <v>0</v>
          </cell>
          <cell r="X1356" t="str">
            <v>Fee</v>
          </cell>
          <cell r="Y1356">
            <v>0</v>
          </cell>
          <cell r="Z1356">
            <v>0</v>
          </cell>
          <cell r="AA1356">
            <v>0</v>
          </cell>
          <cell r="AB1356">
            <v>0</v>
          </cell>
          <cell r="AC1356">
            <v>0</v>
          </cell>
          <cell r="AD1356" t="str">
            <v>Yes</v>
          </cell>
          <cell r="AE1356" t="str">
            <v>Yes</v>
          </cell>
          <cell r="AF1356" t="str">
            <v>Oxford</v>
          </cell>
          <cell r="AG1356" t="str">
            <v>Gardenview - Oxford</v>
          </cell>
          <cell r="AH1356" t="str">
            <v>1978</v>
          </cell>
          <cell r="AI1356" t="str">
            <v>Oxford</v>
          </cell>
          <cell r="AJ1356" t="str">
            <v>Conv. Midwest</v>
          </cell>
          <cell r="AK1356" t="str">
            <v>Gerry Zais</v>
          </cell>
          <cell r="AL1356" t="str">
            <v>Kristy Hall</v>
          </cell>
          <cell r="AM1356" t="b">
            <v>0</v>
          </cell>
          <cell r="AN1356">
            <v>0</v>
          </cell>
          <cell r="AO1356" t="str">
            <v>09073</v>
          </cell>
          <cell r="AP1356">
            <v>0</v>
          </cell>
          <cell r="AQ1356">
            <v>0</v>
          </cell>
          <cell r="AR1356">
            <v>0</v>
          </cell>
          <cell r="AS1356">
            <v>0</v>
          </cell>
          <cell r="AT1356">
            <v>0</v>
          </cell>
          <cell r="AU1356">
            <v>0</v>
          </cell>
          <cell r="AV1356">
            <v>0</v>
          </cell>
          <cell r="AW1356">
            <v>0</v>
          </cell>
          <cell r="AX1356">
            <v>0</v>
          </cell>
          <cell r="AY1356">
            <v>0</v>
          </cell>
        </row>
        <row r="1357">
          <cell r="A1357" t="str">
            <v>038847</v>
          </cell>
          <cell r="B1357" t="str">
            <v>CHAMBREL AT PINECASTLE</v>
          </cell>
          <cell r="C1357" t="str">
            <v>1801 S. E. 24TH ROAD</v>
          </cell>
          <cell r="D1357">
            <v>0</v>
          </cell>
          <cell r="E1357" t="str">
            <v>Ocala</v>
          </cell>
          <cell r="F1357" t="str">
            <v>FL</v>
          </cell>
          <cell r="G1357" t="str">
            <v>34471</v>
          </cell>
          <cell r="H1357" t="str">
            <v>352-368-7710</v>
          </cell>
          <cell r="I1357" t="str">
            <v>352-629-1477</v>
          </cell>
          <cell r="J1357">
            <v>161</v>
          </cell>
          <cell r="K1357" t="str">
            <v>12083</v>
          </cell>
          <cell r="L1357" t="str">
            <v>Marion</v>
          </cell>
          <cell r="M1357" t="str">
            <v>5790</v>
          </cell>
          <cell r="N1357" t="str">
            <v>Ocala</v>
          </cell>
          <cell r="O1357">
            <v>0</v>
          </cell>
          <cell r="P1357">
            <v>0</v>
          </cell>
          <cell r="Q1357" t="str">
            <v>Small City</v>
          </cell>
          <cell r="R1357" t="str">
            <v>garden</v>
          </cell>
          <cell r="S1357" t="str">
            <v>AIMCO</v>
          </cell>
          <cell r="T1357" t="str">
            <v>OXFORD</v>
          </cell>
          <cell r="U1357" t="str">
            <v>Retirement</v>
          </cell>
          <cell r="V1357" t="str">
            <v>Retirement</v>
          </cell>
          <cell r="W1357">
            <v>0</v>
          </cell>
          <cell r="X1357" t="str">
            <v>Fee</v>
          </cell>
          <cell r="Y1357">
            <v>0</v>
          </cell>
          <cell r="Z1357">
            <v>0</v>
          </cell>
          <cell r="AA1357">
            <v>0</v>
          </cell>
          <cell r="AB1357">
            <v>0</v>
          </cell>
          <cell r="AC1357">
            <v>0</v>
          </cell>
          <cell r="AD1357" t="str">
            <v>Yes</v>
          </cell>
          <cell r="AE1357" t="str">
            <v>Yes</v>
          </cell>
          <cell r="AF1357" t="str">
            <v>Oxford</v>
          </cell>
          <cell r="AG1357" t="str">
            <v>Ocala - Oxford</v>
          </cell>
          <cell r="AH1357" t="str">
            <v>1986</v>
          </cell>
          <cell r="AI1357" t="str">
            <v>Oxford</v>
          </cell>
          <cell r="AJ1357" t="str">
            <v>Sr. Living</v>
          </cell>
          <cell r="AK1357" t="str">
            <v>Fran Wechter</v>
          </cell>
          <cell r="AL1357" t="str">
            <v>Francis Wechter</v>
          </cell>
          <cell r="AM1357" t="b">
            <v>0</v>
          </cell>
          <cell r="AN1357" t="str">
            <v>RW:025093@3494</v>
          </cell>
          <cell r="AO1357">
            <v>0</v>
          </cell>
          <cell r="AP1357">
            <v>0</v>
          </cell>
          <cell r="AQ1357">
            <v>0</v>
          </cell>
          <cell r="AR1357">
            <v>0</v>
          </cell>
          <cell r="AS1357">
            <v>0</v>
          </cell>
          <cell r="AT1357">
            <v>0</v>
          </cell>
          <cell r="AU1357">
            <v>0</v>
          </cell>
          <cell r="AV1357">
            <v>0</v>
          </cell>
          <cell r="AW1357">
            <v>0</v>
          </cell>
          <cell r="AX1357">
            <v>0</v>
          </cell>
          <cell r="AY1357">
            <v>0</v>
          </cell>
        </row>
        <row r="1358">
          <cell r="A1358" t="str">
            <v>038848</v>
          </cell>
          <cell r="B1358" t="str">
            <v>RUNAWAYBAY I</v>
          </cell>
          <cell r="C1358" t="str">
            <v>1480 RUNAWAY BAY DRIVE</v>
          </cell>
          <cell r="D1358">
            <v>0</v>
          </cell>
          <cell r="E1358" t="str">
            <v>Columbus</v>
          </cell>
          <cell r="F1358" t="str">
            <v>OH</v>
          </cell>
          <cell r="G1358" t="str">
            <v>43204</v>
          </cell>
          <cell r="H1358" t="str">
            <v>614-486-2915</v>
          </cell>
          <cell r="I1358" t="str">
            <v>614-486-1397</v>
          </cell>
          <cell r="J1358">
            <v>304</v>
          </cell>
          <cell r="K1358" t="str">
            <v>39049</v>
          </cell>
          <cell r="L1358" t="str">
            <v>Franklin</v>
          </cell>
          <cell r="M1358" t="str">
            <v>1840</v>
          </cell>
          <cell r="N1358" t="str">
            <v>Columbus</v>
          </cell>
          <cell r="O1358">
            <v>0</v>
          </cell>
          <cell r="P1358">
            <v>0</v>
          </cell>
          <cell r="Q1358" t="str">
            <v>Suburban</v>
          </cell>
          <cell r="R1358" t="str">
            <v>garden</v>
          </cell>
          <cell r="S1358" t="str">
            <v>AIMCO</v>
          </cell>
          <cell r="T1358" t="str">
            <v>OXFORD</v>
          </cell>
          <cell r="U1358" t="str">
            <v>Conventional</v>
          </cell>
          <cell r="V1358" t="str">
            <v>Conventional</v>
          </cell>
          <cell r="W1358">
            <v>0</v>
          </cell>
          <cell r="X1358" t="str">
            <v>Fee</v>
          </cell>
          <cell r="Y1358">
            <v>0</v>
          </cell>
          <cell r="Z1358">
            <v>0</v>
          </cell>
          <cell r="AA1358">
            <v>0</v>
          </cell>
          <cell r="AB1358">
            <v>0</v>
          </cell>
          <cell r="AC1358">
            <v>0</v>
          </cell>
          <cell r="AD1358" t="str">
            <v>Yes</v>
          </cell>
          <cell r="AE1358" t="str">
            <v>Yes</v>
          </cell>
          <cell r="AF1358" t="str">
            <v>Oxford</v>
          </cell>
          <cell r="AG1358" t="str">
            <v>Runaway Bay - Oxford</v>
          </cell>
          <cell r="AH1358" t="str">
            <v>1984</v>
          </cell>
          <cell r="AI1358" t="str">
            <v>Oxford</v>
          </cell>
          <cell r="AJ1358" t="str">
            <v>Conv. Midwest</v>
          </cell>
          <cell r="AK1358" t="str">
            <v>Gerry Zais</v>
          </cell>
          <cell r="AL1358" t="str">
            <v>Ann Beatty</v>
          </cell>
          <cell r="AM1358" t="b">
            <v>0</v>
          </cell>
          <cell r="AN1358" t="str">
            <v>RW:000541@3494</v>
          </cell>
          <cell r="AO1358">
            <v>0</v>
          </cell>
          <cell r="AP1358">
            <v>0</v>
          </cell>
          <cell r="AQ1358">
            <v>0</v>
          </cell>
          <cell r="AR1358">
            <v>0</v>
          </cell>
          <cell r="AS1358">
            <v>0</v>
          </cell>
          <cell r="AT1358">
            <v>0</v>
          </cell>
          <cell r="AU1358">
            <v>0</v>
          </cell>
          <cell r="AV1358">
            <v>0</v>
          </cell>
          <cell r="AW1358">
            <v>0</v>
          </cell>
          <cell r="AX1358">
            <v>0</v>
          </cell>
          <cell r="AY1358">
            <v>0</v>
          </cell>
        </row>
        <row r="1359">
          <cell r="A1359" t="str">
            <v>038849</v>
          </cell>
          <cell r="B1359" t="str">
            <v>SUNTREE</v>
          </cell>
          <cell r="C1359" t="str">
            <v>1100 SUNVIEW</v>
          </cell>
          <cell r="D1359">
            <v>0</v>
          </cell>
          <cell r="E1359" t="str">
            <v>St. Johns</v>
          </cell>
          <cell r="F1359" t="str">
            <v>MI</v>
          </cell>
          <cell r="G1359" t="str">
            <v>48879</v>
          </cell>
          <cell r="H1359" t="str">
            <v>517-224-8910</v>
          </cell>
          <cell r="I1359" t="str">
            <v>517-224-1308</v>
          </cell>
          <cell r="J1359">
            <v>120</v>
          </cell>
          <cell r="K1359" t="str">
            <v>26037</v>
          </cell>
          <cell r="L1359" t="str">
            <v>Clinton</v>
          </cell>
          <cell r="M1359" t="str">
            <v>4040</v>
          </cell>
          <cell r="N1359" t="str">
            <v>Lansing-East Lansing</v>
          </cell>
          <cell r="O1359">
            <v>0</v>
          </cell>
          <cell r="P1359">
            <v>0</v>
          </cell>
          <cell r="Q1359" t="str">
            <v>Small City</v>
          </cell>
          <cell r="R1359" t="str">
            <v>garden</v>
          </cell>
          <cell r="S1359" t="str">
            <v>AIMCO</v>
          </cell>
          <cell r="T1359" t="str">
            <v>OXFORD</v>
          </cell>
          <cell r="U1359" t="str">
            <v>Affordable</v>
          </cell>
          <cell r="V1359" t="str">
            <v>Affordable</v>
          </cell>
          <cell r="W1359">
            <v>0</v>
          </cell>
          <cell r="X1359" t="str">
            <v>Fee</v>
          </cell>
          <cell r="Y1359">
            <v>0</v>
          </cell>
          <cell r="Z1359">
            <v>0</v>
          </cell>
          <cell r="AA1359">
            <v>0</v>
          </cell>
          <cell r="AB1359">
            <v>0</v>
          </cell>
          <cell r="AC1359">
            <v>0</v>
          </cell>
          <cell r="AD1359" t="str">
            <v>Yes</v>
          </cell>
          <cell r="AE1359" t="str">
            <v>Yes</v>
          </cell>
          <cell r="AF1359" t="str">
            <v>Oxford</v>
          </cell>
          <cell r="AG1359" t="str">
            <v>Suntree - Oxford</v>
          </cell>
          <cell r="AH1359" t="str">
            <v>1981</v>
          </cell>
          <cell r="AI1359" t="str">
            <v>Oxford</v>
          </cell>
          <cell r="AJ1359" t="str">
            <v>Conv. Midwest</v>
          </cell>
          <cell r="AK1359" t="str">
            <v>Gerry Zais</v>
          </cell>
          <cell r="AL1359" t="str">
            <v>Kristy Hall</v>
          </cell>
          <cell r="AM1359" t="b">
            <v>0</v>
          </cell>
          <cell r="AN1359">
            <v>0</v>
          </cell>
          <cell r="AO1359">
            <v>0</v>
          </cell>
          <cell r="AP1359">
            <v>0</v>
          </cell>
          <cell r="AQ1359">
            <v>0</v>
          </cell>
          <cell r="AR1359">
            <v>0</v>
          </cell>
          <cell r="AS1359">
            <v>0</v>
          </cell>
          <cell r="AT1359">
            <v>0</v>
          </cell>
          <cell r="AU1359">
            <v>0</v>
          </cell>
          <cell r="AV1359">
            <v>0</v>
          </cell>
          <cell r="AW1359">
            <v>0</v>
          </cell>
          <cell r="AX1359">
            <v>0</v>
          </cell>
          <cell r="AY1359">
            <v>0</v>
          </cell>
        </row>
        <row r="1360">
          <cell r="A1360" t="str">
            <v>038850</v>
          </cell>
          <cell r="B1360" t="str">
            <v>CHINOE CREEK</v>
          </cell>
          <cell r="C1360" t="str">
            <v>3522 CREEKWOOD DRIVE</v>
          </cell>
          <cell r="D1360">
            <v>0</v>
          </cell>
          <cell r="E1360" t="str">
            <v>Lexington</v>
          </cell>
          <cell r="F1360" t="str">
            <v>KY</v>
          </cell>
          <cell r="G1360" t="str">
            <v>40502</v>
          </cell>
          <cell r="H1360" t="str">
            <v>606-268-1903</v>
          </cell>
          <cell r="I1360" t="str">
            <v>606-268-6900</v>
          </cell>
          <cell r="J1360">
            <v>356</v>
          </cell>
          <cell r="K1360" t="str">
            <v>21067</v>
          </cell>
          <cell r="L1360" t="str">
            <v>Fayette</v>
          </cell>
          <cell r="M1360" t="str">
            <v>4280</v>
          </cell>
          <cell r="N1360" t="str">
            <v>Lexington</v>
          </cell>
          <cell r="O1360">
            <v>0</v>
          </cell>
          <cell r="P1360">
            <v>0</v>
          </cell>
          <cell r="Q1360" t="str">
            <v>Suburban</v>
          </cell>
          <cell r="R1360" t="str">
            <v>garden</v>
          </cell>
          <cell r="S1360" t="str">
            <v>AIMCO</v>
          </cell>
          <cell r="T1360" t="str">
            <v>OXFORD</v>
          </cell>
          <cell r="U1360" t="str">
            <v>Conventional</v>
          </cell>
          <cell r="V1360" t="str">
            <v>Conventional</v>
          </cell>
          <cell r="W1360">
            <v>0</v>
          </cell>
          <cell r="X1360" t="str">
            <v>Fee</v>
          </cell>
          <cell r="Y1360">
            <v>0</v>
          </cell>
          <cell r="Z1360">
            <v>0</v>
          </cell>
          <cell r="AA1360">
            <v>0</v>
          </cell>
          <cell r="AB1360">
            <v>0</v>
          </cell>
          <cell r="AC1360">
            <v>0</v>
          </cell>
          <cell r="AD1360" t="str">
            <v>Yes</v>
          </cell>
          <cell r="AE1360" t="str">
            <v>Yes</v>
          </cell>
          <cell r="AF1360" t="str">
            <v>Oxford</v>
          </cell>
          <cell r="AG1360" t="str">
            <v>Lexington - Oxford</v>
          </cell>
          <cell r="AH1360" t="str">
            <v>1983</v>
          </cell>
          <cell r="AI1360" t="str">
            <v>Oxford</v>
          </cell>
          <cell r="AJ1360" t="str">
            <v>Conv. Mideast</v>
          </cell>
          <cell r="AK1360" t="str">
            <v>Tom Lebling</v>
          </cell>
          <cell r="AL1360" t="str">
            <v>Beverly Franklin</v>
          </cell>
          <cell r="AM1360" t="b">
            <v>0</v>
          </cell>
          <cell r="AN1360" t="str">
            <v>RW:038451@3494</v>
          </cell>
          <cell r="AO1360" t="str">
            <v>01792</v>
          </cell>
          <cell r="AP1360">
            <v>0</v>
          </cell>
          <cell r="AQ1360">
            <v>0</v>
          </cell>
          <cell r="AR1360">
            <v>0</v>
          </cell>
          <cell r="AS1360">
            <v>0</v>
          </cell>
          <cell r="AT1360">
            <v>0</v>
          </cell>
          <cell r="AU1360">
            <v>0</v>
          </cell>
          <cell r="AV1360">
            <v>0</v>
          </cell>
          <cell r="AW1360">
            <v>0</v>
          </cell>
          <cell r="AX1360">
            <v>0</v>
          </cell>
          <cell r="AY1360">
            <v>0</v>
          </cell>
        </row>
        <row r="1361">
          <cell r="A1361" t="str">
            <v>038851</v>
          </cell>
          <cell r="B1361" t="str">
            <v>BENT TREE II</v>
          </cell>
          <cell r="C1361" t="str">
            <v>3210 RAMBLEWOOD DRIVE</v>
          </cell>
          <cell r="D1361">
            <v>0</v>
          </cell>
          <cell r="E1361" t="str">
            <v>Indianapolis</v>
          </cell>
          <cell r="F1361" t="str">
            <v>IN</v>
          </cell>
          <cell r="G1361" t="str">
            <v>46268</v>
          </cell>
          <cell r="H1361" t="str">
            <v>317-875-8088</v>
          </cell>
          <cell r="I1361" t="str">
            <v>317-876-3552</v>
          </cell>
          <cell r="J1361">
            <v>280</v>
          </cell>
          <cell r="K1361" t="str">
            <v>18097</v>
          </cell>
          <cell r="L1361" t="str">
            <v>Marion</v>
          </cell>
          <cell r="M1361" t="str">
            <v>3480</v>
          </cell>
          <cell r="N1361" t="str">
            <v>Indianapolis</v>
          </cell>
          <cell r="O1361">
            <v>0</v>
          </cell>
          <cell r="P1361">
            <v>0</v>
          </cell>
          <cell r="Q1361" t="str">
            <v>Suburban</v>
          </cell>
          <cell r="R1361" t="str">
            <v>garden</v>
          </cell>
          <cell r="S1361" t="str">
            <v>AIMCO</v>
          </cell>
          <cell r="T1361" t="str">
            <v>OXFORD</v>
          </cell>
          <cell r="U1361" t="str">
            <v>Conventional</v>
          </cell>
          <cell r="V1361" t="str">
            <v>Conventional</v>
          </cell>
          <cell r="W1361">
            <v>0</v>
          </cell>
          <cell r="X1361" t="str">
            <v>Fee</v>
          </cell>
          <cell r="Y1361">
            <v>0</v>
          </cell>
          <cell r="Z1361">
            <v>0</v>
          </cell>
          <cell r="AA1361">
            <v>0</v>
          </cell>
          <cell r="AB1361">
            <v>0</v>
          </cell>
          <cell r="AC1361">
            <v>0</v>
          </cell>
          <cell r="AD1361" t="str">
            <v>Yes</v>
          </cell>
          <cell r="AE1361" t="str">
            <v>Yes</v>
          </cell>
          <cell r="AF1361" t="str">
            <v>Oxford</v>
          </cell>
          <cell r="AG1361" t="str">
            <v>Bent Tree II Oxford</v>
          </cell>
          <cell r="AH1361" t="str">
            <v>1985</v>
          </cell>
          <cell r="AI1361" t="str">
            <v>Oxford</v>
          </cell>
          <cell r="AJ1361" t="str">
            <v>Conv. Midwest</v>
          </cell>
          <cell r="AK1361" t="str">
            <v>Gerry Zais</v>
          </cell>
          <cell r="AL1361" t="str">
            <v>Stella Deheer</v>
          </cell>
          <cell r="AM1361" t="b">
            <v>1</v>
          </cell>
          <cell r="AN1361">
            <v>0</v>
          </cell>
          <cell r="AO1361">
            <v>0</v>
          </cell>
          <cell r="AP1361">
            <v>0</v>
          </cell>
          <cell r="AQ1361">
            <v>0</v>
          </cell>
          <cell r="AR1361">
            <v>0</v>
          </cell>
          <cell r="AS1361">
            <v>0</v>
          </cell>
          <cell r="AT1361">
            <v>0</v>
          </cell>
          <cell r="AU1361">
            <v>0</v>
          </cell>
          <cell r="AV1361">
            <v>0</v>
          </cell>
          <cell r="AW1361">
            <v>0</v>
          </cell>
          <cell r="AX1361">
            <v>0</v>
          </cell>
          <cell r="AY1361">
            <v>0</v>
          </cell>
        </row>
        <row r="1362">
          <cell r="A1362" t="str">
            <v>038852</v>
          </cell>
          <cell r="B1362" t="str">
            <v>RUNAWAY BAY (NC)</v>
          </cell>
          <cell r="C1362" t="str">
            <v>8242 RUNAWAY BAY DRIVE</v>
          </cell>
          <cell r="D1362">
            <v>0</v>
          </cell>
          <cell r="E1362" t="str">
            <v>Charlotte</v>
          </cell>
          <cell r="F1362" t="str">
            <v>NC</v>
          </cell>
          <cell r="G1362" t="str">
            <v>28212</v>
          </cell>
          <cell r="H1362" t="str">
            <v>704-535-0126</v>
          </cell>
          <cell r="I1362" t="str">
            <v>704-566-0785</v>
          </cell>
          <cell r="J1362">
            <v>280</v>
          </cell>
          <cell r="K1362" t="str">
            <v>37119</v>
          </cell>
          <cell r="L1362" t="str">
            <v>Mecklenburg</v>
          </cell>
          <cell r="M1362" t="str">
            <v>1520</v>
          </cell>
          <cell r="N1362" t="str">
            <v>Charlotte-Gastonia-Rock Hill</v>
          </cell>
          <cell r="O1362">
            <v>0</v>
          </cell>
          <cell r="P1362">
            <v>0</v>
          </cell>
          <cell r="Q1362" t="str">
            <v>Inner City</v>
          </cell>
          <cell r="R1362" t="str">
            <v>garden</v>
          </cell>
          <cell r="S1362" t="str">
            <v>AIMCO</v>
          </cell>
          <cell r="T1362" t="str">
            <v>OXFORD</v>
          </cell>
          <cell r="U1362" t="str">
            <v>Conventional</v>
          </cell>
          <cell r="V1362" t="str">
            <v>Conventional</v>
          </cell>
          <cell r="W1362">
            <v>0</v>
          </cell>
          <cell r="X1362" t="str">
            <v>Fee</v>
          </cell>
          <cell r="Y1362">
            <v>0</v>
          </cell>
          <cell r="Z1362">
            <v>0</v>
          </cell>
          <cell r="AA1362">
            <v>0</v>
          </cell>
          <cell r="AB1362">
            <v>0</v>
          </cell>
          <cell r="AC1362">
            <v>0</v>
          </cell>
          <cell r="AD1362" t="str">
            <v>Yes</v>
          </cell>
          <cell r="AE1362" t="str">
            <v>Yes</v>
          </cell>
          <cell r="AF1362" t="str">
            <v>Oxford</v>
          </cell>
          <cell r="AG1362" t="str">
            <v>Monroe - Oxford</v>
          </cell>
          <cell r="AH1362" t="str">
            <v>1985</v>
          </cell>
          <cell r="AI1362" t="str">
            <v>Oxford</v>
          </cell>
          <cell r="AJ1362" t="str">
            <v>Conv. South</v>
          </cell>
          <cell r="AK1362" t="str">
            <v>Joe Pietzyk</v>
          </cell>
          <cell r="AL1362" t="str">
            <v>Sherry Boyd</v>
          </cell>
          <cell r="AM1362" t="b">
            <v>0</v>
          </cell>
          <cell r="AN1362">
            <v>0</v>
          </cell>
          <cell r="AO1362">
            <v>0</v>
          </cell>
          <cell r="AP1362">
            <v>0</v>
          </cell>
          <cell r="AQ1362">
            <v>0</v>
          </cell>
          <cell r="AR1362">
            <v>0</v>
          </cell>
          <cell r="AS1362">
            <v>0</v>
          </cell>
          <cell r="AT1362">
            <v>0</v>
          </cell>
          <cell r="AU1362">
            <v>0</v>
          </cell>
          <cell r="AV1362">
            <v>0</v>
          </cell>
          <cell r="AW1362">
            <v>0</v>
          </cell>
          <cell r="AX1362">
            <v>0</v>
          </cell>
          <cell r="AY1362">
            <v>0</v>
          </cell>
        </row>
        <row r="1363">
          <cell r="A1363" t="str">
            <v>038853</v>
          </cell>
          <cell r="B1363" t="str">
            <v>OKEMOS STATION</v>
          </cell>
          <cell r="C1363" t="str">
            <v>4235 SOUTHPORT CIRCLE</v>
          </cell>
          <cell r="D1363">
            <v>0</v>
          </cell>
          <cell r="E1363" t="str">
            <v>Okemos</v>
          </cell>
          <cell r="F1363" t="str">
            <v>MI</v>
          </cell>
          <cell r="G1363" t="str">
            <v>48864</v>
          </cell>
          <cell r="H1363" t="str">
            <v>517-349-5921</v>
          </cell>
          <cell r="I1363" t="str">
            <v>517-349-2717</v>
          </cell>
          <cell r="J1363">
            <v>112</v>
          </cell>
          <cell r="K1363" t="str">
            <v>26065</v>
          </cell>
          <cell r="L1363" t="str">
            <v>Ingham</v>
          </cell>
          <cell r="M1363" t="str">
            <v>4040</v>
          </cell>
          <cell r="N1363" t="str">
            <v>Lansing-East Lansing</v>
          </cell>
          <cell r="O1363">
            <v>0</v>
          </cell>
          <cell r="P1363">
            <v>0</v>
          </cell>
          <cell r="Q1363" t="str">
            <v>Suburban</v>
          </cell>
          <cell r="R1363" t="str">
            <v>garden</v>
          </cell>
          <cell r="S1363" t="str">
            <v>AIMCO</v>
          </cell>
          <cell r="T1363" t="str">
            <v>OXFORD</v>
          </cell>
          <cell r="U1363" t="str">
            <v>Conventional</v>
          </cell>
          <cell r="V1363" t="str">
            <v>Affordable</v>
          </cell>
          <cell r="W1363">
            <v>0</v>
          </cell>
          <cell r="X1363" t="str">
            <v>Fee</v>
          </cell>
          <cell r="Y1363">
            <v>0</v>
          </cell>
          <cell r="Z1363">
            <v>0</v>
          </cell>
          <cell r="AA1363">
            <v>0</v>
          </cell>
          <cell r="AB1363">
            <v>0</v>
          </cell>
          <cell r="AC1363">
            <v>0</v>
          </cell>
          <cell r="AD1363" t="str">
            <v>Yes</v>
          </cell>
          <cell r="AE1363" t="str">
            <v>Yes</v>
          </cell>
          <cell r="AF1363" t="str">
            <v>Oxford</v>
          </cell>
          <cell r="AG1363" t="str">
            <v>Okemos Station - Oxford</v>
          </cell>
          <cell r="AH1363" t="str">
            <v>1981</v>
          </cell>
          <cell r="AI1363" t="str">
            <v>Oxford</v>
          </cell>
          <cell r="AJ1363" t="str">
            <v>Conv. Midwest</v>
          </cell>
          <cell r="AK1363" t="str">
            <v>Gerry Zais</v>
          </cell>
          <cell r="AL1363" t="str">
            <v>Lori Hammond</v>
          </cell>
          <cell r="AM1363" t="b">
            <v>0</v>
          </cell>
          <cell r="AN1363" t="str">
            <v>RW:007090@3494</v>
          </cell>
          <cell r="AO1363" t="str">
            <v>11638</v>
          </cell>
          <cell r="AP1363">
            <v>0</v>
          </cell>
          <cell r="AQ1363">
            <v>0</v>
          </cell>
          <cell r="AR1363">
            <v>0</v>
          </cell>
          <cell r="AS1363">
            <v>0</v>
          </cell>
          <cell r="AT1363">
            <v>0</v>
          </cell>
          <cell r="AU1363">
            <v>0</v>
          </cell>
          <cell r="AV1363">
            <v>0</v>
          </cell>
          <cell r="AW1363">
            <v>0</v>
          </cell>
          <cell r="AX1363">
            <v>0</v>
          </cell>
          <cell r="AY1363">
            <v>0</v>
          </cell>
        </row>
        <row r="1364">
          <cell r="A1364" t="str">
            <v>038854</v>
          </cell>
          <cell r="B1364" t="str">
            <v>SADDLEBROOK</v>
          </cell>
          <cell r="C1364" t="str">
            <v>5940 SINGLETON ROAD</v>
          </cell>
          <cell r="D1364">
            <v>0</v>
          </cell>
          <cell r="E1364" t="str">
            <v>Norcross</v>
          </cell>
          <cell r="F1364" t="str">
            <v>GA</v>
          </cell>
          <cell r="G1364" t="str">
            <v>30093</v>
          </cell>
          <cell r="H1364" t="str">
            <v>770-44-0973</v>
          </cell>
          <cell r="I1364" t="str">
            <v>770-447-0990</v>
          </cell>
          <cell r="J1364">
            <v>305</v>
          </cell>
          <cell r="K1364" t="str">
            <v>13135</v>
          </cell>
          <cell r="L1364" t="str">
            <v>Gwinnett</v>
          </cell>
          <cell r="M1364" t="str">
            <v>0520</v>
          </cell>
          <cell r="N1364" t="str">
            <v>Atlanta</v>
          </cell>
          <cell r="O1364">
            <v>0</v>
          </cell>
          <cell r="P1364">
            <v>0</v>
          </cell>
          <cell r="Q1364" t="str">
            <v>Suburban</v>
          </cell>
          <cell r="R1364" t="str">
            <v>garden</v>
          </cell>
          <cell r="S1364" t="str">
            <v>AIMCO</v>
          </cell>
          <cell r="T1364" t="str">
            <v>OXFORD</v>
          </cell>
          <cell r="U1364" t="str">
            <v>Conventional</v>
          </cell>
          <cell r="V1364" t="str">
            <v>Conventional</v>
          </cell>
          <cell r="W1364">
            <v>0</v>
          </cell>
          <cell r="X1364" t="str">
            <v>Fee</v>
          </cell>
          <cell r="Y1364">
            <v>0</v>
          </cell>
          <cell r="Z1364">
            <v>0</v>
          </cell>
          <cell r="AA1364">
            <v>0</v>
          </cell>
          <cell r="AB1364">
            <v>0</v>
          </cell>
          <cell r="AC1364">
            <v>0</v>
          </cell>
          <cell r="AD1364" t="str">
            <v>Yes</v>
          </cell>
          <cell r="AE1364" t="str">
            <v>Yes</v>
          </cell>
          <cell r="AF1364" t="str">
            <v>Oxford</v>
          </cell>
          <cell r="AG1364" t="str">
            <v>Singleton - Oxford</v>
          </cell>
          <cell r="AH1364" t="str">
            <v>1984</v>
          </cell>
          <cell r="AI1364" t="str">
            <v>Oxford</v>
          </cell>
          <cell r="AJ1364" t="str">
            <v>Conv. South</v>
          </cell>
          <cell r="AK1364" t="str">
            <v>Joe Pietzyk</v>
          </cell>
          <cell r="AL1364" t="str">
            <v>Troy Domiter</v>
          </cell>
          <cell r="AM1364" t="b">
            <v>0</v>
          </cell>
          <cell r="AN1364" t="str">
            <v>RW:038313@3494</v>
          </cell>
          <cell r="AO1364" t="str">
            <v>08248</v>
          </cell>
          <cell r="AP1364">
            <v>0</v>
          </cell>
          <cell r="AQ1364">
            <v>0</v>
          </cell>
          <cell r="AR1364">
            <v>0</v>
          </cell>
          <cell r="AS1364">
            <v>0</v>
          </cell>
          <cell r="AT1364">
            <v>0</v>
          </cell>
          <cell r="AU1364">
            <v>0</v>
          </cell>
          <cell r="AV1364">
            <v>0</v>
          </cell>
          <cell r="AW1364">
            <v>0</v>
          </cell>
          <cell r="AX1364">
            <v>0</v>
          </cell>
          <cell r="AY1364">
            <v>0</v>
          </cell>
        </row>
        <row r="1365">
          <cell r="A1365" t="str">
            <v>038855</v>
          </cell>
          <cell r="B1365" t="str">
            <v>WINDDRIFT (IN)</v>
          </cell>
          <cell r="C1365" t="str">
            <v>3833 WIND DRIFT DRIVE</v>
          </cell>
          <cell r="D1365">
            <v>0</v>
          </cell>
          <cell r="E1365" t="str">
            <v>Indianapolis</v>
          </cell>
          <cell r="F1365" t="str">
            <v>IN</v>
          </cell>
          <cell r="G1365" t="str">
            <v>46254</v>
          </cell>
          <cell r="H1365" t="str">
            <v>317-291-7700</v>
          </cell>
          <cell r="I1365" t="str">
            <v>317-291-5214</v>
          </cell>
          <cell r="J1365">
            <v>166</v>
          </cell>
          <cell r="K1365" t="str">
            <v>18097</v>
          </cell>
          <cell r="L1365" t="str">
            <v>Marion</v>
          </cell>
          <cell r="M1365" t="str">
            <v>3480</v>
          </cell>
          <cell r="N1365" t="str">
            <v>Indianapolis</v>
          </cell>
          <cell r="O1365">
            <v>0</v>
          </cell>
          <cell r="P1365">
            <v>0</v>
          </cell>
          <cell r="Q1365" t="str">
            <v>Suburban</v>
          </cell>
          <cell r="R1365" t="str">
            <v>garden</v>
          </cell>
          <cell r="S1365" t="str">
            <v>AIMCO</v>
          </cell>
          <cell r="T1365" t="str">
            <v>OXFORD</v>
          </cell>
          <cell r="U1365" t="str">
            <v>Conventional</v>
          </cell>
          <cell r="V1365" t="str">
            <v>Conventional</v>
          </cell>
          <cell r="W1365">
            <v>0</v>
          </cell>
          <cell r="X1365" t="str">
            <v>Fee</v>
          </cell>
          <cell r="Y1365">
            <v>0</v>
          </cell>
          <cell r="Z1365">
            <v>0</v>
          </cell>
          <cell r="AA1365">
            <v>0</v>
          </cell>
          <cell r="AB1365">
            <v>0</v>
          </cell>
          <cell r="AC1365">
            <v>0</v>
          </cell>
          <cell r="AD1365" t="str">
            <v>Yes</v>
          </cell>
          <cell r="AE1365" t="str">
            <v>Yes</v>
          </cell>
          <cell r="AF1365" t="str">
            <v>Oxford</v>
          </cell>
          <cell r="AG1365" t="str">
            <v>Wind Drift - Oxford</v>
          </cell>
          <cell r="AH1365" t="str">
            <v>1979</v>
          </cell>
          <cell r="AI1365" t="str">
            <v>Oxford</v>
          </cell>
          <cell r="AJ1365" t="str">
            <v>Conv. Midwest</v>
          </cell>
          <cell r="AK1365" t="str">
            <v>Gerry Zais</v>
          </cell>
          <cell r="AL1365" t="str">
            <v>Laura Tyner</v>
          </cell>
          <cell r="AM1365" t="b">
            <v>0</v>
          </cell>
          <cell r="AN1365">
            <v>0</v>
          </cell>
          <cell r="AO1365" t="str">
            <v>09042</v>
          </cell>
          <cell r="AP1365">
            <v>0</v>
          </cell>
          <cell r="AQ1365">
            <v>0</v>
          </cell>
          <cell r="AR1365">
            <v>0</v>
          </cell>
          <cell r="AS1365">
            <v>0</v>
          </cell>
          <cell r="AT1365">
            <v>0</v>
          </cell>
          <cell r="AU1365">
            <v>0</v>
          </cell>
          <cell r="AV1365">
            <v>0</v>
          </cell>
          <cell r="AW1365">
            <v>0</v>
          </cell>
          <cell r="AX1365">
            <v>0</v>
          </cell>
          <cell r="AY1365">
            <v>0</v>
          </cell>
        </row>
        <row r="1366">
          <cell r="A1366" t="str">
            <v>038856</v>
          </cell>
          <cell r="B1366" t="str">
            <v>SUNSTONE</v>
          </cell>
          <cell r="C1366" t="str">
            <v>208 CONNER DRIVE</v>
          </cell>
          <cell r="D1366">
            <v>0</v>
          </cell>
          <cell r="E1366" t="str">
            <v>Chapel Hill</v>
          </cell>
          <cell r="F1366" t="str">
            <v>NC</v>
          </cell>
          <cell r="G1366" t="str">
            <v>27514</v>
          </cell>
          <cell r="H1366" t="str">
            <v>919-942-0481</v>
          </cell>
          <cell r="I1366" t="str">
            <v>919-932-1588</v>
          </cell>
          <cell r="J1366">
            <v>260</v>
          </cell>
          <cell r="K1366" t="str">
            <v>37135</v>
          </cell>
          <cell r="L1366" t="str">
            <v>Orange</v>
          </cell>
          <cell r="M1366" t="str">
            <v>6640</v>
          </cell>
          <cell r="N1366" t="str">
            <v>Raleigh-Durham-Chapel Hill</v>
          </cell>
          <cell r="O1366">
            <v>0</v>
          </cell>
          <cell r="P1366">
            <v>0</v>
          </cell>
          <cell r="Q1366" t="str">
            <v>Small City</v>
          </cell>
          <cell r="R1366" t="str">
            <v>garden</v>
          </cell>
          <cell r="S1366" t="str">
            <v>AIMCO</v>
          </cell>
          <cell r="T1366" t="str">
            <v>OXFORD</v>
          </cell>
          <cell r="U1366" t="str">
            <v>Conventional</v>
          </cell>
          <cell r="V1366" t="str">
            <v>Conventional</v>
          </cell>
          <cell r="W1366">
            <v>0</v>
          </cell>
          <cell r="X1366" t="str">
            <v>Fee</v>
          </cell>
          <cell r="Y1366">
            <v>0</v>
          </cell>
          <cell r="Z1366">
            <v>0</v>
          </cell>
          <cell r="AA1366">
            <v>0</v>
          </cell>
          <cell r="AB1366">
            <v>0</v>
          </cell>
          <cell r="AC1366">
            <v>0</v>
          </cell>
          <cell r="AD1366" t="str">
            <v>Yes</v>
          </cell>
          <cell r="AE1366" t="str">
            <v>Yes</v>
          </cell>
          <cell r="AF1366" t="str">
            <v>Oxford</v>
          </cell>
          <cell r="AG1366" t="str">
            <v>Couch - Oxford</v>
          </cell>
          <cell r="AH1366" t="str">
            <v>1995</v>
          </cell>
          <cell r="AI1366" t="str">
            <v>Oxford</v>
          </cell>
          <cell r="AJ1366" t="str">
            <v>Conv. Mideast</v>
          </cell>
          <cell r="AK1366" t="str">
            <v>Tom Lebling</v>
          </cell>
          <cell r="AL1366" t="str">
            <v>Beverly Franklin</v>
          </cell>
          <cell r="AM1366" t="b">
            <v>0</v>
          </cell>
          <cell r="AN1366" t="str">
            <v>RW:025034@3494</v>
          </cell>
          <cell r="AO1366" t="str">
            <v>12053</v>
          </cell>
          <cell r="AP1366">
            <v>0</v>
          </cell>
          <cell r="AQ1366">
            <v>0</v>
          </cell>
          <cell r="AR1366">
            <v>0</v>
          </cell>
          <cell r="AS1366">
            <v>0</v>
          </cell>
          <cell r="AT1366">
            <v>0</v>
          </cell>
          <cell r="AU1366">
            <v>0</v>
          </cell>
          <cell r="AV1366">
            <v>0</v>
          </cell>
          <cell r="AW1366">
            <v>0</v>
          </cell>
          <cell r="AX1366">
            <v>0</v>
          </cell>
          <cell r="AY1366">
            <v>0</v>
          </cell>
        </row>
        <row r="1367">
          <cell r="A1367" t="str">
            <v>038857</v>
          </cell>
          <cell r="B1367" t="str">
            <v>SOMERSET</v>
          </cell>
          <cell r="C1367" t="str">
            <v>1401 WEST HOLMES ROAD</v>
          </cell>
          <cell r="D1367">
            <v>0</v>
          </cell>
          <cell r="E1367" t="str">
            <v>Lansing</v>
          </cell>
          <cell r="F1367" t="str">
            <v>MI</v>
          </cell>
          <cell r="G1367" t="str">
            <v>48910</v>
          </cell>
          <cell r="H1367" t="str">
            <v>517-394-6800</v>
          </cell>
          <cell r="I1367" t="str">
            <v>517-394-8223</v>
          </cell>
          <cell r="J1367">
            <v>100</v>
          </cell>
          <cell r="K1367" t="str">
            <v>26065</v>
          </cell>
          <cell r="L1367" t="str">
            <v>Ingham</v>
          </cell>
          <cell r="M1367" t="str">
            <v>4040</v>
          </cell>
          <cell r="N1367" t="str">
            <v>Lansing-East Lansing</v>
          </cell>
          <cell r="O1367">
            <v>0</v>
          </cell>
          <cell r="P1367">
            <v>0</v>
          </cell>
          <cell r="Q1367" t="str">
            <v>Small City</v>
          </cell>
          <cell r="R1367" t="str">
            <v>garden</v>
          </cell>
          <cell r="S1367" t="str">
            <v>AIMCO</v>
          </cell>
          <cell r="T1367" t="str">
            <v>OXFORD</v>
          </cell>
          <cell r="U1367" t="str">
            <v>Affordable</v>
          </cell>
          <cell r="V1367" t="str">
            <v>Affordable</v>
          </cell>
          <cell r="W1367">
            <v>0</v>
          </cell>
          <cell r="X1367" t="str">
            <v>Fee</v>
          </cell>
          <cell r="Y1367">
            <v>0</v>
          </cell>
          <cell r="Z1367">
            <v>0</v>
          </cell>
          <cell r="AA1367">
            <v>0</v>
          </cell>
          <cell r="AB1367">
            <v>0</v>
          </cell>
          <cell r="AC1367">
            <v>0</v>
          </cell>
          <cell r="AD1367" t="str">
            <v>Yes</v>
          </cell>
          <cell r="AE1367" t="str">
            <v>Yes</v>
          </cell>
          <cell r="AF1367" t="str">
            <v>Oxford</v>
          </cell>
          <cell r="AG1367" t="str">
            <v>Somerset - Oxford</v>
          </cell>
          <cell r="AH1367">
            <v>0</v>
          </cell>
          <cell r="AI1367" t="str">
            <v>Oxford</v>
          </cell>
          <cell r="AJ1367" t="str">
            <v>Conv. Midwest</v>
          </cell>
          <cell r="AK1367" t="str">
            <v>Gerry Zais</v>
          </cell>
          <cell r="AL1367" t="str">
            <v>Kristy Hall</v>
          </cell>
          <cell r="AM1367" t="b">
            <v>0</v>
          </cell>
          <cell r="AN1367" t="str">
            <v>RW:000141@3494</v>
          </cell>
          <cell r="AO1367" t="str">
            <v>11355</v>
          </cell>
          <cell r="AP1367">
            <v>0</v>
          </cell>
          <cell r="AQ1367">
            <v>0</v>
          </cell>
          <cell r="AR1367">
            <v>0</v>
          </cell>
          <cell r="AS1367">
            <v>0</v>
          </cell>
          <cell r="AT1367">
            <v>0</v>
          </cell>
          <cell r="AU1367">
            <v>0</v>
          </cell>
          <cell r="AV1367">
            <v>0</v>
          </cell>
          <cell r="AW1367">
            <v>0</v>
          </cell>
          <cell r="AX1367">
            <v>0</v>
          </cell>
          <cell r="AY1367">
            <v>0</v>
          </cell>
        </row>
        <row r="1368">
          <cell r="A1368" t="str">
            <v>038858</v>
          </cell>
          <cell r="B1368" t="str">
            <v>PLUM CREEK</v>
          </cell>
          <cell r="C1368" t="str">
            <v>10019 PLUM CREEK LANE</v>
          </cell>
          <cell r="D1368">
            <v>0</v>
          </cell>
          <cell r="E1368" t="str">
            <v>Charlotte</v>
          </cell>
          <cell r="F1368" t="str">
            <v>NC</v>
          </cell>
          <cell r="G1368" t="str">
            <v>28210</v>
          </cell>
          <cell r="H1368" t="str">
            <v>704-541-1086</v>
          </cell>
          <cell r="I1368" t="str">
            <v>704-543-8689</v>
          </cell>
          <cell r="J1368">
            <v>276</v>
          </cell>
          <cell r="K1368" t="str">
            <v>37119</v>
          </cell>
          <cell r="L1368" t="str">
            <v>Mecklenburg</v>
          </cell>
          <cell r="M1368" t="str">
            <v>1520</v>
          </cell>
          <cell r="N1368" t="str">
            <v>Charlotte-Gastonia-Rock Hill</v>
          </cell>
          <cell r="O1368">
            <v>0</v>
          </cell>
          <cell r="P1368">
            <v>0</v>
          </cell>
          <cell r="Q1368" t="str">
            <v>Suburban</v>
          </cell>
          <cell r="R1368" t="str">
            <v>garden</v>
          </cell>
          <cell r="S1368" t="str">
            <v>AIMCO</v>
          </cell>
          <cell r="T1368" t="str">
            <v>OXFORD</v>
          </cell>
          <cell r="U1368" t="str">
            <v>Conventional</v>
          </cell>
          <cell r="V1368" t="str">
            <v>Conventional</v>
          </cell>
          <cell r="W1368">
            <v>0</v>
          </cell>
          <cell r="X1368" t="str">
            <v>Fee</v>
          </cell>
          <cell r="Y1368">
            <v>0</v>
          </cell>
          <cell r="Z1368">
            <v>0</v>
          </cell>
          <cell r="AA1368">
            <v>0</v>
          </cell>
          <cell r="AB1368">
            <v>0</v>
          </cell>
          <cell r="AC1368">
            <v>0</v>
          </cell>
          <cell r="AD1368" t="str">
            <v>Yes</v>
          </cell>
          <cell r="AE1368" t="str">
            <v>Yes</v>
          </cell>
          <cell r="AF1368" t="str">
            <v>Oxford</v>
          </cell>
          <cell r="AG1368" t="str">
            <v>Windrige - Oxford</v>
          </cell>
          <cell r="AH1368" t="str">
            <v>1984</v>
          </cell>
          <cell r="AI1368" t="str">
            <v>Oxford</v>
          </cell>
          <cell r="AJ1368" t="str">
            <v>Conv. South</v>
          </cell>
          <cell r="AK1368" t="str">
            <v>Joe Pietzyk</v>
          </cell>
          <cell r="AL1368" t="str">
            <v>Sherry Boyd</v>
          </cell>
          <cell r="AM1368" t="b">
            <v>1</v>
          </cell>
          <cell r="AN1368">
            <v>0</v>
          </cell>
          <cell r="AO1368">
            <v>0</v>
          </cell>
          <cell r="AP1368">
            <v>0</v>
          </cell>
          <cell r="AQ1368">
            <v>0</v>
          </cell>
          <cell r="AR1368">
            <v>0</v>
          </cell>
          <cell r="AS1368">
            <v>0</v>
          </cell>
          <cell r="AT1368">
            <v>0</v>
          </cell>
          <cell r="AU1368">
            <v>0</v>
          </cell>
          <cell r="AV1368">
            <v>0</v>
          </cell>
          <cell r="AW1368">
            <v>0</v>
          </cell>
          <cell r="AX1368">
            <v>0</v>
          </cell>
          <cell r="AY1368">
            <v>0</v>
          </cell>
        </row>
        <row r="1369">
          <cell r="A1369" t="str">
            <v>038859</v>
          </cell>
          <cell r="B1369" t="str">
            <v>LYNNHAVEN</v>
          </cell>
          <cell r="C1369" t="str">
            <v>917 WADESBORO STREET</v>
          </cell>
          <cell r="D1369">
            <v>0</v>
          </cell>
          <cell r="E1369" t="str">
            <v>Durham</v>
          </cell>
          <cell r="F1369" t="str">
            <v>NC</v>
          </cell>
          <cell r="G1369" t="str">
            <v>27703</v>
          </cell>
          <cell r="H1369" t="str">
            <v>919-596-2167</v>
          </cell>
          <cell r="I1369" t="str">
            <v>919-596-0927</v>
          </cell>
          <cell r="J1369">
            <v>75</v>
          </cell>
          <cell r="K1369" t="str">
            <v>37063</v>
          </cell>
          <cell r="L1369" t="str">
            <v>Durham</v>
          </cell>
          <cell r="M1369" t="str">
            <v>6640</v>
          </cell>
          <cell r="N1369" t="str">
            <v>Raleigh-Durham-Chapel Hill</v>
          </cell>
          <cell r="O1369">
            <v>0</v>
          </cell>
          <cell r="P1369">
            <v>0</v>
          </cell>
          <cell r="Q1369" t="str">
            <v>Suburban</v>
          </cell>
          <cell r="R1369" t="str">
            <v>garden</v>
          </cell>
          <cell r="S1369" t="str">
            <v>AIMCO</v>
          </cell>
          <cell r="T1369" t="str">
            <v>OXFORD</v>
          </cell>
          <cell r="U1369" t="str">
            <v>Affordable</v>
          </cell>
          <cell r="V1369" t="str">
            <v>Affordable</v>
          </cell>
          <cell r="W1369">
            <v>0</v>
          </cell>
          <cell r="X1369" t="str">
            <v>Fee</v>
          </cell>
          <cell r="Y1369">
            <v>0</v>
          </cell>
          <cell r="Z1369">
            <v>0</v>
          </cell>
          <cell r="AA1369">
            <v>0</v>
          </cell>
          <cell r="AB1369">
            <v>0</v>
          </cell>
          <cell r="AC1369">
            <v>0</v>
          </cell>
          <cell r="AD1369" t="str">
            <v>Yes</v>
          </cell>
          <cell r="AE1369" t="str">
            <v>Yes</v>
          </cell>
          <cell r="AF1369" t="str">
            <v>Oxford</v>
          </cell>
          <cell r="AG1369" t="str">
            <v>Lynn - Oxford</v>
          </cell>
          <cell r="AH1369" t="str">
            <v>1982</v>
          </cell>
          <cell r="AI1369" t="str">
            <v>Oxford</v>
          </cell>
          <cell r="AJ1369" t="str">
            <v>Aff. Midwest</v>
          </cell>
          <cell r="AK1369" t="str">
            <v>Jennifer Jarvis</v>
          </cell>
          <cell r="AL1369" t="str">
            <v>Tom Schneider</v>
          </cell>
          <cell r="AM1369" t="b">
            <v>0</v>
          </cell>
          <cell r="AN1369" t="str">
            <v>RW:039346@3494</v>
          </cell>
          <cell r="AO1369">
            <v>0</v>
          </cell>
          <cell r="AP1369">
            <v>0</v>
          </cell>
          <cell r="AQ1369">
            <v>0</v>
          </cell>
          <cell r="AR1369">
            <v>0</v>
          </cell>
          <cell r="AS1369">
            <v>0</v>
          </cell>
          <cell r="AT1369">
            <v>0</v>
          </cell>
          <cell r="AU1369">
            <v>0</v>
          </cell>
          <cell r="AV1369">
            <v>0</v>
          </cell>
          <cell r="AW1369">
            <v>0</v>
          </cell>
          <cell r="AX1369">
            <v>0</v>
          </cell>
          <cell r="AY1369">
            <v>0</v>
          </cell>
        </row>
        <row r="1370">
          <cell r="A1370" t="str">
            <v>038860</v>
          </cell>
          <cell r="B1370" t="str">
            <v>Meridian Meadows (formerly PADDOCK FARMS)</v>
          </cell>
          <cell r="C1370" t="str">
            <v>4555 PADDOCK DRIVE</v>
          </cell>
          <cell r="D1370">
            <v>0</v>
          </cell>
          <cell r="E1370" t="str">
            <v>Okemos</v>
          </cell>
          <cell r="F1370" t="str">
            <v>MI</v>
          </cell>
          <cell r="G1370" t="str">
            <v>48864</v>
          </cell>
          <cell r="H1370" t="str">
            <v>517-349-1750</v>
          </cell>
          <cell r="I1370" t="str">
            <v>517-349-6476</v>
          </cell>
          <cell r="J1370">
            <v>220</v>
          </cell>
          <cell r="K1370" t="str">
            <v>26065</v>
          </cell>
          <cell r="L1370" t="str">
            <v>Ingham</v>
          </cell>
          <cell r="M1370" t="str">
            <v>4040</v>
          </cell>
          <cell r="N1370" t="str">
            <v>Lansing-East Lansing</v>
          </cell>
          <cell r="O1370">
            <v>0</v>
          </cell>
          <cell r="P1370">
            <v>0</v>
          </cell>
          <cell r="Q1370" t="str">
            <v>Suburban</v>
          </cell>
          <cell r="R1370" t="str">
            <v>garden</v>
          </cell>
          <cell r="S1370" t="str">
            <v>AIMCO</v>
          </cell>
          <cell r="T1370" t="str">
            <v>OXFORD</v>
          </cell>
          <cell r="U1370" t="str">
            <v>Affordable</v>
          </cell>
          <cell r="V1370" t="str">
            <v>Affordable</v>
          </cell>
          <cell r="W1370">
            <v>0</v>
          </cell>
          <cell r="X1370" t="str">
            <v>Fee</v>
          </cell>
          <cell r="Y1370">
            <v>0</v>
          </cell>
          <cell r="Z1370">
            <v>0</v>
          </cell>
          <cell r="AA1370">
            <v>0</v>
          </cell>
          <cell r="AB1370">
            <v>0</v>
          </cell>
          <cell r="AC1370">
            <v>0</v>
          </cell>
          <cell r="AD1370" t="str">
            <v>Yes</v>
          </cell>
          <cell r="AE1370" t="str">
            <v>Yes</v>
          </cell>
          <cell r="AF1370" t="str">
            <v>Oxford</v>
          </cell>
          <cell r="AG1370" t="str">
            <v>Meridian Meadows</v>
          </cell>
          <cell r="AH1370" t="str">
            <v>1974</v>
          </cell>
          <cell r="AI1370" t="str">
            <v>Oxford</v>
          </cell>
          <cell r="AJ1370" t="str">
            <v>Conv. Midwest</v>
          </cell>
          <cell r="AK1370" t="str">
            <v>Gerry Zais</v>
          </cell>
          <cell r="AL1370" t="str">
            <v>Kristy Hall</v>
          </cell>
          <cell r="AM1370" t="b">
            <v>0</v>
          </cell>
          <cell r="AN1370" t="str">
            <v>RW:008309@3494</v>
          </cell>
          <cell r="AO1370">
            <v>0</v>
          </cell>
          <cell r="AP1370">
            <v>0</v>
          </cell>
          <cell r="AQ1370">
            <v>0</v>
          </cell>
          <cell r="AR1370">
            <v>0</v>
          </cell>
          <cell r="AS1370">
            <v>0</v>
          </cell>
          <cell r="AT1370">
            <v>0</v>
          </cell>
          <cell r="AU1370">
            <v>0</v>
          </cell>
          <cell r="AV1370">
            <v>0</v>
          </cell>
          <cell r="AW1370">
            <v>0</v>
          </cell>
          <cell r="AX1370">
            <v>0</v>
          </cell>
          <cell r="AY1370">
            <v>0</v>
          </cell>
        </row>
        <row r="1371">
          <cell r="A1371" t="str">
            <v>038861</v>
          </cell>
          <cell r="B1371" t="str">
            <v>SPRINGHOUSE I</v>
          </cell>
          <cell r="C1371" t="str">
            <v>5010 SPLIT RAIL CIRCLE</v>
          </cell>
          <cell r="D1371">
            <v>0</v>
          </cell>
          <cell r="E1371" t="str">
            <v>Winston-Salem</v>
          </cell>
          <cell r="F1371" t="str">
            <v>NC</v>
          </cell>
          <cell r="G1371" t="str">
            <v>27106</v>
          </cell>
          <cell r="H1371" t="str">
            <v>910-767-3513</v>
          </cell>
          <cell r="I1371" t="str">
            <v>910-767-3995</v>
          </cell>
          <cell r="J1371">
            <v>249</v>
          </cell>
          <cell r="K1371" t="str">
            <v>37067</v>
          </cell>
          <cell r="L1371" t="str">
            <v>Forsyth</v>
          </cell>
          <cell r="M1371" t="str">
            <v>3120</v>
          </cell>
          <cell r="N1371" t="str">
            <v>Greensboro--Winston-Salem--High Point</v>
          </cell>
          <cell r="O1371">
            <v>0</v>
          </cell>
          <cell r="P1371">
            <v>0</v>
          </cell>
          <cell r="Q1371" t="str">
            <v>Suburban</v>
          </cell>
          <cell r="R1371" t="str">
            <v>garden</v>
          </cell>
          <cell r="S1371" t="str">
            <v>AIMCO</v>
          </cell>
          <cell r="T1371" t="str">
            <v>OXFORD</v>
          </cell>
          <cell r="U1371" t="str">
            <v>Conventional</v>
          </cell>
          <cell r="V1371" t="str">
            <v>Affordable</v>
          </cell>
          <cell r="W1371">
            <v>0</v>
          </cell>
          <cell r="X1371" t="str">
            <v>Fee</v>
          </cell>
          <cell r="Y1371">
            <v>0</v>
          </cell>
          <cell r="Z1371">
            <v>0</v>
          </cell>
          <cell r="AA1371">
            <v>0</v>
          </cell>
          <cell r="AB1371">
            <v>0</v>
          </cell>
          <cell r="AC1371">
            <v>0</v>
          </cell>
          <cell r="AD1371" t="str">
            <v>Yes</v>
          </cell>
          <cell r="AE1371" t="str">
            <v>Yes</v>
          </cell>
          <cell r="AF1371" t="str">
            <v>Oxford</v>
          </cell>
          <cell r="AG1371" t="str">
            <v>North Point - Oxford</v>
          </cell>
          <cell r="AH1371" t="str">
            <v>1981</v>
          </cell>
          <cell r="AI1371" t="str">
            <v>Oxford</v>
          </cell>
          <cell r="AJ1371" t="str">
            <v>Conv. Mideast</v>
          </cell>
          <cell r="AK1371" t="str">
            <v>Tom Lebling</v>
          </cell>
          <cell r="AL1371" t="str">
            <v>Missie Loftis</v>
          </cell>
          <cell r="AM1371" t="b">
            <v>1</v>
          </cell>
          <cell r="AN1371">
            <v>0</v>
          </cell>
          <cell r="AO1371">
            <v>0</v>
          </cell>
          <cell r="AP1371">
            <v>0</v>
          </cell>
          <cell r="AQ1371">
            <v>0</v>
          </cell>
          <cell r="AR1371">
            <v>0</v>
          </cell>
          <cell r="AS1371">
            <v>0</v>
          </cell>
          <cell r="AT1371">
            <v>0</v>
          </cell>
          <cell r="AU1371">
            <v>0</v>
          </cell>
          <cell r="AV1371">
            <v>0</v>
          </cell>
          <cell r="AW1371">
            <v>0</v>
          </cell>
          <cell r="AX1371">
            <v>0</v>
          </cell>
          <cell r="AY1371">
            <v>0</v>
          </cell>
        </row>
        <row r="1372">
          <cell r="A1372" t="str">
            <v>038862</v>
          </cell>
          <cell r="B1372" t="str">
            <v>SPRINGHOUSE (SC)</v>
          </cell>
          <cell r="C1372" t="str">
            <v>7930 ST. IVES ROAD</v>
          </cell>
          <cell r="D1372">
            <v>0</v>
          </cell>
          <cell r="E1372" t="str">
            <v>Charleston</v>
          </cell>
          <cell r="F1372" t="str">
            <v>SC</v>
          </cell>
          <cell r="G1372" t="str">
            <v>29418</v>
          </cell>
          <cell r="H1372" t="str">
            <v>803-572-0352</v>
          </cell>
          <cell r="I1372" t="str">
            <v>803-572-0952</v>
          </cell>
          <cell r="J1372">
            <v>248</v>
          </cell>
          <cell r="K1372" t="str">
            <v>45019</v>
          </cell>
          <cell r="L1372" t="str">
            <v>Charleston</v>
          </cell>
          <cell r="M1372" t="str">
            <v>1440</v>
          </cell>
          <cell r="N1372" t="str">
            <v>Charleston-North Charleston</v>
          </cell>
          <cell r="O1372">
            <v>0</v>
          </cell>
          <cell r="P1372">
            <v>0</v>
          </cell>
          <cell r="Q1372" t="str">
            <v>Small City</v>
          </cell>
          <cell r="R1372" t="str">
            <v>garden</v>
          </cell>
          <cell r="S1372" t="str">
            <v>AIMCO</v>
          </cell>
          <cell r="T1372" t="str">
            <v>OXFORD</v>
          </cell>
          <cell r="U1372" t="str">
            <v>Conventional</v>
          </cell>
          <cell r="V1372" t="str">
            <v>Conventional</v>
          </cell>
          <cell r="W1372">
            <v>0</v>
          </cell>
          <cell r="X1372" t="str">
            <v>Fee</v>
          </cell>
          <cell r="Y1372">
            <v>0</v>
          </cell>
          <cell r="Z1372">
            <v>0</v>
          </cell>
          <cell r="AA1372">
            <v>0</v>
          </cell>
          <cell r="AB1372">
            <v>0</v>
          </cell>
          <cell r="AC1372">
            <v>0</v>
          </cell>
          <cell r="AD1372" t="str">
            <v>Yes</v>
          </cell>
          <cell r="AE1372" t="str">
            <v>Yes</v>
          </cell>
          <cell r="AF1372" t="str">
            <v>Oxford</v>
          </cell>
          <cell r="AG1372" t="str">
            <v>Charleston - Oxford</v>
          </cell>
          <cell r="AH1372" t="str">
            <v>1985</v>
          </cell>
          <cell r="AI1372" t="str">
            <v>Oxford</v>
          </cell>
          <cell r="AJ1372" t="str">
            <v>Conv. South</v>
          </cell>
          <cell r="AK1372" t="str">
            <v>Joe Pietzyk</v>
          </cell>
          <cell r="AL1372" t="str">
            <v>Troy Domiter</v>
          </cell>
          <cell r="AM1372" t="b">
            <v>0</v>
          </cell>
          <cell r="AN1372">
            <v>0</v>
          </cell>
          <cell r="AO1372" t="str">
            <v>09066</v>
          </cell>
          <cell r="AP1372">
            <v>0</v>
          </cell>
          <cell r="AQ1372">
            <v>0</v>
          </cell>
          <cell r="AR1372">
            <v>0</v>
          </cell>
          <cell r="AS1372">
            <v>0</v>
          </cell>
          <cell r="AT1372">
            <v>0</v>
          </cell>
          <cell r="AU1372">
            <v>0</v>
          </cell>
          <cell r="AV1372">
            <v>0</v>
          </cell>
          <cell r="AW1372">
            <v>0</v>
          </cell>
          <cell r="AX1372">
            <v>0</v>
          </cell>
          <cell r="AY1372">
            <v>0</v>
          </cell>
        </row>
        <row r="1373">
          <cell r="A1373" t="str">
            <v>038863</v>
          </cell>
          <cell r="B1373" t="str">
            <v>WICKFORD</v>
          </cell>
          <cell r="C1373" t="str">
            <v>250 SOUTH BECKFORD DRIVE</v>
          </cell>
          <cell r="D1373">
            <v>0</v>
          </cell>
          <cell r="E1373" t="str">
            <v>Henderson</v>
          </cell>
          <cell r="F1373" t="str">
            <v>NC</v>
          </cell>
          <cell r="G1373" t="str">
            <v>27536</v>
          </cell>
          <cell r="H1373" t="str">
            <v>919-492-1663</v>
          </cell>
          <cell r="I1373" t="str">
            <v>919-438-7210</v>
          </cell>
          <cell r="J1373">
            <v>44</v>
          </cell>
          <cell r="K1373" t="str">
            <v>37181</v>
          </cell>
          <cell r="L1373" t="str">
            <v>Vance</v>
          </cell>
          <cell r="M1373" t="str">
            <v>037</v>
          </cell>
          <cell r="N1373" t="str">
            <v>NC Other</v>
          </cell>
          <cell r="O1373">
            <v>0</v>
          </cell>
          <cell r="P1373">
            <v>0</v>
          </cell>
          <cell r="Q1373" t="str">
            <v>Small City</v>
          </cell>
          <cell r="R1373" t="str">
            <v>garden</v>
          </cell>
          <cell r="S1373" t="str">
            <v>AIMCO</v>
          </cell>
          <cell r="T1373" t="str">
            <v>OXFORD</v>
          </cell>
          <cell r="U1373" t="str">
            <v>Affordable</v>
          </cell>
          <cell r="V1373" t="str">
            <v>Affordable</v>
          </cell>
          <cell r="W1373">
            <v>0</v>
          </cell>
          <cell r="X1373" t="str">
            <v>Fee</v>
          </cell>
          <cell r="Y1373">
            <v>0</v>
          </cell>
          <cell r="Z1373">
            <v>0</v>
          </cell>
          <cell r="AA1373">
            <v>0</v>
          </cell>
          <cell r="AB1373">
            <v>0</v>
          </cell>
          <cell r="AC1373">
            <v>0</v>
          </cell>
          <cell r="AD1373" t="str">
            <v>Yes</v>
          </cell>
          <cell r="AE1373" t="str">
            <v>Yes</v>
          </cell>
          <cell r="AF1373" t="str">
            <v>Oxford</v>
          </cell>
          <cell r="AG1373" t="str">
            <v>Wickford Associates</v>
          </cell>
          <cell r="AH1373" t="str">
            <v>1980</v>
          </cell>
          <cell r="AI1373" t="str">
            <v>Oxford</v>
          </cell>
          <cell r="AJ1373" t="str">
            <v>Aff. Midwest</v>
          </cell>
          <cell r="AK1373" t="str">
            <v>Jennifer Jarvis</v>
          </cell>
          <cell r="AL1373" t="str">
            <v>Tom Schneider</v>
          </cell>
          <cell r="AM1373" t="b">
            <v>0</v>
          </cell>
          <cell r="AN1373" t="str">
            <v>RW:038918@3494</v>
          </cell>
          <cell r="AO1373" t="str">
            <v>10351</v>
          </cell>
          <cell r="AP1373">
            <v>0</v>
          </cell>
          <cell r="AQ1373">
            <v>0</v>
          </cell>
          <cell r="AR1373">
            <v>0</v>
          </cell>
          <cell r="AS1373">
            <v>0</v>
          </cell>
          <cell r="AT1373">
            <v>0</v>
          </cell>
          <cell r="AU1373">
            <v>0</v>
          </cell>
          <cell r="AV1373">
            <v>0</v>
          </cell>
          <cell r="AW1373">
            <v>0</v>
          </cell>
          <cell r="AX1373">
            <v>0</v>
          </cell>
          <cell r="AY1373">
            <v>0</v>
          </cell>
        </row>
        <row r="1374">
          <cell r="A1374" t="str">
            <v>038864</v>
          </cell>
          <cell r="B1374" t="str">
            <v>SCANDIA</v>
          </cell>
          <cell r="C1374" t="str">
            <v>9250 KUNGSHOLM DRIVE</v>
          </cell>
          <cell r="D1374">
            <v>0</v>
          </cell>
          <cell r="E1374" t="str">
            <v>Indianapolis</v>
          </cell>
          <cell r="F1374" t="str">
            <v>IN</v>
          </cell>
          <cell r="G1374" t="str">
            <v>46250</v>
          </cell>
          <cell r="H1374" t="str">
            <v>317-842-4005</v>
          </cell>
          <cell r="I1374" t="str">
            <v>317-842-4224</v>
          </cell>
          <cell r="J1374">
            <v>444</v>
          </cell>
          <cell r="K1374" t="str">
            <v>18097</v>
          </cell>
          <cell r="L1374" t="str">
            <v>Marion</v>
          </cell>
          <cell r="M1374" t="str">
            <v>3480</v>
          </cell>
          <cell r="N1374" t="str">
            <v>Indianapolis</v>
          </cell>
          <cell r="O1374">
            <v>0</v>
          </cell>
          <cell r="P1374">
            <v>0</v>
          </cell>
          <cell r="Q1374" t="str">
            <v>Suburban</v>
          </cell>
          <cell r="R1374" t="str">
            <v>garden</v>
          </cell>
          <cell r="S1374" t="str">
            <v>AIMCO</v>
          </cell>
          <cell r="T1374" t="str">
            <v>OXFORD</v>
          </cell>
          <cell r="U1374" t="str">
            <v>Conventional</v>
          </cell>
          <cell r="V1374" t="str">
            <v>Conventional</v>
          </cell>
          <cell r="W1374">
            <v>0</v>
          </cell>
          <cell r="X1374" t="str">
            <v>Fee</v>
          </cell>
          <cell r="Y1374">
            <v>0</v>
          </cell>
          <cell r="Z1374">
            <v>0</v>
          </cell>
          <cell r="AA1374">
            <v>0</v>
          </cell>
          <cell r="AB1374">
            <v>0</v>
          </cell>
          <cell r="AC1374">
            <v>0</v>
          </cell>
          <cell r="AD1374" t="str">
            <v>Yes</v>
          </cell>
          <cell r="AE1374" t="str">
            <v>Yes</v>
          </cell>
          <cell r="AF1374" t="str">
            <v>Oxford</v>
          </cell>
          <cell r="AG1374" t="str">
            <v>Scandia ssociates</v>
          </cell>
          <cell r="AH1374" t="str">
            <v>1979</v>
          </cell>
          <cell r="AI1374" t="str">
            <v>Oxford</v>
          </cell>
          <cell r="AJ1374" t="str">
            <v>Conv. Midwest</v>
          </cell>
          <cell r="AK1374" t="str">
            <v>Gerry Zais</v>
          </cell>
          <cell r="AL1374" t="str">
            <v>Ann Beatty</v>
          </cell>
          <cell r="AM1374" t="b">
            <v>0</v>
          </cell>
          <cell r="AN1374" t="str">
            <v>RW:039454@3494</v>
          </cell>
          <cell r="AO1374">
            <v>0</v>
          </cell>
          <cell r="AP1374">
            <v>0</v>
          </cell>
          <cell r="AQ1374">
            <v>0</v>
          </cell>
          <cell r="AR1374">
            <v>0</v>
          </cell>
          <cell r="AS1374">
            <v>0</v>
          </cell>
          <cell r="AT1374">
            <v>0</v>
          </cell>
          <cell r="AU1374">
            <v>0</v>
          </cell>
          <cell r="AV1374">
            <v>0</v>
          </cell>
          <cell r="AW1374">
            <v>0</v>
          </cell>
          <cell r="AX1374">
            <v>0</v>
          </cell>
          <cell r="AY1374">
            <v>0</v>
          </cell>
        </row>
        <row r="1375">
          <cell r="A1375" t="str">
            <v>038865</v>
          </cell>
          <cell r="B1375" t="str">
            <v>BENT TREE (NC)</v>
          </cell>
          <cell r="C1375" t="str">
            <v>1 ASPEN DRIVE</v>
          </cell>
          <cell r="D1375">
            <v>0</v>
          </cell>
          <cell r="E1375" t="str">
            <v>Greensboro</v>
          </cell>
          <cell r="F1375" t="str">
            <v>NC</v>
          </cell>
          <cell r="G1375" t="str">
            <v>27409</v>
          </cell>
          <cell r="H1375" t="str">
            <v>910-292-6814</v>
          </cell>
          <cell r="I1375" t="str">
            <v>910-292-6566</v>
          </cell>
          <cell r="J1375">
            <v>244</v>
          </cell>
          <cell r="K1375" t="str">
            <v>37081</v>
          </cell>
          <cell r="L1375" t="str">
            <v>Guilford</v>
          </cell>
          <cell r="M1375" t="str">
            <v>3120</v>
          </cell>
          <cell r="N1375" t="str">
            <v>Greensboro--Winston-Salem--High Point</v>
          </cell>
          <cell r="O1375">
            <v>0</v>
          </cell>
          <cell r="P1375">
            <v>0</v>
          </cell>
          <cell r="Q1375" t="str">
            <v>Inner City</v>
          </cell>
          <cell r="R1375" t="str">
            <v>garden</v>
          </cell>
          <cell r="S1375" t="str">
            <v>AIMCO</v>
          </cell>
          <cell r="T1375" t="str">
            <v>OXFORD</v>
          </cell>
          <cell r="U1375" t="str">
            <v>Conventional</v>
          </cell>
          <cell r="V1375" t="str">
            <v>Conventional</v>
          </cell>
          <cell r="W1375">
            <v>0</v>
          </cell>
          <cell r="X1375" t="str">
            <v>Fee</v>
          </cell>
          <cell r="Y1375">
            <v>0</v>
          </cell>
          <cell r="Z1375">
            <v>0</v>
          </cell>
          <cell r="AA1375">
            <v>0</v>
          </cell>
          <cell r="AB1375">
            <v>0</v>
          </cell>
          <cell r="AC1375">
            <v>0</v>
          </cell>
          <cell r="AD1375" t="str">
            <v>Yes</v>
          </cell>
          <cell r="AE1375" t="str">
            <v>Yes</v>
          </cell>
          <cell r="AF1375" t="str">
            <v>Oxford</v>
          </cell>
          <cell r="AG1375" t="str">
            <v>Greensboro - Oxford</v>
          </cell>
          <cell r="AH1375">
            <v>0</v>
          </cell>
          <cell r="AI1375" t="str">
            <v>Oxford</v>
          </cell>
          <cell r="AJ1375" t="str">
            <v>Conv. Mideast</v>
          </cell>
          <cell r="AK1375" t="str">
            <v>Tom Lebling</v>
          </cell>
          <cell r="AL1375" t="str">
            <v>Beverly Franklin</v>
          </cell>
          <cell r="AM1375" t="b">
            <v>0</v>
          </cell>
          <cell r="AN1375" t="str">
            <v>RW:038492@3494</v>
          </cell>
          <cell r="AO1375" t="str">
            <v>08402</v>
          </cell>
          <cell r="AP1375">
            <v>0</v>
          </cell>
          <cell r="AQ1375">
            <v>0</v>
          </cell>
          <cell r="AR1375">
            <v>0</v>
          </cell>
          <cell r="AS1375">
            <v>0</v>
          </cell>
          <cell r="AT1375">
            <v>0</v>
          </cell>
          <cell r="AU1375">
            <v>0</v>
          </cell>
          <cell r="AV1375">
            <v>0</v>
          </cell>
          <cell r="AW1375">
            <v>0</v>
          </cell>
          <cell r="AX1375">
            <v>0</v>
          </cell>
          <cell r="AY1375">
            <v>0</v>
          </cell>
        </row>
        <row r="1376">
          <cell r="A1376" t="str">
            <v>038866</v>
          </cell>
          <cell r="B1376" t="str">
            <v>SHADOW OAKS</v>
          </cell>
          <cell r="C1376" t="str">
            <v>13901 NORTH FLORIDA AVE.</v>
          </cell>
          <cell r="D1376">
            <v>0</v>
          </cell>
          <cell r="E1376" t="str">
            <v>Tampa</v>
          </cell>
          <cell r="F1376" t="str">
            <v>FL</v>
          </cell>
          <cell r="G1376" t="str">
            <v>33613</v>
          </cell>
          <cell r="H1376" t="str">
            <v>813-963-6843</v>
          </cell>
          <cell r="I1376" t="str">
            <v>813-962-6532</v>
          </cell>
          <cell r="J1376">
            <v>200</v>
          </cell>
          <cell r="K1376" t="str">
            <v>12057</v>
          </cell>
          <cell r="L1376" t="str">
            <v>Hillsborough</v>
          </cell>
          <cell r="M1376" t="str">
            <v>8280</v>
          </cell>
          <cell r="N1376" t="str">
            <v>Tampa-St. Petersburg-Clearwater</v>
          </cell>
          <cell r="O1376">
            <v>0</v>
          </cell>
          <cell r="P1376">
            <v>0</v>
          </cell>
          <cell r="Q1376" t="str">
            <v>Suburban</v>
          </cell>
          <cell r="R1376" t="str">
            <v>garden</v>
          </cell>
          <cell r="S1376" t="str">
            <v>AIMCO</v>
          </cell>
          <cell r="T1376" t="str">
            <v>OXFORD</v>
          </cell>
          <cell r="U1376" t="str">
            <v>Conventional</v>
          </cell>
          <cell r="V1376" t="str">
            <v>Conventional</v>
          </cell>
          <cell r="W1376">
            <v>0</v>
          </cell>
          <cell r="X1376" t="str">
            <v>Fee</v>
          </cell>
          <cell r="Y1376">
            <v>0</v>
          </cell>
          <cell r="Z1376">
            <v>0</v>
          </cell>
          <cell r="AA1376">
            <v>0</v>
          </cell>
          <cell r="AB1376">
            <v>0</v>
          </cell>
          <cell r="AC1376">
            <v>0</v>
          </cell>
          <cell r="AD1376" t="str">
            <v>Yes</v>
          </cell>
          <cell r="AE1376" t="str">
            <v>Yes</v>
          </cell>
          <cell r="AF1376" t="str">
            <v>Oxford</v>
          </cell>
          <cell r="AG1376" t="str">
            <v>Shadow Oaks/Oxford</v>
          </cell>
          <cell r="AH1376" t="str">
            <v>1984</v>
          </cell>
          <cell r="AI1376" t="str">
            <v>Oxford</v>
          </cell>
          <cell r="AJ1376" t="str">
            <v>Conv. South</v>
          </cell>
          <cell r="AK1376" t="str">
            <v>Joe Pietzyk</v>
          </cell>
          <cell r="AL1376" t="str">
            <v>David Stanz</v>
          </cell>
          <cell r="AM1376" t="b">
            <v>0</v>
          </cell>
          <cell r="AN1376" t="str">
            <v>RW:006667@3494</v>
          </cell>
          <cell r="AO1376" t="str">
            <v>12063</v>
          </cell>
          <cell r="AP1376">
            <v>0</v>
          </cell>
          <cell r="AQ1376">
            <v>0</v>
          </cell>
          <cell r="AR1376">
            <v>0</v>
          </cell>
          <cell r="AS1376">
            <v>0</v>
          </cell>
          <cell r="AT1376">
            <v>0</v>
          </cell>
          <cell r="AU1376">
            <v>0</v>
          </cell>
          <cell r="AV1376">
            <v>0</v>
          </cell>
          <cell r="AW1376">
            <v>0</v>
          </cell>
          <cell r="AX1376">
            <v>0</v>
          </cell>
          <cell r="AY1376">
            <v>0</v>
          </cell>
        </row>
        <row r="1377">
          <cell r="A1377" t="str">
            <v>038867</v>
          </cell>
          <cell r="B1377" t="str">
            <v>SPRINGHOUSE (GA)</v>
          </cell>
          <cell r="C1377" t="str">
            <v>2319 SPRINGHOUSE LANE</v>
          </cell>
          <cell r="D1377">
            <v>0</v>
          </cell>
          <cell r="E1377" t="str">
            <v>Martinez</v>
          </cell>
          <cell r="F1377" t="str">
            <v>GA</v>
          </cell>
          <cell r="G1377" t="str">
            <v>30907</v>
          </cell>
          <cell r="H1377" t="str">
            <v>706-868-8181</v>
          </cell>
          <cell r="I1377" t="str">
            <v>706-868-0491</v>
          </cell>
          <cell r="J1377">
            <v>244</v>
          </cell>
          <cell r="K1377" t="str">
            <v>13073</v>
          </cell>
          <cell r="L1377" t="str">
            <v>Columbia</v>
          </cell>
          <cell r="M1377" t="str">
            <v>0600</v>
          </cell>
          <cell r="N1377" t="str">
            <v>Augusta-Aiken</v>
          </cell>
          <cell r="O1377">
            <v>0</v>
          </cell>
          <cell r="P1377">
            <v>0</v>
          </cell>
          <cell r="Q1377" t="str">
            <v>Suburban</v>
          </cell>
          <cell r="R1377" t="str">
            <v>garden</v>
          </cell>
          <cell r="S1377" t="str">
            <v>AIMCO</v>
          </cell>
          <cell r="T1377" t="str">
            <v>OXFORD</v>
          </cell>
          <cell r="U1377" t="str">
            <v>Conventional</v>
          </cell>
          <cell r="V1377" t="str">
            <v>Conventional</v>
          </cell>
          <cell r="W1377">
            <v>0</v>
          </cell>
          <cell r="X1377" t="str">
            <v>Fee</v>
          </cell>
          <cell r="Y1377">
            <v>0</v>
          </cell>
          <cell r="Z1377">
            <v>0</v>
          </cell>
          <cell r="AA1377">
            <v>0</v>
          </cell>
          <cell r="AB1377">
            <v>0</v>
          </cell>
          <cell r="AC1377">
            <v>0</v>
          </cell>
          <cell r="AD1377" t="str">
            <v>Yes</v>
          </cell>
          <cell r="AE1377" t="str">
            <v>Yes</v>
          </cell>
          <cell r="AF1377" t="str">
            <v>Oxford</v>
          </cell>
          <cell r="AG1377" t="str">
            <v>Augusta - Oxford</v>
          </cell>
          <cell r="AH1377" t="str">
            <v>1985</v>
          </cell>
          <cell r="AI1377" t="str">
            <v>Oxford</v>
          </cell>
          <cell r="AJ1377" t="str">
            <v>Conv. South</v>
          </cell>
          <cell r="AK1377" t="str">
            <v>Joe Pietzyk</v>
          </cell>
          <cell r="AL1377" t="str">
            <v>Troy Domiter</v>
          </cell>
          <cell r="AM1377" t="b">
            <v>0</v>
          </cell>
          <cell r="AN1377" t="str">
            <v>RW:005758@3494</v>
          </cell>
          <cell r="AO1377" t="str">
            <v>11708</v>
          </cell>
          <cell r="AP1377">
            <v>0</v>
          </cell>
          <cell r="AQ1377">
            <v>0</v>
          </cell>
          <cell r="AR1377">
            <v>0</v>
          </cell>
          <cell r="AS1377">
            <v>0</v>
          </cell>
          <cell r="AT1377">
            <v>0</v>
          </cell>
          <cell r="AU1377">
            <v>0</v>
          </cell>
          <cell r="AV1377">
            <v>0</v>
          </cell>
          <cell r="AW1377">
            <v>0</v>
          </cell>
          <cell r="AX1377">
            <v>0</v>
          </cell>
          <cell r="AY1377">
            <v>0</v>
          </cell>
        </row>
        <row r="1378">
          <cell r="A1378" t="str">
            <v>038868</v>
          </cell>
          <cell r="B1378" t="str">
            <v>OAK PARK VILLAGE I</v>
          </cell>
          <cell r="C1378" t="str">
            <v>900 LONG BOULEVARD, #610</v>
          </cell>
          <cell r="D1378">
            <v>0</v>
          </cell>
          <cell r="E1378" t="str">
            <v>Lansing</v>
          </cell>
          <cell r="F1378" t="str">
            <v>MI</v>
          </cell>
          <cell r="G1378" t="str">
            <v>48911</v>
          </cell>
          <cell r="H1378" t="str">
            <v>517-694-3971</v>
          </cell>
          <cell r="I1378" t="str">
            <v>517-694-5566</v>
          </cell>
          <cell r="J1378">
            <v>410</v>
          </cell>
          <cell r="K1378" t="str">
            <v>26065</v>
          </cell>
          <cell r="L1378" t="str">
            <v>Ingham</v>
          </cell>
          <cell r="M1378" t="str">
            <v>4040</v>
          </cell>
          <cell r="N1378" t="str">
            <v>Lansing-East Lansing</v>
          </cell>
          <cell r="O1378">
            <v>0</v>
          </cell>
          <cell r="P1378">
            <v>0</v>
          </cell>
          <cell r="Q1378" t="str">
            <v>Small City</v>
          </cell>
          <cell r="R1378" t="str">
            <v>garden</v>
          </cell>
          <cell r="S1378" t="str">
            <v>AIMCO</v>
          </cell>
          <cell r="T1378" t="str">
            <v>OXFORD</v>
          </cell>
          <cell r="U1378" t="str">
            <v>Conventional</v>
          </cell>
          <cell r="V1378" t="str">
            <v>Conventional</v>
          </cell>
          <cell r="W1378">
            <v>0</v>
          </cell>
          <cell r="X1378" t="str">
            <v>Fee</v>
          </cell>
          <cell r="Y1378">
            <v>0</v>
          </cell>
          <cell r="Z1378">
            <v>0</v>
          </cell>
          <cell r="AA1378">
            <v>0</v>
          </cell>
          <cell r="AB1378">
            <v>0</v>
          </cell>
          <cell r="AC1378">
            <v>0</v>
          </cell>
          <cell r="AD1378" t="str">
            <v>Yes</v>
          </cell>
          <cell r="AE1378" t="str">
            <v>Yes</v>
          </cell>
          <cell r="AF1378" t="str">
            <v>Oxford</v>
          </cell>
          <cell r="AG1378" t="str">
            <v>Oak Park I - Oxford</v>
          </cell>
          <cell r="AH1378" t="str">
            <v>1972</v>
          </cell>
          <cell r="AI1378" t="str">
            <v>Oxford</v>
          </cell>
          <cell r="AJ1378" t="str">
            <v>Conv. Midwest</v>
          </cell>
          <cell r="AK1378" t="str">
            <v>Gerry Zais</v>
          </cell>
          <cell r="AL1378" t="str">
            <v>Lori Hammond</v>
          </cell>
          <cell r="AM1378" t="b">
            <v>0</v>
          </cell>
          <cell r="AN1378" t="str">
            <v>RW:000262@3494</v>
          </cell>
          <cell r="AO1378" t="str">
            <v>11358</v>
          </cell>
          <cell r="AP1378">
            <v>0</v>
          </cell>
          <cell r="AQ1378">
            <v>0</v>
          </cell>
          <cell r="AR1378">
            <v>0</v>
          </cell>
          <cell r="AS1378">
            <v>0</v>
          </cell>
          <cell r="AT1378">
            <v>0</v>
          </cell>
          <cell r="AU1378">
            <v>0</v>
          </cell>
          <cell r="AV1378">
            <v>0</v>
          </cell>
          <cell r="AW1378">
            <v>0</v>
          </cell>
          <cell r="AX1378">
            <v>0</v>
          </cell>
          <cell r="AY1378">
            <v>0</v>
          </cell>
        </row>
        <row r="1379">
          <cell r="A1379" t="str">
            <v>038869</v>
          </cell>
          <cell r="B1379" t="str">
            <v>REDDMAN'S PIER</v>
          </cell>
          <cell r="C1379" t="str">
            <v>5826 REDDMAN ROAD</v>
          </cell>
          <cell r="D1379">
            <v>0</v>
          </cell>
          <cell r="E1379" t="str">
            <v>Charlotte</v>
          </cell>
          <cell r="F1379" t="str">
            <v>NC</v>
          </cell>
          <cell r="G1379" t="str">
            <v>28212</v>
          </cell>
          <cell r="H1379" t="str">
            <v>704-568-4528</v>
          </cell>
          <cell r="I1379" t="str">
            <v>704-568-0534</v>
          </cell>
          <cell r="J1379">
            <v>162</v>
          </cell>
          <cell r="K1379" t="str">
            <v>37119</v>
          </cell>
          <cell r="L1379" t="str">
            <v>Mecklenburg</v>
          </cell>
          <cell r="M1379" t="str">
            <v>1520</v>
          </cell>
          <cell r="N1379" t="str">
            <v>Charlotte-Gastonia-Rock Hill</v>
          </cell>
          <cell r="O1379">
            <v>0</v>
          </cell>
          <cell r="P1379">
            <v>0</v>
          </cell>
          <cell r="Q1379" t="str">
            <v>Suburban</v>
          </cell>
          <cell r="R1379" t="str">
            <v>garden</v>
          </cell>
          <cell r="S1379" t="str">
            <v>AIMCO</v>
          </cell>
          <cell r="T1379" t="str">
            <v>OXFORD</v>
          </cell>
          <cell r="U1379" t="str">
            <v>Conventional</v>
          </cell>
          <cell r="V1379" t="str">
            <v>Affordable</v>
          </cell>
          <cell r="W1379">
            <v>0</v>
          </cell>
          <cell r="X1379" t="str">
            <v>Fee</v>
          </cell>
          <cell r="Y1379">
            <v>0</v>
          </cell>
          <cell r="Z1379">
            <v>0</v>
          </cell>
          <cell r="AA1379">
            <v>0</v>
          </cell>
          <cell r="AB1379">
            <v>0</v>
          </cell>
          <cell r="AC1379">
            <v>0</v>
          </cell>
          <cell r="AD1379" t="str">
            <v>Yes</v>
          </cell>
          <cell r="AE1379" t="str">
            <v>Yes</v>
          </cell>
          <cell r="AF1379" t="str">
            <v>Oxford</v>
          </cell>
          <cell r="AG1379" t="str">
            <v>Reddman - Oxford</v>
          </cell>
          <cell r="AH1379" t="str">
            <v>1982</v>
          </cell>
          <cell r="AI1379" t="str">
            <v>Oxford</v>
          </cell>
          <cell r="AJ1379" t="str">
            <v>Conv. South</v>
          </cell>
          <cell r="AK1379" t="str">
            <v>Joe Pietzyk</v>
          </cell>
          <cell r="AL1379" t="str">
            <v>Sherry Boyd</v>
          </cell>
          <cell r="AM1379" t="b">
            <v>0</v>
          </cell>
          <cell r="AN1379">
            <v>0</v>
          </cell>
          <cell r="AO1379" t="str">
            <v>08381</v>
          </cell>
          <cell r="AP1379">
            <v>0</v>
          </cell>
          <cell r="AQ1379">
            <v>0</v>
          </cell>
          <cell r="AR1379">
            <v>0</v>
          </cell>
          <cell r="AS1379">
            <v>0</v>
          </cell>
          <cell r="AT1379">
            <v>0</v>
          </cell>
          <cell r="AU1379">
            <v>0</v>
          </cell>
          <cell r="AV1379">
            <v>0</v>
          </cell>
          <cell r="AW1379">
            <v>0</v>
          </cell>
          <cell r="AX1379">
            <v>0</v>
          </cell>
          <cell r="AY1379">
            <v>0</v>
          </cell>
        </row>
        <row r="1380">
          <cell r="A1380" t="str">
            <v>038870</v>
          </cell>
          <cell r="B1380" t="str">
            <v>NORTH SLOPE</v>
          </cell>
          <cell r="C1380" t="str">
            <v>2950 EAST NORTH STREET</v>
          </cell>
          <cell r="D1380">
            <v>0</v>
          </cell>
          <cell r="E1380" t="str">
            <v>Greenville</v>
          </cell>
          <cell r="F1380" t="str">
            <v>SC</v>
          </cell>
          <cell r="G1380" t="str">
            <v>29615</v>
          </cell>
          <cell r="H1380" t="str">
            <v>864-292-6097</v>
          </cell>
          <cell r="I1380" t="str">
            <v>864-268-4365</v>
          </cell>
          <cell r="J1380">
            <v>156</v>
          </cell>
          <cell r="K1380" t="str">
            <v>45045</v>
          </cell>
          <cell r="L1380" t="str">
            <v>Greenville</v>
          </cell>
          <cell r="M1380" t="str">
            <v>3160</v>
          </cell>
          <cell r="N1380" t="str">
            <v>Greenville-Spartanburg-Anderson</v>
          </cell>
          <cell r="O1380">
            <v>0</v>
          </cell>
          <cell r="P1380">
            <v>0</v>
          </cell>
          <cell r="Q1380" t="str">
            <v>Suburban</v>
          </cell>
          <cell r="R1380" t="str">
            <v>garden</v>
          </cell>
          <cell r="S1380" t="str">
            <v>AIMCO</v>
          </cell>
          <cell r="T1380" t="str">
            <v>OXFORD</v>
          </cell>
          <cell r="U1380" t="str">
            <v>Conventional</v>
          </cell>
          <cell r="V1380" t="str">
            <v>Conventional</v>
          </cell>
          <cell r="W1380">
            <v>0</v>
          </cell>
          <cell r="X1380" t="str">
            <v>Fee</v>
          </cell>
          <cell r="Y1380">
            <v>0</v>
          </cell>
          <cell r="Z1380">
            <v>0</v>
          </cell>
          <cell r="AA1380">
            <v>0</v>
          </cell>
          <cell r="AB1380">
            <v>0</v>
          </cell>
          <cell r="AC1380">
            <v>0</v>
          </cell>
          <cell r="AD1380" t="str">
            <v>Yes</v>
          </cell>
          <cell r="AE1380" t="str">
            <v>Yes</v>
          </cell>
          <cell r="AF1380" t="str">
            <v>Oxford</v>
          </cell>
          <cell r="AG1380" t="str">
            <v>Greenville - Oxford</v>
          </cell>
          <cell r="AH1380" t="str">
            <v>1984</v>
          </cell>
          <cell r="AI1380" t="str">
            <v>Oxford</v>
          </cell>
          <cell r="AJ1380" t="str">
            <v>Conv. South</v>
          </cell>
          <cell r="AK1380" t="str">
            <v>Joe Pietzyk</v>
          </cell>
          <cell r="AL1380" t="str">
            <v>Troy Domiter</v>
          </cell>
          <cell r="AM1380" t="b">
            <v>0</v>
          </cell>
          <cell r="AN1380">
            <v>0</v>
          </cell>
          <cell r="AO1380" t="str">
            <v>09065</v>
          </cell>
          <cell r="AP1380">
            <v>0</v>
          </cell>
          <cell r="AQ1380">
            <v>0</v>
          </cell>
          <cell r="AR1380">
            <v>0</v>
          </cell>
          <cell r="AS1380">
            <v>0</v>
          </cell>
          <cell r="AT1380">
            <v>0</v>
          </cell>
          <cell r="AU1380">
            <v>0</v>
          </cell>
          <cell r="AV1380">
            <v>0</v>
          </cell>
          <cell r="AW1380">
            <v>0</v>
          </cell>
          <cell r="AX1380">
            <v>0</v>
          </cell>
          <cell r="AY1380">
            <v>0</v>
          </cell>
        </row>
        <row r="1381">
          <cell r="A1381" t="str">
            <v>038871</v>
          </cell>
          <cell r="B1381" t="str">
            <v>BRIARCLIFFE</v>
          </cell>
          <cell r="C1381" t="str">
            <v>2305 EAST JOLLY ROAD</v>
          </cell>
          <cell r="D1381">
            <v>0</v>
          </cell>
          <cell r="E1381" t="str">
            <v>Lansing</v>
          </cell>
          <cell r="F1381" t="str">
            <v>MI</v>
          </cell>
          <cell r="G1381" t="str">
            <v>48910</v>
          </cell>
          <cell r="H1381" t="str">
            <v>517-394-2800</v>
          </cell>
          <cell r="I1381" t="str">
            <v>517-394-6220</v>
          </cell>
          <cell r="J1381">
            <v>308</v>
          </cell>
          <cell r="K1381" t="str">
            <v>26065</v>
          </cell>
          <cell r="L1381" t="str">
            <v>Ingham</v>
          </cell>
          <cell r="M1381" t="str">
            <v>4040</v>
          </cell>
          <cell r="N1381" t="str">
            <v>Lansing-East Lansing</v>
          </cell>
          <cell r="O1381">
            <v>0</v>
          </cell>
          <cell r="P1381">
            <v>0</v>
          </cell>
          <cell r="Q1381" t="str">
            <v>Suburban</v>
          </cell>
          <cell r="R1381" t="str">
            <v>garden</v>
          </cell>
          <cell r="S1381" t="str">
            <v>AIMCO</v>
          </cell>
          <cell r="T1381" t="str">
            <v>OXFORD</v>
          </cell>
          <cell r="U1381" t="str">
            <v>Conventional</v>
          </cell>
          <cell r="V1381" t="str">
            <v>Conventional</v>
          </cell>
          <cell r="W1381">
            <v>0</v>
          </cell>
          <cell r="X1381" t="str">
            <v>Fee</v>
          </cell>
          <cell r="Y1381">
            <v>0</v>
          </cell>
          <cell r="Z1381">
            <v>0</v>
          </cell>
          <cell r="AA1381">
            <v>0</v>
          </cell>
          <cell r="AB1381">
            <v>0</v>
          </cell>
          <cell r="AC1381">
            <v>0</v>
          </cell>
          <cell r="AD1381" t="str">
            <v>Yes</v>
          </cell>
          <cell r="AE1381" t="str">
            <v>Yes</v>
          </cell>
          <cell r="AF1381" t="str">
            <v>Oxford</v>
          </cell>
          <cell r="AG1381" t="str">
            <v>Briarcliffe</v>
          </cell>
          <cell r="AH1381" t="str">
            <v>1974</v>
          </cell>
          <cell r="AI1381" t="str">
            <v>Oxford</v>
          </cell>
          <cell r="AJ1381" t="str">
            <v>Conv. Midwest</v>
          </cell>
          <cell r="AK1381" t="str">
            <v>Gerry Zais</v>
          </cell>
          <cell r="AL1381" t="str">
            <v>Lori Hammond</v>
          </cell>
          <cell r="AM1381" t="b">
            <v>0</v>
          </cell>
          <cell r="AN1381" t="str">
            <v>RW:000175@3494</v>
          </cell>
          <cell r="AO1381" t="str">
            <v>11363</v>
          </cell>
          <cell r="AP1381">
            <v>0</v>
          </cell>
          <cell r="AQ1381">
            <v>0</v>
          </cell>
          <cell r="AR1381">
            <v>0</v>
          </cell>
          <cell r="AS1381">
            <v>0</v>
          </cell>
          <cell r="AT1381">
            <v>0</v>
          </cell>
          <cell r="AU1381">
            <v>0</v>
          </cell>
          <cell r="AV1381">
            <v>0</v>
          </cell>
          <cell r="AW1381">
            <v>0</v>
          </cell>
          <cell r="AX1381">
            <v>0</v>
          </cell>
          <cell r="AY1381">
            <v>0</v>
          </cell>
        </row>
        <row r="1382">
          <cell r="A1382" t="str">
            <v>038872</v>
          </cell>
          <cell r="B1382" t="str">
            <v>GATEWAY VILLAGE (NC)</v>
          </cell>
          <cell r="C1382" t="str">
            <v>400 LAKESIDE DRIVE</v>
          </cell>
          <cell r="D1382">
            <v>0</v>
          </cell>
          <cell r="E1382" t="str">
            <v>Hillsboro</v>
          </cell>
          <cell r="F1382" t="str">
            <v>NC</v>
          </cell>
          <cell r="G1382" t="str">
            <v>27278</v>
          </cell>
          <cell r="H1382" t="str">
            <v>919-732-6701</v>
          </cell>
          <cell r="I1382" t="str">
            <v>919-596-0927</v>
          </cell>
          <cell r="J1382">
            <v>64</v>
          </cell>
          <cell r="K1382" t="str">
            <v>37135</v>
          </cell>
          <cell r="L1382" t="str">
            <v>Orange</v>
          </cell>
          <cell r="M1382" t="str">
            <v>6640</v>
          </cell>
          <cell r="N1382" t="str">
            <v>Raleigh-Durham-Chapel Hill</v>
          </cell>
          <cell r="O1382">
            <v>0</v>
          </cell>
          <cell r="P1382">
            <v>0</v>
          </cell>
          <cell r="Q1382" t="str">
            <v>Small City</v>
          </cell>
          <cell r="R1382" t="str">
            <v>garden</v>
          </cell>
          <cell r="S1382" t="str">
            <v>AIMCO</v>
          </cell>
          <cell r="T1382" t="str">
            <v>OXFORD</v>
          </cell>
          <cell r="U1382" t="str">
            <v>Affordable</v>
          </cell>
          <cell r="V1382" t="str">
            <v>Affordable</v>
          </cell>
          <cell r="W1382">
            <v>0</v>
          </cell>
          <cell r="X1382" t="str">
            <v>Fee</v>
          </cell>
          <cell r="Y1382">
            <v>0</v>
          </cell>
          <cell r="Z1382">
            <v>0</v>
          </cell>
          <cell r="AA1382">
            <v>0</v>
          </cell>
          <cell r="AB1382">
            <v>0</v>
          </cell>
          <cell r="AC1382">
            <v>0</v>
          </cell>
          <cell r="AD1382" t="str">
            <v>Yes</v>
          </cell>
          <cell r="AE1382" t="str">
            <v>Yes</v>
          </cell>
          <cell r="AF1382" t="str">
            <v>Oxford</v>
          </cell>
          <cell r="AG1382" t="str">
            <v>Gateway - Oxford</v>
          </cell>
          <cell r="AH1382" t="str">
            <v>1982</v>
          </cell>
          <cell r="AI1382" t="str">
            <v>Oxford</v>
          </cell>
          <cell r="AJ1382" t="str">
            <v>Aff. Midwest</v>
          </cell>
          <cell r="AK1382" t="str">
            <v>Jennifer Jarvis</v>
          </cell>
          <cell r="AL1382" t="str">
            <v>Tom Schneider</v>
          </cell>
          <cell r="AM1382" t="b">
            <v>0</v>
          </cell>
          <cell r="AN1382" t="str">
            <v>RW:000457@3494</v>
          </cell>
          <cell r="AO1382" t="str">
            <v>11348</v>
          </cell>
          <cell r="AP1382">
            <v>0</v>
          </cell>
          <cell r="AQ1382">
            <v>0</v>
          </cell>
          <cell r="AR1382">
            <v>0</v>
          </cell>
          <cell r="AS1382">
            <v>0</v>
          </cell>
          <cell r="AT1382">
            <v>0</v>
          </cell>
          <cell r="AU1382">
            <v>0</v>
          </cell>
          <cell r="AV1382">
            <v>0</v>
          </cell>
          <cell r="AW1382">
            <v>0</v>
          </cell>
          <cell r="AX1382">
            <v>0</v>
          </cell>
          <cell r="AY1382">
            <v>0</v>
          </cell>
        </row>
        <row r="1383">
          <cell r="A1383" t="str">
            <v>038873</v>
          </cell>
          <cell r="B1383" t="str">
            <v>HUNT CLUB (NC)</v>
          </cell>
          <cell r="C1383" t="str">
            <v>103 ECHO GLEN DRIVE</v>
          </cell>
          <cell r="D1383">
            <v>0</v>
          </cell>
          <cell r="E1383" t="str">
            <v>Winston-Salem</v>
          </cell>
          <cell r="F1383" t="str">
            <v>NC</v>
          </cell>
          <cell r="G1383" t="str">
            <v>27106</v>
          </cell>
          <cell r="H1383" t="str">
            <v>910-721-9960</v>
          </cell>
          <cell r="I1383" t="str">
            <v>910-721-1903</v>
          </cell>
          <cell r="J1383">
            <v>128</v>
          </cell>
          <cell r="K1383" t="str">
            <v>37067</v>
          </cell>
          <cell r="L1383" t="str">
            <v>Forsyth</v>
          </cell>
          <cell r="M1383" t="str">
            <v>3120</v>
          </cell>
          <cell r="N1383" t="str">
            <v>Greensboro--Winston-Salem--High Point</v>
          </cell>
          <cell r="O1383">
            <v>0</v>
          </cell>
          <cell r="P1383">
            <v>0</v>
          </cell>
          <cell r="Q1383" t="str">
            <v>Small City</v>
          </cell>
          <cell r="R1383" t="str">
            <v>garden</v>
          </cell>
          <cell r="S1383" t="str">
            <v>AIMCO</v>
          </cell>
          <cell r="T1383" t="str">
            <v>OXFORD</v>
          </cell>
          <cell r="U1383" t="str">
            <v>Conventional</v>
          </cell>
          <cell r="V1383" t="str">
            <v>Conventional</v>
          </cell>
          <cell r="W1383">
            <v>0</v>
          </cell>
          <cell r="X1383" t="str">
            <v>Fee</v>
          </cell>
          <cell r="Y1383">
            <v>0</v>
          </cell>
          <cell r="Z1383">
            <v>0</v>
          </cell>
          <cell r="AA1383">
            <v>0</v>
          </cell>
          <cell r="AB1383">
            <v>0</v>
          </cell>
          <cell r="AC1383">
            <v>0</v>
          </cell>
          <cell r="AD1383" t="str">
            <v>Yes</v>
          </cell>
          <cell r="AE1383" t="str">
            <v>Yes</v>
          </cell>
          <cell r="AF1383" t="str">
            <v>Oxford</v>
          </cell>
          <cell r="AG1383" t="str">
            <v>Salem - Oxford</v>
          </cell>
          <cell r="AH1383" t="str">
            <v>1983</v>
          </cell>
          <cell r="AI1383" t="str">
            <v>Oxford</v>
          </cell>
          <cell r="AJ1383" t="str">
            <v>Conv. Mideast</v>
          </cell>
          <cell r="AK1383" t="str">
            <v>Tom Lebling</v>
          </cell>
          <cell r="AL1383" t="str">
            <v>Beverly Franklin</v>
          </cell>
          <cell r="AM1383" t="b">
            <v>0</v>
          </cell>
          <cell r="AN1383">
            <v>0</v>
          </cell>
          <cell r="AO1383">
            <v>0</v>
          </cell>
          <cell r="AP1383">
            <v>0</v>
          </cell>
          <cell r="AQ1383">
            <v>0</v>
          </cell>
          <cell r="AR1383">
            <v>0</v>
          </cell>
          <cell r="AS1383">
            <v>0</v>
          </cell>
          <cell r="AT1383">
            <v>0</v>
          </cell>
          <cell r="AU1383">
            <v>0</v>
          </cell>
          <cell r="AV1383">
            <v>0</v>
          </cell>
          <cell r="AW1383">
            <v>0</v>
          </cell>
          <cell r="AX1383">
            <v>0</v>
          </cell>
          <cell r="AY1383">
            <v>0</v>
          </cell>
        </row>
        <row r="1384">
          <cell r="A1384" t="str">
            <v>038874</v>
          </cell>
          <cell r="B1384" t="str">
            <v>OAK PARK VILLAGE II</v>
          </cell>
          <cell r="C1384" t="str">
            <v>900 LONG BOULEVARD, #610</v>
          </cell>
          <cell r="D1384">
            <v>0</v>
          </cell>
          <cell r="E1384" t="str">
            <v>Lansing</v>
          </cell>
          <cell r="F1384" t="str">
            <v>MI</v>
          </cell>
          <cell r="G1384" t="str">
            <v>48911</v>
          </cell>
          <cell r="H1384" t="str">
            <v>517-694-3971</v>
          </cell>
          <cell r="I1384" t="str">
            <v>517-694-5566</v>
          </cell>
          <cell r="J1384">
            <v>208</v>
          </cell>
          <cell r="K1384" t="str">
            <v>26065</v>
          </cell>
          <cell r="L1384" t="str">
            <v>Ingham</v>
          </cell>
          <cell r="M1384" t="str">
            <v>4040</v>
          </cell>
          <cell r="N1384" t="str">
            <v>Lansing-East Lansing</v>
          </cell>
          <cell r="O1384">
            <v>0</v>
          </cell>
          <cell r="P1384">
            <v>0</v>
          </cell>
          <cell r="Q1384" t="str">
            <v>Small City</v>
          </cell>
          <cell r="R1384" t="str">
            <v>garden</v>
          </cell>
          <cell r="S1384" t="str">
            <v>AIMCO</v>
          </cell>
          <cell r="T1384" t="str">
            <v>OXFORD</v>
          </cell>
          <cell r="U1384" t="str">
            <v>Conventional</v>
          </cell>
          <cell r="V1384" t="str">
            <v>Conventional</v>
          </cell>
          <cell r="W1384">
            <v>0</v>
          </cell>
          <cell r="X1384" t="str">
            <v>Fee</v>
          </cell>
          <cell r="Y1384">
            <v>0</v>
          </cell>
          <cell r="Z1384">
            <v>0</v>
          </cell>
          <cell r="AA1384">
            <v>0</v>
          </cell>
          <cell r="AB1384">
            <v>0</v>
          </cell>
          <cell r="AC1384">
            <v>0</v>
          </cell>
          <cell r="AD1384" t="str">
            <v>Yes</v>
          </cell>
          <cell r="AE1384" t="str">
            <v>Yes</v>
          </cell>
          <cell r="AF1384" t="str">
            <v>Oxford</v>
          </cell>
          <cell r="AG1384" t="str">
            <v>Oak Park II - Oxford</v>
          </cell>
          <cell r="AH1384" t="str">
            <v>1976</v>
          </cell>
          <cell r="AI1384" t="str">
            <v>Oxford</v>
          </cell>
          <cell r="AJ1384" t="str">
            <v>Conv. Midwest</v>
          </cell>
          <cell r="AK1384" t="str">
            <v>Gerry Zais</v>
          </cell>
          <cell r="AL1384" t="str">
            <v>Lori Hammond</v>
          </cell>
          <cell r="AM1384" t="b">
            <v>0</v>
          </cell>
          <cell r="AN1384" t="str">
            <v>RW:039133@3494</v>
          </cell>
          <cell r="AO1384" t="str">
            <v>08229</v>
          </cell>
          <cell r="AP1384">
            <v>0</v>
          </cell>
          <cell r="AQ1384">
            <v>0</v>
          </cell>
          <cell r="AR1384">
            <v>0</v>
          </cell>
          <cell r="AS1384">
            <v>0</v>
          </cell>
          <cell r="AT1384">
            <v>0</v>
          </cell>
          <cell r="AU1384">
            <v>0</v>
          </cell>
          <cell r="AV1384">
            <v>0</v>
          </cell>
          <cell r="AW1384">
            <v>0</v>
          </cell>
          <cell r="AX1384">
            <v>0</v>
          </cell>
          <cell r="AY1384">
            <v>0</v>
          </cell>
        </row>
        <row r="1385">
          <cell r="A1385" t="str">
            <v>038875</v>
          </cell>
          <cell r="B1385" t="str">
            <v>RIVERWIND AT ST. ANDREWS</v>
          </cell>
          <cell r="C1385" t="str">
            <v>1600 RIVERWIND DRIVE</v>
          </cell>
          <cell r="D1385">
            <v>0</v>
          </cell>
          <cell r="E1385" t="str">
            <v>Columbia</v>
          </cell>
          <cell r="F1385" t="str">
            <v>SC</v>
          </cell>
          <cell r="G1385" t="str">
            <v>29210</v>
          </cell>
          <cell r="H1385" t="str">
            <v>803-772-0960</v>
          </cell>
          <cell r="I1385" t="str">
            <v>803-772-1236</v>
          </cell>
          <cell r="J1385">
            <v>160</v>
          </cell>
          <cell r="K1385" t="str">
            <v>45079</v>
          </cell>
          <cell r="L1385" t="str">
            <v>Richland</v>
          </cell>
          <cell r="M1385" t="str">
            <v>1760</v>
          </cell>
          <cell r="N1385" t="str">
            <v>Columbia</v>
          </cell>
          <cell r="O1385">
            <v>0</v>
          </cell>
          <cell r="P1385">
            <v>0</v>
          </cell>
          <cell r="Q1385" t="str">
            <v>Suburban</v>
          </cell>
          <cell r="R1385" t="str">
            <v>garden</v>
          </cell>
          <cell r="S1385" t="str">
            <v>AIMCO</v>
          </cell>
          <cell r="T1385" t="str">
            <v>OXFORD</v>
          </cell>
          <cell r="U1385" t="str">
            <v>Conventional</v>
          </cell>
          <cell r="V1385" t="str">
            <v>Affordable</v>
          </cell>
          <cell r="W1385">
            <v>0</v>
          </cell>
          <cell r="X1385" t="str">
            <v>Fee</v>
          </cell>
          <cell r="Y1385">
            <v>0</v>
          </cell>
          <cell r="Z1385">
            <v>0</v>
          </cell>
          <cell r="AA1385">
            <v>0</v>
          </cell>
          <cell r="AB1385">
            <v>0</v>
          </cell>
          <cell r="AC1385">
            <v>0</v>
          </cell>
          <cell r="AD1385" t="str">
            <v>Yes</v>
          </cell>
          <cell r="AE1385" t="str">
            <v>Yes</v>
          </cell>
          <cell r="AF1385" t="str">
            <v>Oxford</v>
          </cell>
          <cell r="AG1385" t="str">
            <v>Long Creek - Oxford</v>
          </cell>
          <cell r="AH1385" t="str">
            <v>1984</v>
          </cell>
          <cell r="AI1385" t="str">
            <v>Oxford</v>
          </cell>
          <cell r="AJ1385" t="str">
            <v>Conv. South</v>
          </cell>
          <cell r="AK1385" t="str">
            <v>Joe Pietzyk</v>
          </cell>
          <cell r="AL1385" t="str">
            <v>Sherry Boyd</v>
          </cell>
          <cell r="AM1385" t="b">
            <v>0</v>
          </cell>
          <cell r="AN1385" t="str">
            <v>RW:007147@3494</v>
          </cell>
          <cell r="AO1385" t="str">
            <v>11286</v>
          </cell>
          <cell r="AP1385">
            <v>0</v>
          </cell>
          <cell r="AQ1385">
            <v>0</v>
          </cell>
          <cell r="AR1385">
            <v>0</v>
          </cell>
          <cell r="AS1385">
            <v>0</v>
          </cell>
          <cell r="AT1385">
            <v>0</v>
          </cell>
          <cell r="AU1385">
            <v>0</v>
          </cell>
          <cell r="AV1385">
            <v>0</v>
          </cell>
          <cell r="AW1385">
            <v>0</v>
          </cell>
          <cell r="AX1385">
            <v>0</v>
          </cell>
          <cell r="AY1385">
            <v>0</v>
          </cell>
        </row>
        <row r="1386">
          <cell r="A1386" t="str">
            <v>038876</v>
          </cell>
          <cell r="B1386" t="str">
            <v>CHAMBREL AT ROSWELL</v>
          </cell>
          <cell r="C1386" t="str">
            <v>1000 APPLEWOOD DRIVE</v>
          </cell>
          <cell r="D1386">
            <v>0</v>
          </cell>
          <cell r="E1386" t="str">
            <v>Roswell</v>
          </cell>
          <cell r="F1386" t="str">
            <v>GA</v>
          </cell>
          <cell r="G1386" t="str">
            <v>30076</v>
          </cell>
          <cell r="H1386" t="str">
            <v>770-594-4600</v>
          </cell>
          <cell r="I1386" t="str">
            <v>770-594-4605</v>
          </cell>
          <cell r="J1386">
            <v>280</v>
          </cell>
          <cell r="K1386" t="str">
            <v>13121</v>
          </cell>
          <cell r="L1386" t="str">
            <v>Fulton</v>
          </cell>
          <cell r="M1386" t="str">
            <v>0520</v>
          </cell>
          <cell r="N1386" t="str">
            <v>Atlanta</v>
          </cell>
          <cell r="O1386">
            <v>0</v>
          </cell>
          <cell r="P1386">
            <v>0</v>
          </cell>
          <cell r="Q1386" t="str">
            <v>Small City</v>
          </cell>
          <cell r="R1386" t="str">
            <v>garden</v>
          </cell>
          <cell r="S1386" t="str">
            <v>AIMCO</v>
          </cell>
          <cell r="T1386" t="str">
            <v>OXFORD</v>
          </cell>
          <cell r="U1386" t="str">
            <v>Retirement</v>
          </cell>
          <cell r="V1386" t="str">
            <v>Retirement</v>
          </cell>
          <cell r="W1386">
            <v>0</v>
          </cell>
          <cell r="X1386" t="str">
            <v>Fee</v>
          </cell>
          <cell r="Y1386">
            <v>0</v>
          </cell>
          <cell r="Z1386">
            <v>0</v>
          </cell>
          <cell r="AA1386">
            <v>0</v>
          </cell>
          <cell r="AB1386">
            <v>0</v>
          </cell>
          <cell r="AC1386">
            <v>0</v>
          </cell>
          <cell r="AD1386" t="str">
            <v>Yes</v>
          </cell>
          <cell r="AE1386" t="str">
            <v>Yes</v>
          </cell>
          <cell r="AF1386" t="str">
            <v>Oxford</v>
          </cell>
          <cell r="AG1386" t="str">
            <v>Roswell - Oxford</v>
          </cell>
          <cell r="AH1386" t="str">
            <v>1987</v>
          </cell>
          <cell r="AI1386" t="str">
            <v>Oxford</v>
          </cell>
          <cell r="AJ1386" t="str">
            <v>Sr. Living</v>
          </cell>
          <cell r="AK1386" t="str">
            <v>Fran Wechter</v>
          </cell>
          <cell r="AL1386" t="str">
            <v>Francis Wechter</v>
          </cell>
          <cell r="AM1386" t="b">
            <v>1</v>
          </cell>
          <cell r="AN1386">
            <v>0</v>
          </cell>
          <cell r="AO1386">
            <v>0</v>
          </cell>
          <cell r="AP1386">
            <v>0</v>
          </cell>
          <cell r="AQ1386">
            <v>0</v>
          </cell>
          <cell r="AR1386">
            <v>0</v>
          </cell>
          <cell r="AS1386">
            <v>0</v>
          </cell>
          <cell r="AT1386">
            <v>0</v>
          </cell>
          <cell r="AU1386">
            <v>0</v>
          </cell>
          <cell r="AV1386">
            <v>0</v>
          </cell>
          <cell r="AW1386">
            <v>0</v>
          </cell>
          <cell r="AX1386">
            <v>0</v>
          </cell>
          <cell r="AY1386">
            <v>0</v>
          </cell>
        </row>
        <row r="1387">
          <cell r="A1387" t="str">
            <v>038877</v>
          </cell>
          <cell r="B1387" t="str">
            <v>WESTCHESTER COMMONS</v>
          </cell>
          <cell r="C1387" t="str">
            <v>435 PEPPERTREE CIRCLE</v>
          </cell>
          <cell r="D1387">
            <v>0</v>
          </cell>
          <cell r="E1387" t="str">
            <v>Jackson</v>
          </cell>
          <cell r="F1387" t="str">
            <v>MI</v>
          </cell>
          <cell r="G1387" t="str">
            <v>49203</v>
          </cell>
          <cell r="H1387" t="str">
            <v>517-784-3174</v>
          </cell>
          <cell r="I1387" t="str">
            <v>517-784-1128</v>
          </cell>
          <cell r="J1387">
            <v>112</v>
          </cell>
          <cell r="K1387" t="str">
            <v>26075</v>
          </cell>
          <cell r="L1387" t="str">
            <v>Jackson</v>
          </cell>
          <cell r="M1387" t="str">
            <v>3520</v>
          </cell>
          <cell r="N1387" t="str">
            <v>Jackson</v>
          </cell>
          <cell r="O1387">
            <v>0</v>
          </cell>
          <cell r="P1387">
            <v>0</v>
          </cell>
          <cell r="Q1387" t="str">
            <v>Rural</v>
          </cell>
          <cell r="R1387" t="str">
            <v>garden</v>
          </cell>
          <cell r="S1387" t="str">
            <v>AIMCO</v>
          </cell>
          <cell r="T1387" t="str">
            <v>OXFORD</v>
          </cell>
          <cell r="U1387" t="str">
            <v>Affordable</v>
          </cell>
          <cell r="V1387" t="str">
            <v>Affordable</v>
          </cell>
          <cell r="W1387">
            <v>0</v>
          </cell>
          <cell r="X1387" t="str">
            <v>Fee</v>
          </cell>
          <cell r="Y1387">
            <v>0</v>
          </cell>
          <cell r="Z1387">
            <v>0</v>
          </cell>
          <cell r="AA1387">
            <v>0</v>
          </cell>
          <cell r="AB1387">
            <v>0</v>
          </cell>
          <cell r="AC1387">
            <v>0</v>
          </cell>
          <cell r="AD1387" t="str">
            <v>Yes</v>
          </cell>
          <cell r="AE1387" t="str">
            <v>Yes</v>
          </cell>
          <cell r="AF1387" t="str">
            <v>Oxford</v>
          </cell>
          <cell r="AG1387" t="str">
            <v>Westchester Commons</v>
          </cell>
          <cell r="AH1387" t="str">
            <v>1973</v>
          </cell>
          <cell r="AI1387" t="str">
            <v>Oxford</v>
          </cell>
          <cell r="AJ1387" t="str">
            <v>Conv. Midwest</v>
          </cell>
          <cell r="AK1387" t="str">
            <v>Gerry Zais</v>
          </cell>
          <cell r="AL1387" t="str">
            <v>Kristy Hall</v>
          </cell>
          <cell r="AM1387" t="b">
            <v>0</v>
          </cell>
          <cell r="AN1387">
            <v>0</v>
          </cell>
          <cell r="AO1387" t="str">
            <v>11676</v>
          </cell>
          <cell r="AP1387">
            <v>0</v>
          </cell>
          <cell r="AQ1387">
            <v>0</v>
          </cell>
          <cell r="AR1387">
            <v>0</v>
          </cell>
          <cell r="AS1387">
            <v>0</v>
          </cell>
          <cell r="AT1387">
            <v>0</v>
          </cell>
          <cell r="AU1387">
            <v>0</v>
          </cell>
          <cell r="AV1387">
            <v>0</v>
          </cell>
          <cell r="AW1387">
            <v>0</v>
          </cell>
          <cell r="AX1387">
            <v>0</v>
          </cell>
          <cell r="AY1387">
            <v>0</v>
          </cell>
        </row>
        <row r="1388">
          <cell r="A1388" t="str">
            <v>038878</v>
          </cell>
          <cell r="B1388" t="str">
            <v>SPRINGHOUSE II</v>
          </cell>
          <cell r="C1388" t="str">
            <v>5010 SPLIT RAIL CIRCLE</v>
          </cell>
          <cell r="D1388">
            <v>0</v>
          </cell>
          <cell r="E1388" t="str">
            <v>Winston-Salem</v>
          </cell>
          <cell r="F1388" t="str">
            <v>NC</v>
          </cell>
          <cell r="G1388" t="str">
            <v>27106</v>
          </cell>
          <cell r="H1388" t="str">
            <v>910-767-3513</v>
          </cell>
          <cell r="I1388" t="str">
            <v>910-767-3995</v>
          </cell>
          <cell r="J1388">
            <v>184</v>
          </cell>
          <cell r="K1388" t="str">
            <v>37067</v>
          </cell>
          <cell r="L1388" t="str">
            <v>Forsyth</v>
          </cell>
          <cell r="M1388" t="str">
            <v>3120</v>
          </cell>
          <cell r="N1388" t="str">
            <v>Greensboro--Winston-Salem--High Point</v>
          </cell>
          <cell r="O1388">
            <v>0</v>
          </cell>
          <cell r="P1388">
            <v>0</v>
          </cell>
          <cell r="Q1388" t="str">
            <v>Suburban</v>
          </cell>
          <cell r="R1388" t="str">
            <v>garden</v>
          </cell>
          <cell r="S1388" t="str">
            <v>AIMCO</v>
          </cell>
          <cell r="T1388" t="str">
            <v>OXFORD</v>
          </cell>
          <cell r="U1388" t="str">
            <v>Conventional</v>
          </cell>
          <cell r="V1388" t="str">
            <v>Conventional</v>
          </cell>
          <cell r="W1388">
            <v>0</v>
          </cell>
          <cell r="X1388" t="str">
            <v>Fee</v>
          </cell>
          <cell r="Y1388">
            <v>0</v>
          </cell>
          <cell r="Z1388">
            <v>0</v>
          </cell>
          <cell r="AA1388">
            <v>0</v>
          </cell>
          <cell r="AB1388">
            <v>0</v>
          </cell>
          <cell r="AC1388">
            <v>0</v>
          </cell>
          <cell r="AD1388" t="str">
            <v>Yes</v>
          </cell>
          <cell r="AE1388" t="str">
            <v>Yes</v>
          </cell>
          <cell r="AF1388" t="str">
            <v>Oxford</v>
          </cell>
          <cell r="AG1388" t="str">
            <v>Home - Oxford</v>
          </cell>
          <cell r="AH1388" t="str">
            <v>1984</v>
          </cell>
          <cell r="AI1388" t="str">
            <v>Oxford</v>
          </cell>
          <cell r="AJ1388" t="str">
            <v>Conv. Mideast</v>
          </cell>
          <cell r="AK1388" t="str">
            <v>Tom Lebling</v>
          </cell>
          <cell r="AL1388" t="str">
            <v>Missie Loftis</v>
          </cell>
          <cell r="AM1388" t="b">
            <v>0</v>
          </cell>
          <cell r="AN1388">
            <v>0</v>
          </cell>
          <cell r="AO1388" t="str">
            <v>12033</v>
          </cell>
          <cell r="AP1388">
            <v>0</v>
          </cell>
          <cell r="AQ1388">
            <v>0</v>
          </cell>
          <cell r="AR1388">
            <v>0</v>
          </cell>
          <cell r="AS1388">
            <v>0</v>
          </cell>
          <cell r="AT1388">
            <v>0</v>
          </cell>
          <cell r="AU1388">
            <v>0</v>
          </cell>
          <cell r="AV1388">
            <v>0</v>
          </cell>
          <cell r="AW1388">
            <v>0</v>
          </cell>
          <cell r="AX1388">
            <v>0</v>
          </cell>
          <cell r="AY1388">
            <v>0</v>
          </cell>
        </row>
        <row r="1389">
          <cell r="A1389" t="str">
            <v>038879</v>
          </cell>
          <cell r="B1389" t="str">
            <v>FISHERMAN'S VILLAGE</v>
          </cell>
          <cell r="C1389" t="str">
            <v>2975 COAST DRIVE</v>
          </cell>
          <cell r="D1389">
            <v>0</v>
          </cell>
          <cell r="E1389" t="str">
            <v>Indianapolis</v>
          </cell>
          <cell r="F1389" t="str">
            <v>IN</v>
          </cell>
          <cell r="G1389" t="str">
            <v>46214</v>
          </cell>
          <cell r="H1389" t="str">
            <v>317-299-4727</v>
          </cell>
          <cell r="I1389" t="str">
            <v>317-298-4673</v>
          </cell>
          <cell r="J1389">
            <v>328</v>
          </cell>
          <cell r="K1389" t="str">
            <v>18097</v>
          </cell>
          <cell r="L1389" t="str">
            <v>Marion</v>
          </cell>
          <cell r="M1389" t="str">
            <v>3480</v>
          </cell>
          <cell r="N1389" t="str">
            <v>Indianapolis</v>
          </cell>
          <cell r="O1389">
            <v>0</v>
          </cell>
          <cell r="P1389">
            <v>0</v>
          </cell>
          <cell r="Q1389" t="str">
            <v>Suburban</v>
          </cell>
          <cell r="R1389" t="str">
            <v>garden</v>
          </cell>
          <cell r="S1389" t="str">
            <v>AIMCO</v>
          </cell>
          <cell r="T1389" t="str">
            <v>OXFORD</v>
          </cell>
          <cell r="U1389" t="str">
            <v>Conventional</v>
          </cell>
          <cell r="V1389" t="str">
            <v>Conventional</v>
          </cell>
          <cell r="W1389">
            <v>0</v>
          </cell>
          <cell r="X1389" t="str">
            <v>Fee</v>
          </cell>
          <cell r="Y1389">
            <v>0</v>
          </cell>
          <cell r="Z1389">
            <v>0</v>
          </cell>
          <cell r="AA1389">
            <v>0</v>
          </cell>
          <cell r="AB1389">
            <v>0</v>
          </cell>
          <cell r="AC1389">
            <v>0</v>
          </cell>
          <cell r="AD1389" t="str">
            <v>Yes</v>
          </cell>
          <cell r="AE1389" t="str">
            <v>Yes</v>
          </cell>
          <cell r="AF1389" t="str">
            <v>Oxford</v>
          </cell>
          <cell r="AG1389" t="str">
            <v>Fisherman's Village</v>
          </cell>
          <cell r="AH1389" t="str">
            <v>1981</v>
          </cell>
          <cell r="AI1389" t="str">
            <v>Oxford</v>
          </cell>
          <cell r="AJ1389" t="str">
            <v>Conv. Midwest</v>
          </cell>
          <cell r="AK1389" t="str">
            <v>Gerry Zais</v>
          </cell>
          <cell r="AL1389" t="str">
            <v>Laura Tyner</v>
          </cell>
          <cell r="AM1389" t="b">
            <v>0</v>
          </cell>
          <cell r="AN1389" t="str">
            <v>RW:038357@3494</v>
          </cell>
          <cell r="AO1389" t="str">
            <v>08271</v>
          </cell>
          <cell r="AP1389">
            <v>0</v>
          </cell>
          <cell r="AQ1389">
            <v>0</v>
          </cell>
          <cell r="AR1389">
            <v>0</v>
          </cell>
          <cell r="AS1389">
            <v>0</v>
          </cell>
          <cell r="AT1389">
            <v>0</v>
          </cell>
          <cell r="AU1389">
            <v>0</v>
          </cell>
          <cell r="AV1389">
            <v>0</v>
          </cell>
          <cell r="AW1389">
            <v>0</v>
          </cell>
          <cell r="AX1389">
            <v>0</v>
          </cell>
          <cell r="AY1389">
            <v>0</v>
          </cell>
        </row>
        <row r="1390">
          <cell r="A1390" t="str">
            <v>038880</v>
          </cell>
          <cell r="B1390" t="str">
            <v>HUNT CLUB (SC)</v>
          </cell>
          <cell r="C1390" t="str">
            <v>1000 HUNT CLUB LANE</v>
          </cell>
          <cell r="D1390">
            <v>0</v>
          </cell>
          <cell r="E1390" t="str">
            <v>Spartanburg</v>
          </cell>
          <cell r="F1390" t="str">
            <v>SC</v>
          </cell>
          <cell r="G1390" t="str">
            <v>29301</v>
          </cell>
          <cell r="H1390" t="str">
            <v>803-576-0928</v>
          </cell>
          <cell r="I1390" t="str">
            <v>803-576-6111</v>
          </cell>
          <cell r="J1390">
            <v>204</v>
          </cell>
          <cell r="K1390" t="str">
            <v>45083</v>
          </cell>
          <cell r="L1390" t="str">
            <v>Spartanburg</v>
          </cell>
          <cell r="M1390" t="str">
            <v>3160</v>
          </cell>
          <cell r="N1390" t="str">
            <v>Greenville-Spartanburg-Anderson</v>
          </cell>
          <cell r="O1390">
            <v>0</v>
          </cell>
          <cell r="P1390">
            <v>0</v>
          </cell>
          <cell r="Q1390" t="str">
            <v>Suburban</v>
          </cell>
          <cell r="R1390" t="str">
            <v>garden</v>
          </cell>
          <cell r="S1390" t="str">
            <v>AIMCO</v>
          </cell>
          <cell r="T1390" t="str">
            <v>OXFORD</v>
          </cell>
          <cell r="U1390" t="str">
            <v>Conventional</v>
          </cell>
          <cell r="V1390" t="str">
            <v>Conventional</v>
          </cell>
          <cell r="W1390">
            <v>0</v>
          </cell>
          <cell r="X1390" t="str">
            <v>Fee</v>
          </cell>
          <cell r="Y1390">
            <v>0</v>
          </cell>
          <cell r="Z1390">
            <v>0</v>
          </cell>
          <cell r="AA1390">
            <v>0</v>
          </cell>
          <cell r="AB1390">
            <v>0</v>
          </cell>
          <cell r="AC1390">
            <v>0</v>
          </cell>
          <cell r="AD1390" t="str">
            <v>Yes</v>
          </cell>
          <cell r="AE1390" t="str">
            <v>Yes</v>
          </cell>
          <cell r="AF1390" t="str">
            <v>Oxford</v>
          </cell>
          <cell r="AG1390" t="str">
            <v>Spartanburg - Oxford</v>
          </cell>
          <cell r="AH1390" t="str">
            <v>1996</v>
          </cell>
          <cell r="AI1390" t="str">
            <v>Oxford</v>
          </cell>
          <cell r="AJ1390" t="str">
            <v>Conv. South</v>
          </cell>
          <cell r="AK1390" t="str">
            <v>Joe Pietzyk</v>
          </cell>
          <cell r="AL1390" t="str">
            <v>Troy Domiter</v>
          </cell>
          <cell r="AM1390" t="b">
            <v>0</v>
          </cell>
          <cell r="AN1390" t="str">
            <v>RW:008346@3494</v>
          </cell>
          <cell r="AO1390" t="str">
            <v>12361</v>
          </cell>
          <cell r="AP1390">
            <v>0</v>
          </cell>
          <cell r="AQ1390">
            <v>0</v>
          </cell>
          <cell r="AR1390">
            <v>0</v>
          </cell>
          <cell r="AS1390">
            <v>0</v>
          </cell>
          <cell r="AT1390">
            <v>0</v>
          </cell>
          <cell r="AU1390">
            <v>0</v>
          </cell>
          <cell r="AV1390">
            <v>0</v>
          </cell>
          <cell r="AW1390">
            <v>0</v>
          </cell>
          <cell r="AX1390">
            <v>0</v>
          </cell>
          <cell r="AY1390">
            <v>0</v>
          </cell>
        </row>
        <row r="1391">
          <cell r="A1391" t="str">
            <v>038881</v>
          </cell>
          <cell r="B1391" t="str">
            <v>FOXFIRE</v>
          </cell>
          <cell r="C1391" t="str">
            <v>435 PEPPERTREE CIRCLE</v>
          </cell>
          <cell r="D1391">
            <v>0</v>
          </cell>
          <cell r="E1391" t="str">
            <v>Jackson</v>
          </cell>
          <cell r="F1391" t="str">
            <v>MI</v>
          </cell>
          <cell r="G1391" t="str">
            <v>49203</v>
          </cell>
          <cell r="H1391" t="str">
            <v>517-784-3174</v>
          </cell>
          <cell r="I1391" t="str">
            <v>517-784-1128</v>
          </cell>
          <cell r="J1391">
            <v>160</v>
          </cell>
          <cell r="K1391" t="str">
            <v>26075</v>
          </cell>
          <cell r="L1391" t="str">
            <v>Jackson</v>
          </cell>
          <cell r="M1391" t="str">
            <v>3520</v>
          </cell>
          <cell r="N1391" t="str">
            <v>Jackson</v>
          </cell>
          <cell r="O1391">
            <v>0</v>
          </cell>
          <cell r="P1391">
            <v>0</v>
          </cell>
          <cell r="Q1391" t="str">
            <v>Rural</v>
          </cell>
          <cell r="R1391" t="str">
            <v>garden</v>
          </cell>
          <cell r="S1391" t="str">
            <v>AIMCO</v>
          </cell>
          <cell r="T1391" t="str">
            <v>OXFORD</v>
          </cell>
          <cell r="U1391" t="str">
            <v>Affordable</v>
          </cell>
          <cell r="V1391" t="str">
            <v>Affordable</v>
          </cell>
          <cell r="W1391">
            <v>0</v>
          </cell>
          <cell r="X1391" t="str">
            <v>Fee</v>
          </cell>
          <cell r="Y1391">
            <v>0</v>
          </cell>
          <cell r="Z1391">
            <v>0</v>
          </cell>
          <cell r="AA1391">
            <v>0</v>
          </cell>
          <cell r="AB1391">
            <v>0</v>
          </cell>
          <cell r="AC1391">
            <v>0</v>
          </cell>
          <cell r="AD1391" t="str">
            <v>Yes</v>
          </cell>
          <cell r="AE1391" t="str">
            <v>Yes</v>
          </cell>
          <cell r="AF1391" t="str">
            <v>Oxford</v>
          </cell>
          <cell r="AG1391" t="str">
            <v>Foxfire LDHA</v>
          </cell>
          <cell r="AH1391" t="str">
            <v>1975</v>
          </cell>
          <cell r="AI1391" t="str">
            <v>Oxford</v>
          </cell>
          <cell r="AJ1391" t="str">
            <v>Conv. Midwest</v>
          </cell>
          <cell r="AK1391" t="str">
            <v>Gerry Zais</v>
          </cell>
          <cell r="AL1391" t="str">
            <v>Kristy Hall</v>
          </cell>
          <cell r="AM1391" t="b">
            <v>0</v>
          </cell>
          <cell r="AN1391" t="str">
            <v>RW:006823@3494</v>
          </cell>
          <cell r="AO1391" t="str">
            <v>11359</v>
          </cell>
          <cell r="AP1391">
            <v>0</v>
          </cell>
          <cell r="AQ1391">
            <v>0</v>
          </cell>
          <cell r="AR1391">
            <v>0</v>
          </cell>
          <cell r="AS1391">
            <v>0</v>
          </cell>
          <cell r="AT1391">
            <v>0</v>
          </cell>
          <cell r="AU1391">
            <v>0</v>
          </cell>
          <cell r="AV1391">
            <v>0</v>
          </cell>
          <cell r="AW1391">
            <v>0</v>
          </cell>
          <cell r="AX1391">
            <v>0</v>
          </cell>
          <cell r="AY1391">
            <v>0</v>
          </cell>
        </row>
        <row r="1392">
          <cell r="A1392" t="str">
            <v>038882</v>
          </cell>
          <cell r="B1392" t="str">
            <v>PEBBLE POINT</v>
          </cell>
          <cell r="C1392" t="str">
            <v>3030 PEBBLE POINT DRIVE</v>
          </cell>
          <cell r="D1392">
            <v>0</v>
          </cell>
          <cell r="E1392" t="str">
            <v>Indianapolis</v>
          </cell>
          <cell r="F1392" t="str">
            <v>IN</v>
          </cell>
          <cell r="G1392" t="str">
            <v>46214</v>
          </cell>
          <cell r="H1392" t="str">
            <v>317-297-1338</v>
          </cell>
          <cell r="I1392" t="str">
            <v>317-329-1029</v>
          </cell>
          <cell r="J1392">
            <v>220</v>
          </cell>
          <cell r="K1392" t="str">
            <v>18097</v>
          </cell>
          <cell r="L1392" t="str">
            <v>Marion</v>
          </cell>
          <cell r="M1392" t="str">
            <v>3480</v>
          </cell>
          <cell r="N1392" t="str">
            <v>Indianapolis</v>
          </cell>
          <cell r="O1392">
            <v>0</v>
          </cell>
          <cell r="P1392">
            <v>0</v>
          </cell>
          <cell r="Q1392" t="str">
            <v>Suburban</v>
          </cell>
          <cell r="R1392" t="str">
            <v>garden</v>
          </cell>
          <cell r="S1392" t="str">
            <v>AIMCO</v>
          </cell>
          <cell r="T1392" t="str">
            <v>OXFORD</v>
          </cell>
          <cell r="U1392" t="str">
            <v>Conventional</v>
          </cell>
          <cell r="V1392" t="str">
            <v>Affordable</v>
          </cell>
          <cell r="W1392">
            <v>0</v>
          </cell>
          <cell r="X1392" t="str">
            <v>Fee</v>
          </cell>
          <cell r="Y1392">
            <v>0</v>
          </cell>
          <cell r="Z1392">
            <v>0</v>
          </cell>
          <cell r="AA1392">
            <v>0</v>
          </cell>
          <cell r="AB1392">
            <v>0</v>
          </cell>
          <cell r="AC1392">
            <v>0</v>
          </cell>
          <cell r="AD1392" t="str">
            <v>Yes</v>
          </cell>
          <cell r="AE1392" t="str">
            <v>Yes</v>
          </cell>
          <cell r="AF1392" t="str">
            <v>Oxford</v>
          </cell>
          <cell r="AG1392" t="str">
            <v>Pebble Point - Oxford</v>
          </cell>
          <cell r="AH1392" t="str">
            <v>1981</v>
          </cell>
          <cell r="AI1392" t="str">
            <v>Oxford</v>
          </cell>
          <cell r="AJ1392" t="str">
            <v>Conv. Midwest</v>
          </cell>
          <cell r="AK1392" t="str">
            <v>Gerry Zais</v>
          </cell>
          <cell r="AL1392" t="str">
            <v>Don Schafer</v>
          </cell>
          <cell r="AM1392" t="b">
            <v>0</v>
          </cell>
          <cell r="AN1392" t="str">
            <v>RW:040879@3494</v>
          </cell>
          <cell r="AO1392">
            <v>0</v>
          </cell>
          <cell r="AP1392">
            <v>0</v>
          </cell>
          <cell r="AQ1392">
            <v>0</v>
          </cell>
          <cell r="AR1392">
            <v>0</v>
          </cell>
          <cell r="AS1392">
            <v>0</v>
          </cell>
          <cell r="AT1392">
            <v>0</v>
          </cell>
          <cell r="AU1392">
            <v>0</v>
          </cell>
          <cell r="AV1392">
            <v>0</v>
          </cell>
          <cell r="AW1392">
            <v>0</v>
          </cell>
          <cell r="AX1392">
            <v>0</v>
          </cell>
          <cell r="AY1392">
            <v>0</v>
          </cell>
        </row>
        <row r="1393">
          <cell r="A1393" t="str">
            <v>038883</v>
          </cell>
          <cell r="B1393" t="str">
            <v>BENT TREE (SC)</v>
          </cell>
          <cell r="C1393" t="str">
            <v>1000 BENT TREE LANE</v>
          </cell>
          <cell r="D1393">
            <v>0</v>
          </cell>
          <cell r="E1393" t="str">
            <v>Columbia</v>
          </cell>
          <cell r="F1393" t="str">
            <v>SC</v>
          </cell>
          <cell r="G1393" t="str">
            <v>29210</v>
          </cell>
          <cell r="H1393" t="str">
            <v>803-798-2546</v>
          </cell>
          <cell r="I1393" t="str">
            <v>803-798-3948</v>
          </cell>
          <cell r="J1393">
            <v>232</v>
          </cell>
          <cell r="K1393" t="str">
            <v>45079</v>
          </cell>
          <cell r="L1393" t="str">
            <v>Richland</v>
          </cell>
          <cell r="M1393" t="str">
            <v>1760</v>
          </cell>
          <cell r="N1393" t="str">
            <v>Columbia</v>
          </cell>
          <cell r="O1393">
            <v>0</v>
          </cell>
          <cell r="P1393">
            <v>0</v>
          </cell>
          <cell r="Q1393" t="str">
            <v>Suburban</v>
          </cell>
          <cell r="R1393" t="str">
            <v>garden</v>
          </cell>
          <cell r="S1393" t="str">
            <v>AIMCO</v>
          </cell>
          <cell r="T1393" t="str">
            <v>FEE</v>
          </cell>
          <cell r="U1393" t="str">
            <v>Conventional</v>
          </cell>
          <cell r="V1393" t="str">
            <v>Conventional</v>
          </cell>
          <cell r="W1393">
            <v>0</v>
          </cell>
          <cell r="X1393" t="str">
            <v>Fee</v>
          </cell>
          <cell r="Y1393" t="str">
            <v>12</v>
          </cell>
          <cell r="Z1393">
            <v>0</v>
          </cell>
          <cell r="AA1393">
            <v>0</v>
          </cell>
          <cell r="AB1393">
            <v>0</v>
          </cell>
          <cell r="AC1393">
            <v>0</v>
          </cell>
          <cell r="AD1393" t="str">
            <v>No</v>
          </cell>
          <cell r="AE1393" t="str">
            <v>Yes</v>
          </cell>
          <cell r="AF1393" t="str">
            <v>NHP Management Company</v>
          </cell>
          <cell r="AG1393" t="str">
            <v>Richland - Oxford</v>
          </cell>
          <cell r="AH1393" t="str">
            <v>1995</v>
          </cell>
          <cell r="AI1393" t="str">
            <v>East</v>
          </cell>
          <cell r="AJ1393" t="str">
            <v>Columbia</v>
          </cell>
          <cell r="AK1393" t="str">
            <v>Kim Barkwell</v>
          </cell>
          <cell r="AL1393" t="str">
            <v>Hugh Hodge</v>
          </cell>
          <cell r="AM1393" t="b">
            <v>0</v>
          </cell>
          <cell r="AN1393" t="str">
            <v>RW:039177@3494</v>
          </cell>
          <cell r="AO1393" t="str">
            <v>10574</v>
          </cell>
          <cell r="AP1393">
            <v>0</v>
          </cell>
          <cell r="AQ1393">
            <v>0</v>
          </cell>
          <cell r="AR1393">
            <v>0</v>
          </cell>
          <cell r="AS1393">
            <v>0</v>
          </cell>
          <cell r="AT1393">
            <v>0</v>
          </cell>
          <cell r="AU1393">
            <v>0</v>
          </cell>
          <cell r="AV1393">
            <v>0</v>
          </cell>
          <cell r="AW1393">
            <v>0</v>
          </cell>
          <cell r="AX1393">
            <v>0</v>
          </cell>
          <cell r="AY1393">
            <v>0</v>
          </cell>
        </row>
        <row r="1394">
          <cell r="A1394" t="str">
            <v>038884</v>
          </cell>
          <cell r="B1394" t="str">
            <v>GLENWOOD</v>
          </cell>
          <cell r="C1394" t="str">
            <v>435 PEPPERTREE CIRCLE</v>
          </cell>
          <cell r="D1394">
            <v>0</v>
          </cell>
          <cell r="E1394" t="str">
            <v>Jackson</v>
          </cell>
          <cell r="F1394" t="str">
            <v>MI</v>
          </cell>
          <cell r="G1394" t="str">
            <v>49203</v>
          </cell>
          <cell r="H1394" t="str">
            <v>517-784-3174</v>
          </cell>
          <cell r="I1394" t="str">
            <v>517-784-1128</v>
          </cell>
          <cell r="J1394">
            <v>144</v>
          </cell>
          <cell r="K1394" t="str">
            <v>26075</v>
          </cell>
          <cell r="L1394" t="str">
            <v>Jackson</v>
          </cell>
          <cell r="M1394" t="str">
            <v>3520</v>
          </cell>
          <cell r="N1394" t="str">
            <v>Jackson</v>
          </cell>
          <cell r="O1394">
            <v>0</v>
          </cell>
          <cell r="P1394">
            <v>0</v>
          </cell>
          <cell r="Q1394" t="str">
            <v>Rural</v>
          </cell>
          <cell r="R1394" t="str">
            <v>garden</v>
          </cell>
          <cell r="S1394" t="str">
            <v>AIMCO</v>
          </cell>
          <cell r="T1394" t="str">
            <v>OXFORD</v>
          </cell>
          <cell r="U1394" t="str">
            <v>Conventional</v>
          </cell>
          <cell r="V1394" t="str">
            <v>Affordable</v>
          </cell>
          <cell r="W1394">
            <v>0</v>
          </cell>
          <cell r="X1394" t="str">
            <v>Fee</v>
          </cell>
          <cell r="Y1394">
            <v>0</v>
          </cell>
          <cell r="Z1394">
            <v>0</v>
          </cell>
          <cell r="AA1394">
            <v>0</v>
          </cell>
          <cell r="AB1394">
            <v>0</v>
          </cell>
          <cell r="AC1394">
            <v>0</v>
          </cell>
          <cell r="AD1394" t="str">
            <v>Yes</v>
          </cell>
          <cell r="AE1394" t="str">
            <v>Yes</v>
          </cell>
          <cell r="AF1394" t="str">
            <v>Oxford</v>
          </cell>
          <cell r="AG1394" t="str">
            <v>Glenwood - Oxford</v>
          </cell>
          <cell r="AH1394" t="str">
            <v>1979</v>
          </cell>
          <cell r="AI1394" t="str">
            <v>Oxford</v>
          </cell>
          <cell r="AJ1394" t="str">
            <v>Conv. Midwest</v>
          </cell>
          <cell r="AK1394" t="str">
            <v>Gerry Zais</v>
          </cell>
          <cell r="AL1394" t="str">
            <v>Kristy Hall</v>
          </cell>
          <cell r="AM1394" t="b">
            <v>0</v>
          </cell>
          <cell r="AN1394" t="str">
            <v>RW:038932@3494</v>
          </cell>
          <cell r="AO1394" t="str">
            <v>10352</v>
          </cell>
          <cell r="AP1394">
            <v>0</v>
          </cell>
          <cell r="AQ1394">
            <v>0</v>
          </cell>
          <cell r="AR1394">
            <v>0</v>
          </cell>
          <cell r="AS1394">
            <v>0</v>
          </cell>
          <cell r="AT1394">
            <v>0</v>
          </cell>
          <cell r="AU1394">
            <v>0</v>
          </cell>
          <cell r="AV1394">
            <v>0</v>
          </cell>
          <cell r="AW1394">
            <v>0</v>
          </cell>
          <cell r="AX1394">
            <v>0</v>
          </cell>
          <cell r="AY1394">
            <v>0</v>
          </cell>
        </row>
        <row r="1395">
          <cell r="A1395" t="str">
            <v>038885</v>
          </cell>
          <cell r="B1395" t="str">
            <v>WOODLAND HILLS</v>
          </cell>
          <cell r="C1395" t="str">
            <v>1200 ELLERY AVENUE</v>
          </cell>
          <cell r="D1395">
            <v>0</v>
          </cell>
          <cell r="E1395" t="str">
            <v>Jackson</v>
          </cell>
          <cell r="F1395" t="str">
            <v>MI</v>
          </cell>
          <cell r="G1395" t="str">
            <v>49202</v>
          </cell>
          <cell r="H1395" t="str">
            <v>517-788-8420</v>
          </cell>
          <cell r="I1395" t="str">
            <v>517-788-9278</v>
          </cell>
          <cell r="J1395">
            <v>125</v>
          </cell>
          <cell r="K1395" t="str">
            <v>26075</v>
          </cell>
          <cell r="L1395" t="str">
            <v>Jackson</v>
          </cell>
          <cell r="M1395" t="str">
            <v>3520</v>
          </cell>
          <cell r="N1395" t="str">
            <v>Jackson</v>
          </cell>
          <cell r="O1395">
            <v>0</v>
          </cell>
          <cell r="P1395">
            <v>0</v>
          </cell>
          <cell r="Q1395" t="str">
            <v>Small City</v>
          </cell>
          <cell r="R1395" t="str">
            <v>garden</v>
          </cell>
          <cell r="S1395" t="str">
            <v>AIMCO</v>
          </cell>
          <cell r="T1395" t="str">
            <v>OXFORD</v>
          </cell>
          <cell r="U1395" t="str">
            <v>Affordable</v>
          </cell>
          <cell r="V1395" t="str">
            <v>Affordable</v>
          </cell>
          <cell r="W1395">
            <v>0</v>
          </cell>
          <cell r="X1395" t="str">
            <v>Fee</v>
          </cell>
          <cell r="Y1395">
            <v>0</v>
          </cell>
          <cell r="Z1395">
            <v>0</v>
          </cell>
          <cell r="AA1395">
            <v>0</v>
          </cell>
          <cell r="AB1395">
            <v>0</v>
          </cell>
          <cell r="AC1395">
            <v>0</v>
          </cell>
          <cell r="AD1395" t="str">
            <v>Yes</v>
          </cell>
          <cell r="AE1395" t="str">
            <v>Yes</v>
          </cell>
          <cell r="AF1395" t="str">
            <v>Oxford</v>
          </cell>
          <cell r="AG1395" t="str">
            <v>Woodland Hills - Oxford</v>
          </cell>
          <cell r="AH1395" t="str">
            <v>1980</v>
          </cell>
          <cell r="AI1395" t="str">
            <v>Oxford</v>
          </cell>
          <cell r="AJ1395" t="str">
            <v>Conv. Midwest</v>
          </cell>
          <cell r="AK1395" t="str">
            <v>Gerry Zais</v>
          </cell>
          <cell r="AL1395" t="str">
            <v>Kristy Hall</v>
          </cell>
          <cell r="AM1395" t="b">
            <v>0</v>
          </cell>
          <cell r="AN1395">
            <v>0</v>
          </cell>
          <cell r="AO1395" t="str">
            <v>11675</v>
          </cell>
          <cell r="AP1395">
            <v>0</v>
          </cell>
          <cell r="AQ1395">
            <v>0</v>
          </cell>
          <cell r="AR1395">
            <v>0</v>
          </cell>
          <cell r="AS1395">
            <v>0</v>
          </cell>
          <cell r="AT1395">
            <v>0</v>
          </cell>
          <cell r="AU1395">
            <v>0</v>
          </cell>
          <cell r="AV1395">
            <v>0</v>
          </cell>
          <cell r="AW1395">
            <v>0</v>
          </cell>
          <cell r="AX1395">
            <v>0</v>
          </cell>
          <cell r="AY1395">
            <v>0</v>
          </cell>
        </row>
        <row r="1396">
          <cell r="A1396" t="str">
            <v>038887</v>
          </cell>
          <cell r="B1396" t="str">
            <v>BUTTERNUT CREEK</v>
          </cell>
          <cell r="C1396" t="str">
            <v>100 BUTTERNUT DRIVE</v>
          </cell>
          <cell r="D1396">
            <v>0</v>
          </cell>
          <cell r="E1396" t="str">
            <v>Charlotte</v>
          </cell>
          <cell r="F1396" t="str">
            <v>MI</v>
          </cell>
          <cell r="G1396" t="str">
            <v>48813</v>
          </cell>
          <cell r="H1396" t="str">
            <v>517-543-2996</v>
          </cell>
          <cell r="I1396" t="str">
            <v>517-543-0842</v>
          </cell>
          <cell r="J1396">
            <v>100</v>
          </cell>
          <cell r="K1396" t="str">
            <v>26045</v>
          </cell>
          <cell r="L1396" t="str">
            <v>Eaton</v>
          </cell>
          <cell r="M1396" t="str">
            <v>4040</v>
          </cell>
          <cell r="N1396" t="str">
            <v>Lansing-East Lansing</v>
          </cell>
          <cell r="O1396">
            <v>0</v>
          </cell>
          <cell r="P1396">
            <v>0</v>
          </cell>
          <cell r="Q1396" t="str">
            <v>Small City</v>
          </cell>
          <cell r="R1396" t="str">
            <v>garden</v>
          </cell>
          <cell r="S1396" t="str">
            <v>AIMCO</v>
          </cell>
          <cell r="T1396" t="str">
            <v>OXFORD</v>
          </cell>
          <cell r="U1396" t="str">
            <v>Affordable</v>
          </cell>
          <cell r="V1396" t="str">
            <v>Affordable</v>
          </cell>
          <cell r="W1396">
            <v>0</v>
          </cell>
          <cell r="X1396" t="str">
            <v>Fee</v>
          </cell>
          <cell r="Y1396">
            <v>0</v>
          </cell>
          <cell r="Z1396">
            <v>0</v>
          </cell>
          <cell r="AA1396">
            <v>0</v>
          </cell>
          <cell r="AB1396">
            <v>0</v>
          </cell>
          <cell r="AC1396">
            <v>0</v>
          </cell>
          <cell r="AD1396" t="str">
            <v>Yes</v>
          </cell>
          <cell r="AE1396" t="str">
            <v>Yes</v>
          </cell>
          <cell r="AF1396" t="str">
            <v>Oxford</v>
          </cell>
          <cell r="AG1396" t="str">
            <v>Butternut Creek</v>
          </cell>
          <cell r="AH1396" t="str">
            <v>1979</v>
          </cell>
          <cell r="AI1396" t="str">
            <v>Oxford</v>
          </cell>
          <cell r="AJ1396" t="str">
            <v>Conv. Midwest</v>
          </cell>
          <cell r="AK1396" t="str">
            <v>Gerry Zais</v>
          </cell>
          <cell r="AL1396" t="str">
            <v>Kristy Hall</v>
          </cell>
          <cell r="AM1396" t="b">
            <v>0</v>
          </cell>
          <cell r="AN1396">
            <v>0</v>
          </cell>
          <cell r="AO1396" t="str">
            <v>09139</v>
          </cell>
          <cell r="AP1396">
            <v>0</v>
          </cell>
          <cell r="AQ1396">
            <v>0</v>
          </cell>
          <cell r="AR1396">
            <v>0</v>
          </cell>
          <cell r="AS1396">
            <v>0</v>
          </cell>
          <cell r="AT1396">
            <v>0</v>
          </cell>
          <cell r="AU1396">
            <v>0</v>
          </cell>
          <cell r="AV1396">
            <v>0</v>
          </cell>
          <cell r="AW1396">
            <v>0</v>
          </cell>
          <cell r="AX1396">
            <v>0</v>
          </cell>
          <cell r="AY1396">
            <v>0</v>
          </cell>
        </row>
        <row r="1397">
          <cell r="A1397" t="str">
            <v>038888</v>
          </cell>
          <cell r="B1397" t="str">
            <v>RUNAWAY BAY (CA)</v>
          </cell>
          <cell r="C1397" t="str">
            <v>2201 SAN JOSE DRIVE</v>
          </cell>
          <cell r="D1397">
            <v>0</v>
          </cell>
          <cell r="E1397" t="str">
            <v>Antioch</v>
          </cell>
          <cell r="F1397" t="str">
            <v>CA</v>
          </cell>
          <cell r="G1397" t="str">
            <v>94509</v>
          </cell>
          <cell r="H1397" t="str">
            <v>510-779-9999</v>
          </cell>
          <cell r="I1397" t="str">
            <v>510-779-0114</v>
          </cell>
          <cell r="J1397">
            <v>280</v>
          </cell>
          <cell r="K1397" t="str">
            <v>06013</v>
          </cell>
          <cell r="L1397" t="str">
            <v>Contra Costa</v>
          </cell>
          <cell r="M1397" t="str">
            <v>5775</v>
          </cell>
          <cell r="N1397" t="str">
            <v>Oakland</v>
          </cell>
          <cell r="O1397" t="str">
            <v>84</v>
          </cell>
          <cell r="P1397" t="str">
            <v>San Francisco - Oakland - San Jose</v>
          </cell>
          <cell r="Q1397" t="str">
            <v>Unknown</v>
          </cell>
          <cell r="R1397" t="str">
            <v>garden</v>
          </cell>
          <cell r="S1397" t="str">
            <v>AIMCO</v>
          </cell>
          <cell r="T1397" t="str">
            <v>OXFORD</v>
          </cell>
          <cell r="U1397" t="str">
            <v>Conventional</v>
          </cell>
          <cell r="V1397" t="str">
            <v>Conventional</v>
          </cell>
          <cell r="W1397">
            <v>0</v>
          </cell>
          <cell r="X1397" t="str">
            <v>Fee</v>
          </cell>
          <cell r="Y1397">
            <v>0</v>
          </cell>
          <cell r="Z1397">
            <v>0</v>
          </cell>
          <cell r="AA1397">
            <v>0</v>
          </cell>
          <cell r="AB1397">
            <v>0</v>
          </cell>
          <cell r="AC1397">
            <v>0</v>
          </cell>
          <cell r="AD1397" t="str">
            <v>Yes</v>
          </cell>
          <cell r="AE1397" t="str">
            <v>Yes</v>
          </cell>
          <cell r="AF1397" t="str">
            <v>Oxford</v>
          </cell>
          <cell r="AG1397" t="str">
            <v>Delta Square - Oxford</v>
          </cell>
          <cell r="AH1397">
            <v>0</v>
          </cell>
          <cell r="AI1397" t="str">
            <v>Oxford</v>
          </cell>
          <cell r="AJ1397" t="str">
            <v>Conv. South</v>
          </cell>
          <cell r="AK1397" t="str">
            <v>Joe Pietzyk</v>
          </cell>
          <cell r="AL1397" t="str">
            <v>Kim Bender</v>
          </cell>
          <cell r="AM1397" t="b">
            <v>0</v>
          </cell>
          <cell r="AN1397" t="str">
            <v>RW:038351@3494</v>
          </cell>
          <cell r="AO1397" t="str">
            <v>08174</v>
          </cell>
          <cell r="AP1397">
            <v>0</v>
          </cell>
          <cell r="AQ1397">
            <v>0</v>
          </cell>
          <cell r="AR1397">
            <v>0</v>
          </cell>
          <cell r="AS1397">
            <v>0</v>
          </cell>
          <cell r="AT1397">
            <v>0</v>
          </cell>
          <cell r="AU1397">
            <v>0</v>
          </cell>
          <cell r="AV1397">
            <v>0</v>
          </cell>
          <cell r="AW1397">
            <v>0</v>
          </cell>
          <cell r="AX1397">
            <v>0</v>
          </cell>
          <cell r="AY1397">
            <v>0</v>
          </cell>
        </row>
        <row r="1398">
          <cell r="A1398" t="str">
            <v>038889</v>
          </cell>
          <cell r="B1398" t="str">
            <v>PEPPERMILL VILLAGE</v>
          </cell>
          <cell r="C1398" t="str">
            <v>3303 PEPPERMILL DRIVE</v>
          </cell>
          <cell r="D1398">
            <v>0</v>
          </cell>
          <cell r="E1398" t="str">
            <v>W. Lafayette</v>
          </cell>
          <cell r="F1398" t="str">
            <v>IN</v>
          </cell>
          <cell r="G1398" t="str">
            <v>47906</v>
          </cell>
          <cell r="H1398" t="str">
            <v>317-463-2576</v>
          </cell>
          <cell r="I1398" t="str">
            <v>317-463-5803</v>
          </cell>
          <cell r="J1398">
            <v>192</v>
          </cell>
          <cell r="K1398" t="str">
            <v>18157</v>
          </cell>
          <cell r="L1398" t="str">
            <v>Tippecanoe</v>
          </cell>
          <cell r="M1398" t="str">
            <v>3920</v>
          </cell>
          <cell r="N1398" t="str">
            <v>Lafayette</v>
          </cell>
          <cell r="O1398">
            <v>0</v>
          </cell>
          <cell r="P1398">
            <v>0</v>
          </cell>
          <cell r="Q1398" t="str">
            <v>Small City</v>
          </cell>
          <cell r="R1398" t="str">
            <v>garden</v>
          </cell>
          <cell r="S1398" t="str">
            <v>AIMCO</v>
          </cell>
          <cell r="T1398" t="str">
            <v>OXFORD</v>
          </cell>
          <cell r="U1398" t="str">
            <v>Conventional</v>
          </cell>
          <cell r="V1398" t="str">
            <v>Conventional</v>
          </cell>
          <cell r="W1398">
            <v>0</v>
          </cell>
          <cell r="X1398" t="str">
            <v>Fee</v>
          </cell>
          <cell r="Y1398">
            <v>0</v>
          </cell>
          <cell r="Z1398">
            <v>0</v>
          </cell>
          <cell r="AA1398">
            <v>0</v>
          </cell>
          <cell r="AB1398">
            <v>0</v>
          </cell>
          <cell r="AC1398">
            <v>0</v>
          </cell>
          <cell r="AD1398" t="str">
            <v>Yes</v>
          </cell>
          <cell r="AE1398" t="str">
            <v>Yes</v>
          </cell>
          <cell r="AF1398" t="str">
            <v>Oxford</v>
          </cell>
          <cell r="AG1398" t="str">
            <v>Peppermill Village</v>
          </cell>
          <cell r="AH1398" t="str">
            <v>1979</v>
          </cell>
          <cell r="AI1398" t="str">
            <v>Oxford</v>
          </cell>
          <cell r="AJ1398" t="str">
            <v>Conv. Midwest</v>
          </cell>
          <cell r="AK1398" t="str">
            <v>Gerry Zais</v>
          </cell>
          <cell r="AL1398" t="str">
            <v>Susan Diehl</v>
          </cell>
          <cell r="AM1398" t="b">
            <v>0</v>
          </cell>
          <cell r="AN1398" t="str">
            <v>RW:008419@3494</v>
          </cell>
          <cell r="AO1398" t="str">
            <v>11766</v>
          </cell>
          <cell r="AP1398">
            <v>0</v>
          </cell>
          <cell r="AQ1398">
            <v>0</v>
          </cell>
          <cell r="AR1398">
            <v>0</v>
          </cell>
          <cell r="AS1398">
            <v>0</v>
          </cell>
          <cell r="AT1398">
            <v>0</v>
          </cell>
          <cell r="AU1398">
            <v>0</v>
          </cell>
          <cell r="AV1398">
            <v>0</v>
          </cell>
          <cell r="AW1398">
            <v>0</v>
          </cell>
          <cell r="AX1398">
            <v>0</v>
          </cell>
          <cell r="AY1398">
            <v>0</v>
          </cell>
        </row>
        <row r="1399">
          <cell r="A1399" t="str">
            <v>038890</v>
          </cell>
          <cell r="B1399" t="str">
            <v>SAVANNAH TRACE</v>
          </cell>
          <cell r="C1399" t="str">
            <v>1421 CAROLINA COURT</v>
          </cell>
          <cell r="D1399">
            <v>0</v>
          </cell>
          <cell r="E1399" t="str">
            <v>Schaumberg</v>
          </cell>
          <cell r="F1399" t="str">
            <v>IL</v>
          </cell>
          <cell r="G1399" t="str">
            <v>60193</v>
          </cell>
          <cell r="H1399" t="str">
            <v>708-529-9629</v>
          </cell>
          <cell r="I1399" t="str">
            <v>708-529-9673</v>
          </cell>
          <cell r="J1399">
            <v>368</v>
          </cell>
          <cell r="K1399" t="str">
            <v>17031</v>
          </cell>
          <cell r="L1399" t="str">
            <v>Cook</v>
          </cell>
          <cell r="M1399" t="str">
            <v>1600</v>
          </cell>
          <cell r="N1399" t="str">
            <v>Chicago</v>
          </cell>
          <cell r="O1399" t="str">
            <v>14</v>
          </cell>
          <cell r="P1399" t="str">
            <v>Chicago - Gary - Kenosha</v>
          </cell>
          <cell r="Q1399" t="str">
            <v>Suburban</v>
          </cell>
          <cell r="R1399" t="str">
            <v>garden</v>
          </cell>
          <cell r="S1399" t="str">
            <v>AIMCO</v>
          </cell>
          <cell r="T1399" t="str">
            <v>OXFORD</v>
          </cell>
          <cell r="U1399" t="str">
            <v>Conventional</v>
          </cell>
          <cell r="V1399" t="str">
            <v>Conventional</v>
          </cell>
          <cell r="W1399">
            <v>0</v>
          </cell>
          <cell r="X1399" t="str">
            <v>Fee</v>
          </cell>
          <cell r="Y1399">
            <v>0</v>
          </cell>
          <cell r="Z1399">
            <v>0</v>
          </cell>
          <cell r="AA1399">
            <v>0</v>
          </cell>
          <cell r="AB1399">
            <v>0</v>
          </cell>
          <cell r="AC1399">
            <v>0</v>
          </cell>
          <cell r="AD1399" t="str">
            <v>Yes</v>
          </cell>
          <cell r="AE1399" t="str">
            <v>Yes</v>
          </cell>
          <cell r="AF1399" t="str">
            <v>Oxford</v>
          </cell>
          <cell r="AG1399" t="str">
            <v>Schaumburg Oxford</v>
          </cell>
          <cell r="AH1399" t="str">
            <v>1985</v>
          </cell>
          <cell r="AI1399" t="str">
            <v>Oxford</v>
          </cell>
          <cell r="AJ1399" t="str">
            <v>Conv. Midwest</v>
          </cell>
          <cell r="AK1399" t="str">
            <v>Gerry Zais</v>
          </cell>
          <cell r="AL1399" t="str">
            <v>Stephanie Riese</v>
          </cell>
          <cell r="AM1399" t="b">
            <v>0</v>
          </cell>
          <cell r="AN1399" t="str">
            <v>RW:038181@3494</v>
          </cell>
          <cell r="AO1399" t="str">
            <v>08006</v>
          </cell>
          <cell r="AP1399">
            <v>0</v>
          </cell>
          <cell r="AQ1399">
            <v>0</v>
          </cell>
          <cell r="AR1399">
            <v>0</v>
          </cell>
          <cell r="AS1399">
            <v>0</v>
          </cell>
          <cell r="AT1399">
            <v>0</v>
          </cell>
          <cell r="AU1399">
            <v>0</v>
          </cell>
          <cell r="AV1399">
            <v>0</v>
          </cell>
          <cell r="AW1399">
            <v>0</v>
          </cell>
          <cell r="AX1399">
            <v>0</v>
          </cell>
          <cell r="AY1399">
            <v>0</v>
          </cell>
        </row>
        <row r="1400">
          <cell r="A1400" t="str">
            <v>038891</v>
          </cell>
          <cell r="B1400" t="str">
            <v>DEERCROSS (IN)</v>
          </cell>
          <cell r="C1400" t="str">
            <v>7007 DEER PATH DRIVE</v>
          </cell>
          <cell r="D1400">
            <v>0</v>
          </cell>
          <cell r="E1400" t="str">
            <v>Indianapolis</v>
          </cell>
          <cell r="F1400" t="str">
            <v>IN</v>
          </cell>
          <cell r="G1400" t="str">
            <v>46254</v>
          </cell>
          <cell r="H1400" t="str">
            <v>317-297-4700</v>
          </cell>
          <cell r="I1400" t="str">
            <v>317-297-8976</v>
          </cell>
          <cell r="J1400">
            <v>372</v>
          </cell>
          <cell r="K1400" t="str">
            <v>18097</v>
          </cell>
          <cell r="L1400" t="str">
            <v>Marion</v>
          </cell>
          <cell r="M1400" t="str">
            <v>3480</v>
          </cell>
          <cell r="N1400" t="str">
            <v>Indianapolis</v>
          </cell>
          <cell r="O1400">
            <v>0</v>
          </cell>
          <cell r="P1400">
            <v>0</v>
          </cell>
          <cell r="Q1400" t="str">
            <v>Suburban</v>
          </cell>
          <cell r="R1400" t="str">
            <v>garden</v>
          </cell>
          <cell r="S1400" t="str">
            <v>AIMCO</v>
          </cell>
          <cell r="T1400" t="str">
            <v>OXFORD</v>
          </cell>
          <cell r="U1400" t="str">
            <v>Conventional</v>
          </cell>
          <cell r="V1400" t="str">
            <v>Conventional</v>
          </cell>
          <cell r="W1400">
            <v>0</v>
          </cell>
          <cell r="X1400" t="str">
            <v>Fee</v>
          </cell>
          <cell r="Y1400">
            <v>0</v>
          </cell>
          <cell r="Z1400">
            <v>0</v>
          </cell>
          <cell r="AA1400">
            <v>0</v>
          </cell>
          <cell r="AB1400">
            <v>0</v>
          </cell>
          <cell r="AC1400">
            <v>0</v>
          </cell>
          <cell r="AD1400" t="str">
            <v>Yes</v>
          </cell>
          <cell r="AE1400" t="str">
            <v>Yes</v>
          </cell>
          <cell r="AF1400" t="str">
            <v>Oxford</v>
          </cell>
          <cell r="AG1400" t="str">
            <v>Deercross - Oxford</v>
          </cell>
          <cell r="AH1400" t="str">
            <v>1979</v>
          </cell>
          <cell r="AI1400" t="str">
            <v>Oxford</v>
          </cell>
          <cell r="AJ1400" t="str">
            <v>Conv. Midwest</v>
          </cell>
          <cell r="AK1400" t="str">
            <v>Gerry Zais</v>
          </cell>
          <cell r="AL1400" t="str">
            <v>Laura Tyner</v>
          </cell>
          <cell r="AM1400" t="b">
            <v>0</v>
          </cell>
          <cell r="AN1400">
            <v>0</v>
          </cell>
          <cell r="AO1400" t="str">
            <v>11665</v>
          </cell>
          <cell r="AP1400">
            <v>0</v>
          </cell>
          <cell r="AQ1400">
            <v>0</v>
          </cell>
          <cell r="AR1400">
            <v>0</v>
          </cell>
          <cell r="AS1400">
            <v>0</v>
          </cell>
          <cell r="AT1400">
            <v>0</v>
          </cell>
          <cell r="AU1400">
            <v>0</v>
          </cell>
          <cell r="AV1400">
            <v>0</v>
          </cell>
          <cell r="AW1400">
            <v>0</v>
          </cell>
          <cell r="AX1400">
            <v>0</v>
          </cell>
          <cell r="AY1400">
            <v>0</v>
          </cell>
        </row>
        <row r="1401">
          <cell r="A1401" t="str">
            <v>038892</v>
          </cell>
          <cell r="B1401" t="str">
            <v>RUNAWAY BAY (MI)</v>
          </cell>
          <cell r="C1401" t="str">
            <v>1011 RUNAWAY BAY DRIVE</v>
          </cell>
          <cell r="D1401">
            <v>0</v>
          </cell>
          <cell r="E1401" t="str">
            <v>Lansing</v>
          </cell>
          <cell r="F1401" t="str">
            <v>MI</v>
          </cell>
          <cell r="G1401" t="str">
            <v>48917</v>
          </cell>
          <cell r="H1401" t="str">
            <v>517-321-0123</v>
          </cell>
          <cell r="I1401" t="str">
            <v>517-321-2188</v>
          </cell>
          <cell r="J1401">
            <v>288</v>
          </cell>
          <cell r="K1401" t="str">
            <v>26045</v>
          </cell>
          <cell r="L1401" t="str">
            <v>Eaton</v>
          </cell>
          <cell r="M1401" t="str">
            <v>4040</v>
          </cell>
          <cell r="N1401" t="str">
            <v>Lansing-East Lansing</v>
          </cell>
          <cell r="O1401">
            <v>0</v>
          </cell>
          <cell r="P1401">
            <v>0</v>
          </cell>
          <cell r="Q1401" t="str">
            <v>Rural</v>
          </cell>
          <cell r="R1401" t="str">
            <v>garden</v>
          </cell>
          <cell r="S1401" t="str">
            <v>AIMCO</v>
          </cell>
          <cell r="T1401" t="str">
            <v>OXFORD</v>
          </cell>
          <cell r="U1401" t="str">
            <v>Conventional</v>
          </cell>
          <cell r="V1401" t="str">
            <v>Conventional</v>
          </cell>
          <cell r="W1401">
            <v>0</v>
          </cell>
          <cell r="X1401" t="str">
            <v>Fee</v>
          </cell>
          <cell r="Y1401">
            <v>0</v>
          </cell>
          <cell r="Z1401">
            <v>0</v>
          </cell>
          <cell r="AA1401">
            <v>0</v>
          </cell>
          <cell r="AB1401">
            <v>0</v>
          </cell>
          <cell r="AC1401">
            <v>0</v>
          </cell>
          <cell r="AD1401" t="str">
            <v>Yes</v>
          </cell>
          <cell r="AE1401" t="str">
            <v>Yes</v>
          </cell>
          <cell r="AF1401" t="str">
            <v>Oxford</v>
          </cell>
          <cell r="AG1401" t="str">
            <v>Lansing - Oxford</v>
          </cell>
          <cell r="AH1401" t="str">
            <v>1986</v>
          </cell>
          <cell r="AI1401" t="str">
            <v>Oxford</v>
          </cell>
          <cell r="AJ1401" t="str">
            <v>Conv. Midwest</v>
          </cell>
          <cell r="AK1401" t="str">
            <v>Gerry Zais</v>
          </cell>
          <cell r="AL1401" t="str">
            <v>Lori Hammond</v>
          </cell>
          <cell r="AM1401" t="b">
            <v>0</v>
          </cell>
          <cell r="AN1401" t="str">
            <v>RW:038224@3494</v>
          </cell>
          <cell r="AO1401" t="str">
            <v>08086</v>
          </cell>
          <cell r="AP1401">
            <v>0</v>
          </cell>
          <cell r="AQ1401">
            <v>0</v>
          </cell>
          <cell r="AR1401">
            <v>0</v>
          </cell>
          <cell r="AS1401">
            <v>0</v>
          </cell>
          <cell r="AT1401">
            <v>0</v>
          </cell>
          <cell r="AU1401">
            <v>0</v>
          </cell>
          <cell r="AV1401">
            <v>0</v>
          </cell>
          <cell r="AW1401">
            <v>0</v>
          </cell>
          <cell r="AX1401">
            <v>0</v>
          </cell>
          <cell r="AY1401">
            <v>0</v>
          </cell>
        </row>
        <row r="1402">
          <cell r="A1402" t="str">
            <v>038893</v>
          </cell>
          <cell r="B1402" t="str">
            <v>CHESAPEAKE LANDING (OH)</v>
          </cell>
          <cell r="C1402" t="str">
            <v>1551 CAUSEWAY DRIVE</v>
          </cell>
          <cell r="D1402">
            <v>0</v>
          </cell>
          <cell r="E1402" t="str">
            <v>Dayton</v>
          </cell>
          <cell r="F1402" t="str">
            <v>OH</v>
          </cell>
          <cell r="G1402" t="str">
            <v>45458</v>
          </cell>
          <cell r="H1402" t="str">
            <v>937-433-0373</v>
          </cell>
          <cell r="I1402" t="str">
            <v>931-433-6723</v>
          </cell>
          <cell r="J1402">
            <v>256</v>
          </cell>
          <cell r="K1402" t="str">
            <v>39113</v>
          </cell>
          <cell r="L1402" t="str">
            <v>Montgomery</v>
          </cell>
          <cell r="M1402" t="str">
            <v>2000</v>
          </cell>
          <cell r="N1402" t="str">
            <v>Dayton-Springfield</v>
          </cell>
          <cell r="O1402">
            <v>0</v>
          </cell>
          <cell r="P1402">
            <v>0</v>
          </cell>
          <cell r="Q1402" t="str">
            <v>Suburban</v>
          </cell>
          <cell r="R1402" t="str">
            <v>garden</v>
          </cell>
          <cell r="S1402" t="str">
            <v>AIMCO</v>
          </cell>
          <cell r="T1402" t="str">
            <v>OXFORD</v>
          </cell>
          <cell r="U1402" t="str">
            <v>Conventional</v>
          </cell>
          <cell r="V1402" t="str">
            <v>Conventional</v>
          </cell>
          <cell r="W1402">
            <v>0</v>
          </cell>
          <cell r="X1402" t="str">
            <v>Fee</v>
          </cell>
          <cell r="Y1402">
            <v>0</v>
          </cell>
          <cell r="Z1402">
            <v>0</v>
          </cell>
          <cell r="AA1402">
            <v>0</v>
          </cell>
          <cell r="AB1402">
            <v>0</v>
          </cell>
          <cell r="AC1402">
            <v>0</v>
          </cell>
          <cell r="AD1402" t="str">
            <v>Yes</v>
          </cell>
          <cell r="AE1402" t="str">
            <v>Yes</v>
          </cell>
          <cell r="AF1402" t="str">
            <v>Oxford</v>
          </cell>
          <cell r="AG1402" t="str">
            <v>Dayton IV - Oxford</v>
          </cell>
          <cell r="AH1402" t="str">
            <v>1986</v>
          </cell>
          <cell r="AI1402" t="str">
            <v>Oxford</v>
          </cell>
          <cell r="AJ1402" t="str">
            <v>Conv. Midwest</v>
          </cell>
          <cell r="AK1402" t="str">
            <v>Gerry Zais</v>
          </cell>
          <cell r="AL1402" t="str">
            <v>Stella Deheer</v>
          </cell>
          <cell r="AM1402" t="b">
            <v>0</v>
          </cell>
          <cell r="AN1402" t="str">
            <v>RW:038780@3494</v>
          </cell>
          <cell r="AO1402" t="str">
            <v>06955</v>
          </cell>
          <cell r="AP1402">
            <v>0</v>
          </cell>
          <cell r="AQ1402">
            <v>0</v>
          </cell>
          <cell r="AR1402">
            <v>0</v>
          </cell>
          <cell r="AS1402">
            <v>0</v>
          </cell>
          <cell r="AT1402">
            <v>0</v>
          </cell>
          <cell r="AU1402">
            <v>0</v>
          </cell>
          <cell r="AV1402">
            <v>0</v>
          </cell>
          <cell r="AW1402">
            <v>0</v>
          </cell>
          <cell r="AX1402">
            <v>0</v>
          </cell>
          <cell r="AY1402">
            <v>0</v>
          </cell>
        </row>
        <row r="1403">
          <cell r="A1403" t="str">
            <v>038894</v>
          </cell>
          <cell r="B1403" t="str">
            <v>TREETOPS</v>
          </cell>
          <cell r="C1403" t="str">
            <v>4300 SUSAN DRIVE</v>
          </cell>
          <cell r="D1403">
            <v>0</v>
          </cell>
          <cell r="E1403" t="str">
            <v>San Brimp</v>
          </cell>
          <cell r="F1403" t="str">
            <v>CA</v>
          </cell>
          <cell r="G1403" t="str">
            <v>94066</v>
          </cell>
          <cell r="H1403" t="str">
            <v>650-355-9200</v>
          </cell>
          <cell r="I1403" t="str">
            <v>650-355-7195</v>
          </cell>
          <cell r="J1403">
            <v>308</v>
          </cell>
          <cell r="K1403" t="str">
            <v>06081</v>
          </cell>
          <cell r="L1403" t="str">
            <v>San Mateo</v>
          </cell>
          <cell r="M1403" t="str">
            <v>7360</v>
          </cell>
          <cell r="N1403" t="str">
            <v>San Francisco</v>
          </cell>
          <cell r="O1403" t="str">
            <v>84</v>
          </cell>
          <cell r="P1403" t="str">
            <v>San Francisco - Oakland - San Jose</v>
          </cell>
          <cell r="Q1403" t="str">
            <v>Suburban</v>
          </cell>
          <cell r="R1403" t="str">
            <v>garden</v>
          </cell>
          <cell r="S1403" t="str">
            <v>AIMCO</v>
          </cell>
          <cell r="T1403" t="str">
            <v>OXFORD</v>
          </cell>
          <cell r="U1403" t="str">
            <v>Conventional</v>
          </cell>
          <cell r="V1403" t="str">
            <v>Conventional</v>
          </cell>
          <cell r="W1403">
            <v>0</v>
          </cell>
          <cell r="X1403" t="str">
            <v>Fee</v>
          </cell>
          <cell r="Y1403">
            <v>0</v>
          </cell>
          <cell r="Z1403">
            <v>0</v>
          </cell>
          <cell r="AA1403">
            <v>0</v>
          </cell>
          <cell r="AB1403">
            <v>0</v>
          </cell>
          <cell r="AC1403">
            <v>0</v>
          </cell>
          <cell r="AD1403" t="str">
            <v>Yes</v>
          </cell>
          <cell r="AE1403" t="str">
            <v>Yes</v>
          </cell>
          <cell r="AF1403" t="str">
            <v>Oxford</v>
          </cell>
          <cell r="AG1403" t="str">
            <v>San Bruno Associates</v>
          </cell>
          <cell r="AH1403" t="str">
            <v>1987</v>
          </cell>
          <cell r="AI1403" t="str">
            <v>Oxford</v>
          </cell>
          <cell r="AJ1403" t="str">
            <v>Conv. South</v>
          </cell>
          <cell r="AK1403" t="str">
            <v>Joe Pietzyk</v>
          </cell>
          <cell r="AL1403" t="str">
            <v>Kim Bender</v>
          </cell>
          <cell r="AM1403" t="b">
            <v>1</v>
          </cell>
          <cell r="AN1403">
            <v>0</v>
          </cell>
          <cell r="AO1403">
            <v>0</v>
          </cell>
          <cell r="AP1403">
            <v>0</v>
          </cell>
          <cell r="AQ1403">
            <v>0</v>
          </cell>
          <cell r="AR1403">
            <v>0</v>
          </cell>
          <cell r="AS1403">
            <v>0</v>
          </cell>
          <cell r="AT1403">
            <v>0</v>
          </cell>
          <cell r="AU1403">
            <v>0</v>
          </cell>
          <cell r="AV1403">
            <v>0</v>
          </cell>
          <cell r="AW1403">
            <v>0</v>
          </cell>
          <cell r="AX1403">
            <v>0</v>
          </cell>
          <cell r="AY1403">
            <v>0</v>
          </cell>
        </row>
        <row r="1404">
          <cell r="A1404" t="str">
            <v>038895</v>
          </cell>
          <cell r="B1404" t="str">
            <v>ABINGTON II</v>
          </cell>
          <cell r="C1404" t="str">
            <v>4656 EDWARDIAN CIRCLE</v>
          </cell>
          <cell r="D1404">
            <v>0</v>
          </cell>
          <cell r="E1404" t="str">
            <v>Indianapolis</v>
          </cell>
          <cell r="F1404" t="str">
            <v>IN</v>
          </cell>
          <cell r="G1404" t="str">
            <v>46254</v>
          </cell>
          <cell r="H1404" t="str">
            <v>317-298-8005</v>
          </cell>
          <cell r="I1404" t="str">
            <v>*CALL FIRST*</v>
          </cell>
          <cell r="J1404">
            <v>220</v>
          </cell>
          <cell r="K1404" t="str">
            <v>18097</v>
          </cell>
          <cell r="L1404" t="str">
            <v>Marion</v>
          </cell>
          <cell r="M1404" t="str">
            <v>3480</v>
          </cell>
          <cell r="N1404" t="str">
            <v>Indianapolis</v>
          </cell>
          <cell r="O1404">
            <v>0</v>
          </cell>
          <cell r="P1404">
            <v>0</v>
          </cell>
          <cell r="Q1404" t="str">
            <v>Suburban</v>
          </cell>
          <cell r="R1404" t="str">
            <v>garden</v>
          </cell>
          <cell r="S1404" t="str">
            <v>AIMCO</v>
          </cell>
          <cell r="T1404" t="str">
            <v>OXFORD</v>
          </cell>
          <cell r="U1404" t="str">
            <v>Conventional</v>
          </cell>
          <cell r="V1404" t="str">
            <v>Conventional</v>
          </cell>
          <cell r="W1404">
            <v>0</v>
          </cell>
          <cell r="X1404" t="str">
            <v>Fee</v>
          </cell>
          <cell r="Y1404">
            <v>0</v>
          </cell>
          <cell r="Z1404">
            <v>0</v>
          </cell>
          <cell r="AA1404">
            <v>0</v>
          </cell>
          <cell r="AB1404">
            <v>0</v>
          </cell>
          <cell r="AC1404">
            <v>0</v>
          </cell>
          <cell r="AD1404" t="str">
            <v>Yes</v>
          </cell>
          <cell r="AE1404" t="str">
            <v>Yes</v>
          </cell>
          <cell r="AF1404" t="str">
            <v>Oxford</v>
          </cell>
          <cell r="AG1404" t="str">
            <v>Abington II Oxford</v>
          </cell>
          <cell r="AH1404" t="str">
            <v>1981</v>
          </cell>
          <cell r="AI1404" t="str">
            <v>Oxford</v>
          </cell>
          <cell r="AJ1404" t="str">
            <v>Conv. Midwest</v>
          </cell>
          <cell r="AK1404" t="str">
            <v>Gerry Zais</v>
          </cell>
          <cell r="AL1404" t="str">
            <v>Don Schafer</v>
          </cell>
          <cell r="AM1404" t="b">
            <v>0</v>
          </cell>
          <cell r="AN1404" t="str">
            <v>RW:006670@3494</v>
          </cell>
          <cell r="AO1404" t="str">
            <v>12064</v>
          </cell>
          <cell r="AP1404">
            <v>0</v>
          </cell>
          <cell r="AQ1404">
            <v>0</v>
          </cell>
          <cell r="AR1404">
            <v>0</v>
          </cell>
          <cell r="AS1404">
            <v>0</v>
          </cell>
          <cell r="AT1404">
            <v>0</v>
          </cell>
          <cell r="AU1404">
            <v>0</v>
          </cell>
          <cell r="AV1404">
            <v>0</v>
          </cell>
          <cell r="AW1404">
            <v>0</v>
          </cell>
          <cell r="AX1404">
            <v>0</v>
          </cell>
          <cell r="AY1404">
            <v>0</v>
          </cell>
        </row>
        <row r="1405">
          <cell r="A1405" t="str">
            <v>038896</v>
          </cell>
          <cell r="B1405" t="str">
            <v>RIVERBEND IN ALLENTOWN</v>
          </cell>
          <cell r="C1405" t="str">
            <v>250 SOUTH PENN STREET</v>
          </cell>
          <cell r="D1405">
            <v>0</v>
          </cell>
          <cell r="E1405" t="str">
            <v>Allentown</v>
          </cell>
          <cell r="F1405" t="str">
            <v>PA</v>
          </cell>
          <cell r="G1405" t="str">
            <v>18102</v>
          </cell>
          <cell r="H1405" t="str">
            <v>610-433-4747</v>
          </cell>
          <cell r="I1405" t="str">
            <v>610-434-4360</v>
          </cell>
          <cell r="J1405">
            <v>230</v>
          </cell>
          <cell r="K1405" t="str">
            <v>42077</v>
          </cell>
          <cell r="L1405" t="str">
            <v>Lehigh</v>
          </cell>
          <cell r="M1405" t="str">
            <v>0240</v>
          </cell>
          <cell r="N1405" t="str">
            <v>Allentown-Bethlehem-Easton</v>
          </cell>
          <cell r="O1405">
            <v>0</v>
          </cell>
          <cell r="P1405">
            <v>0</v>
          </cell>
          <cell r="Q1405" t="str">
            <v>Inner City</v>
          </cell>
          <cell r="R1405" t="str">
            <v>garden</v>
          </cell>
          <cell r="S1405" t="str">
            <v>AIMCO</v>
          </cell>
          <cell r="T1405" t="str">
            <v>OXFORD</v>
          </cell>
          <cell r="U1405" t="str">
            <v>Conventional</v>
          </cell>
          <cell r="V1405" t="str">
            <v>Conventional</v>
          </cell>
          <cell r="W1405">
            <v>0</v>
          </cell>
          <cell r="X1405" t="str">
            <v>Fee</v>
          </cell>
          <cell r="Y1405">
            <v>0</v>
          </cell>
          <cell r="Z1405">
            <v>0</v>
          </cell>
          <cell r="AA1405">
            <v>0</v>
          </cell>
          <cell r="AB1405">
            <v>0</v>
          </cell>
          <cell r="AC1405">
            <v>0</v>
          </cell>
          <cell r="AD1405" t="str">
            <v>Yes</v>
          </cell>
          <cell r="AE1405" t="str">
            <v>Yes</v>
          </cell>
          <cell r="AF1405" t="str">
            <v>Oxford</v>
          </cell>
          <cell r="AG1405" t="str">
            <v>Allentown - Oxford</v>
          </cell>
          <cell r="AH1405" t="str">
            <v>1985</v>
          </cell>
          <cell r="AI1405" t="str">
            <v>Oxford</v>
          </cell>
          <cell r="AJ1405" t="str">
            <v>Conv. Mideast</v>
          </cell>
          <cell r="AK1405" t="str">
            <v>Tom Lebling</v>
          </cell>
          <cell r="AL1405" t="str">
            <v>Betsy Naughton</v>
          </cell>
          <cell r="AM1405" t="b">
            <v>0</v>
          </cell>
          <cell r="AN1405">
            <v>0</v>
          </cell>
          <cell r="AO1405">
            <v>0</v>
          </cell>
          <cell r="AP1405">
            <v>0</v>
          </cell>
          <cell r="AQ1405">
            <v>0</v>
          </cell>
          <cell r="AR1405">
            <v>0</v>
          </cell>
          <cell r="AS1405">
            <v>0</v>
          </cell>
          <cell r="AT1405">
            <v>0</v>
          </cell>
          <cell r="AU1405">
            <v>0</v>
          </cell>
          <cell r="AV1405">
            <v>0</v>
          </cell>
          <cell r="AW1405">
            <v>0</v>
          </cell>
          <cell r="AX1405">
            <v>0</v>
          </cell>
          <cell r="AY1405">
            <v>0</v>
          </cell>
        </row>
        <row r="1406">
          <cell r="A1406" t="str">
            <v>038897</v>
          </cell>
          <cell r="B1406" t="str">
            <v>BENT TREE III - VERANDAS</v>
          </cell>
          <cell r="C1406" t="str">
            <v>3210 RAMBLEWOOD DRIVE</v>
          </cell>
          <cell r="D1406">
            <v>0</v>
          </cell>
          <cell r="E1406" t="str">
            <v>Indianapolis</v>
          </cell>
          <cell r="F1406" t="str">
            <v>IN</v>
          </cell>
          <cell r="G1406" t="str">
            <v>46268</v>
          </cell>
          <cell r="H1406" t="str">
            <v>317-875-8088</v>
          </cell>
          <cell r="I1406" t="str">
            <v>317-876-3552</v>
          </cell>
          <cell r="J1406">
            <v>96</v>
          </cell>
          <cell r="K1406" t="str">
            <v>18097</v>
          </cell>
          <cell r="L1406" t="str">
            <v>Marion</v>
          </cell>
          <cell r="M1406" t="str">
            <v>3480</v>
          </cell>
          <cell r="N1406" t="str">
            <v>Indianapolis</v>
          </cell>
          <cell r="O1406">
            <v>0</v>
          </cell>
          <cell r="P1406">
            <v>0</v>
          </cell>
          <cell r="Q1406" t="str">
            <v>Suburban</v>
          </cell>
          <cell r="R1406" t="str">
            <v>garden</v>
          </cell>
          <cell r="S1406" t="str">
            <v>AIMCO</v>
          </cell>
          <cell r="T1406" t="str">
            <v>OXFORD</v>
          </cell>
          <cell r="U1406" t="str">
            <v>Conventional</v>
          </cell>
          <cell r="V1406" t="str">
            <v>Conventional</v>
          </cell>
          <cell r="W1406">
            <v>0</v>
          </cell>
          <cell r="X1406" t="str">
            <v>Fee</v>
          </cell>
          <cell r="Y1406">
            <v>0</v>
          </cell>
          <cell r="Z1406">
            <v>0</v>
          </cell>
          <cell r="AA1406">
            <v>0</v>
          </cell>
          <cell r="AB1406">
            <v>0</v>
          </cell>
          <cell r="AC1406">
            <v>0</v>
          </cell>
          <cell r="AD1406" t="str">
            <v>Yes</v>
          </cell>
          <cell r="AE1406" t="str">
            <v>Yes</v>
          </cell>
          <cell r="AF1406" t="str">
            <v>Oxford</v>
          </cell>
          <cell r="AG1406" t="str">
            <v>Bent Tree Oxford</v>
          </cell>
          <cell r="AH1406" t="str">
            <v>1984</v>
          </cell>
          <cell r="AI1406" t="str">
            <v>Oxford</v>
          </cell>
          <cell r="AJ1406" t="str">
            <v>Conv. Midwest</v>
          </cell>
          <cell r="AK1406" t="str">
            <v>Gerry Zais</v>
          </cell>
          <cell r="AL1406" t="str">
            <v>Stella Deheer</v>
          </cell>
          <cell r="AM1406" t="b">
            <v>0</v>
          </cell>
          <cell r="AN1406" t="str">
            <v>RW:039134@3494</v>
          </cell>
          <cell r="AO1406" t="str">
            <v>08080</v>
          </cell>
          <cell r="AP1406">
            <v>0</v>
          </cell>
          <cell r="AQ1406">
            <v>0</v>
          </cell>
          <cell r="AR1406">
            <v>0</v>
          </cell>
          <cell r="AS1406">
            <v>0</v>
          </cell>
          <cell r="AT1406">
            <v>0</v>
          </cell>
          <cell r="AU1406">
            <v>0</v>
          </cell>
          <cell r="AV1406">
            <v>0</v>
          </cell>
          <cell r="AW1406">
            <v>0</v>
          </cell>
          <cell r="AX1406">
            <v>0</v>
          </cell>
          <cell r="AY1406">
            <v>0</v>
          </cell>
        </row>
        <row r="1407">
          <cell r="A1407" t="str">
            <v>038898</v>
          </cell>
          <cell r="B1407" t="str">
            <v>CHESAPEAKE LANDING (VA) - PH II</v>
          </cell>
          <cell r="C1407" t="str">
            <v>4101 CHESAPEAKE DRIVE</v>
          </cell>
          <cell r="D1407">
            <v>0</v>
          </cell>
          <cell r="E1407" t="str">
            <v>Aurora</v>
          </cell>
          <cell r="F1407" t="str">
            <v>IL</v>
          </cell>
          <cell r="G1407" t="str">
            <v>60504</v>
          </cell>
          <cell r="H1407" t="str">
            <v>630-820-0082</v>
          </cell>
          <cell r="I1407" t="str">
            <v>630-820-9219</v>
          </cell>
          <cell r="J1407">
            <v>184</v>
          </cell>
          <cell r="K1407" t="str">
            <v>17043</v>
          </cell>
          <cell r="L1407" t="str">
            <v>Du Page</v>
          </cell>
          <cell r="M1407" t="str">
            <v>1600</v>
          </cell>
          <cell r="N1407" t="str">
            <v>Chicago</v>
          </cell>
          <cell r="O1407" t="str">
            <v>14</v>
          </cell>
          <cell r="P1407" t="str">
            <v>Chicago - Gary - Kenosha</v>
          </cell>
          <cell r="Q1407" t="str">
            <v>Suburban</v>
          </cell>
          <cell r="R1407" t="str">
            <v>garden</v>
          </cell>
          <cell r="S1407" t="str">
            <v>AIMCO</v>
          </cell>
          <cell r="T1407" t="str">
            <v>OXFORD</v>
          </cell>
          <cell r="U1407" t="str">
            <v>Conventional</v>
          </cell>
          <cell r="V1407" t="str">
            <v>Conventional</v>
          </cell>
          <cell r="W1407">
            <v>0</v>
          </cell>
          <cell r="X1407" t="str">
            <v>Fee</v>
          </cell>
          <cell r="Y1407">
            <v>0</v>
          </cell>
          <cell r="Z1407">
            <v>0</v>
          </cell>
          <cell r="AA1407">
            <v>0</v>
          </cell>
          <cell r="AB1407">
            <v>0</v>
          </cell>
          <cell r="AC1407">
            <v>0</v>
          </cell>
          <cell r="AD1407" t="str">
            <v>Yes</v>
          </cell>
          <cell r="AE1407" t="str">
            <v>Yes</v>
          </cell>
          <cell r="AF1407" t="str">
            <v>Oxford</v>
          </cell>
          <cell r="AG1407" t="str">
            <v>Fox Valley Two - Oxford</v>
          </cell>
          <cell r="AH1407" t="str">
            <v>1987</v>
          </cell>
          <cell r="AI1407" t="str">
            <v>Oxford</v>
          </cell>
          <cell r="AJ1407" t="str">
            <v>Conv. Midwest</v>
          </cell>
          <cell r="AK1407" t="str">
            <v>Gerry Zais</v>
          </cell>
          <cell r="AL1407" t="str">
            <v>Stephanie Riese</v>
          </cell>
          <cell r="AM1407" t="b">
            <v>1</v>
          </cell>
          <cell r="AN1407">
            <v>0</v>
          </cell>
          <cell r="AO1407">
            <v>0</v>
          </cell>
          <cell r="AP1407">
            <v>0</v>
          </cell>
          <cell r="AQ1407">
            <v>0</v>
          </cell>
          <cell r="AR1407">
            <v>0</v>
          </cell>
          <cell r="AS1407">
            <v>0</v>
          </cell>
          <cell r="AT1407">
            <v>0</v>
          </cell>
          <cell r="AU1407">
            <v>0</v>
          </cell>
          <cell r="AV1407">
            <v>0</v>
          </cell>
          <cell r="AW1407">
            <v>0</v>
          </cell>
          <cell r="AX1407">
            <v>0</v>
          </cell>
          <cell r="AY1407">
            <v>0</v>
          </cell>
        </row>
        <row r="1408">
          <cell r="A1408" t="str">
            <v>038899</v>
          </cell>
          <cell r="B1408" t="str">
            <v>BAY RIDGE AT NASHUA</v>
          </cell>
          <cell r="C1408" t="str">
            <v>25 BAY RIDGE ROAD</v>
          </cell>
          <cell r="D1408">
            <v>0</v>
          </cell>
          <cell r="E1408" t="str">
            <v>Nashua</v>
          </cell>
          <cell r="F1408" t="str">
            <v>NH</v>
          </cell>
          <cell r="G1408" t="str">
            <v>03062</v>
          </cell>
          <cell r="H1408" t="str">
            <v>603-888-4428</v>
          </cell>
          <cell r="I1408" t="str">
            <v>603-888-4433</v>
          </cell>
          <cell r="J1408">
            <v>412</v>
          </cell>
          <cell r="K1408" t="str">
            <v>33011</v>
          </cell>
          <cell r="L1408" t="str">
            <v>Hillsborough</v>
          </cell>
          <cell r="M1408" t="str">
            <v>4760</v>
          </cell>
          <cell r="N1408" t="str">
            <v>Manchester</v>
          </cell>
          <cell r="O1408" t="str">
            <v>07</v>
          </cell>
          <cell r="P1408" t="str">
            <v>Boston - Worcester - Lawrence</v>
          </cell>
          <cell r="Q1408" t="str">
            <v>Small City</v>
          </cell>
          <cell r="R1408" t="str">
            <v>garden</v>
          </cell>
          <cell r="S1408" t="str">
            <v>AIMCO</v>
          </cell>
          <cell r="T1408" t="str">
            <v>OXFORD</v>
          </cell>
          <cell r="U1408" t="str">
            <v>Conventional</v>
          </cell>
          <cell r="V1408" t="str">
            <v>Conventional</v>
          </cell>
          <cell r="W1408">
            <v>0</v>
          </cell>
          <cell r="X1408" t="str">
            <v>Fee</v>
          </cell>
          <cell r="Y1408">
            <v>0</v>
          </cell>
          <cell r="Z1408">
            <v>0</v>
          </cell>
          <cell r="AA1408">
            <v>0</v>
          </cell>
          <cell r="AB1408">
            <v>0</v>
          </cell>
          <cell r="AC1408">
            <v>0</v>
          </cell>
          <cell r="AD1408" t="str">
            <v>Yes</v>
          </cell>
          <cell r="AE1408" t="str">
            <v>Yes</v>
          </cell>
          <cell r="AF1408" t="str">
            <v>Oxford</v>
          </cell>
          <cell r="AG1408" t="str">
            <v>Nashua - Oxford - Bay</v>
          </cell>
          <cell r="AH1408" t="str">
            <v>1984</v>
          </cell>
          <cell r="AI1408" t="str">
            <v>Oxford</v>
          </cell>
          <cell r="AJ1408" t="str">
            <v>Conv. Mideast</v>
          </cell>
          <cell r="AK1408" t="str">
            <v>Tom Lebling</v>
          </cell>
          <cell r="AL1408" t="str">
            <v>Meg Walsh</v>
          </cell>
          <cell r="AM1408" t="b">
            <v>0</v>
          </cell>
          <cell r="AN1408" t="str">
            <v>RW:000507@3494</v>
          </cell>
          <cell r="AO1408" t="str">
            <v>11341</v>
          </cell>
          <cell r="AP1408">
            <v>0</v>
          </cell>
          <cell r="AQ1408">
            <v>0</v>
          </cell>
          <cell r="AR1408">
            <v>0</v>
          </cell>
          <cell r="AS1408">
            <v>0</v>
          </cell>
          <cell r="AT1408">
            <v>0</v>
          </cell>
          <cell r="AU1408">
            <v>0</v>
          </cell>
          <cell r="AV1408">
            <v>0</v>
          </cell>
          <cell r="AW1408">
            <v>0</v>
          </cell>
          <cell r="AX1408">
            <v>0</v>
          </cell>
          <cell r="AY1408">
            <v>0</v>
          </cell>
        </row>
        <row r="1409">
          <cell r="A1409" t="str">
            <v>038901</v>
          </cell>
          <cell r="B1409" t="str">
            <v>WOODS EDGE</v>
          </cell>
          <cell r="C1409" t="str">
            <v>6401 WOODS EDGE NORTH DRI</v>
          </cell>
          <cell r="D1409">
            <v>0</v>
          </cell>
          <cell r="E1409" t="str">
            <v>Indianapolis</v>
          </cell>
          <cell r="F1409" t="str">
            <v>IN</v>
          </cell>
          <cell r="G1409" t="str">
            <v>46250</v>
          </cell>
          <cell r="H1409" t="str">
            <v>317-849-9400</v>
          </cell>
          <cell r="I1409" t="str">
            <v>317-849-9412</v>
          </cell>
          <cell r="J1409">
            <v>190</v>
          </cell>
          <cell r="K1409" t="str">
            <v>18097</v>
          </cell>
          <cell r="L1409" t="str">
            <v>Marion</v>
          </cell>
          <cell r="M1409" t="str">
            <v>3480</v>
          </cell>
          <cell r="N1409" t="str">
            <v>Indianapolis</v>
          </cell>
          <cell r="O1409">
            <v>0</v>
          </cell>
          <cell r="P1409">
            <v>0</v>
          </cell>
          <cell r="Q1409" t="str">
            <v>Suburban</v>
          </cell>
          <cell r="R1409" t="str">
            <v>garden</v>
          </cell>
          <cell r="S1409" t="str">
            <v>AIMCO</v>
          </cell>
          <cell r="T1409" t="str">
            <v>OXFORD</v>
          </cell>
          <cell r="U1409" t="str">
            <v>Conventional</v>
          </cell>
          <cell r="V1409" t="str">
            <v>Affordable</v>
          </cell>
          <cell r="W1409">
            <v>0</v>
          </cell>
          <cell r="X1409" t="str">
            <v>Fee</v>
          </cell>
          <cell r="Y1409">
            <v>0</v>
          </cell>
          <cell r="Z1409">
            <v>0</v>
          </cell>
          <cell r="AA1409">
            <v>0</v>
          </cell>
          <cell r="AB1409">
            <v>0</v>
          </cell>
          <cell r="AC1409">
            <v>0</v>
          </cell>
          <cell r="AD1409" t="str">
            <v>Yes</v>
          </cell>
          <cell r="AE1409" t="str">
            <v>Yes</v>
          </cell>
          <cell r="AF1409" t="str">
            <v>Oxford</v>
          </cell>
          <cell r="AG1409" t="str">
            <v>Woods Edge - Oxford</v>
          </cell>
          <cell r="AH1409" t="str">
            <v>1981</v>
          </cell>
          <cell r="AI1409" t="str">
            <v>Oxford</v>
          </cell>
          <cell r="AJ1409" t="str">
            <v>Conv. Midwest</v>
          </cell>
          <cell r="AK1409" t="str">
            <v>Gerry Zais</v>
          </cell>
          <cell r="AL1409" t="str">
            <v>Don Schafer</v>
          </cell>
          <cell r="AM1409" t="b">
            <v>0</v>
          </cell>
          <cell r="AN1409" t="str">
            <v>RW:038597@3494</v>
          </cell>
          <cell r="AO1409" t="str">
            <v>10599</v>
          </cell>
          <cell r="AP1409">
            <v>0</v>
          </cell>
          <cell r="AQ1409">
            <v>0</v>
          </cell>
          <cell r="AR1409">
            <v>0</v>
          </cell>
          <cell r="AS1409">
            <v>0</v>
          </cell>
          <cell r="AT1409">
            <v>0</v>
          </cell>
          <cell r="AU1409">
            <v>0</v>
          </cell>
          <cell r="AV1409">
            <v>0</v>
          </cell>
          <cell r="AW1409">
            <v>0</v>
          </cell>
          <cell r="AX1409">
            <v>0</v>
          </cell>
          <cell r="AY1409">
            <v>0</v>
          </cell>
        </row>
        <row r="1410">
          <cell r="A1410" t="str">
            <v>038902</v>
          </cell>
          <cell r="B1410" t="str">
            <v>VILLAGE CREEK at BROOKHILL</v>
          </cell>
          <cell r="C1410" t="str">
            <v>905 VANCE STREET</v>
          </cell>
          <cell r="D1410">
            <v>0</v>
          </cell>
          <cell r="E1410" t="str">
            <v>WESTMINSTER</v>
          </cell>
          <cell r="F1410" t="str">
            <v>CO</v>
          </cell>
          <cell r="G1410" t="str">
            <v>80020</v>
          </cell>
          <cell r="H1410" t="str">
            <v>303-431-5206</v>
          </cell>
          <cell r="I1410" t="str">
            <v>303-421-1357</v>
          </cell>
          <cell r="J1410">
            <v>324</v>
          </cell>
          <cell r="K1410" t="str">
            <v>08001</v>
          </cell>
          <cell r="L1410" t="str">
            <v>Adams</v>
          </cell>
          <cell r="M1410" t="str">
            <v>2080</v>
          </cell>
          <cell r="N1410" t="str">
            <v>Denver</v>
          </cell>
          <cell r="O1410" t="str">
            <v>34</v>
          </cell>
          <cell r="P1410" t="str">
            <v>Denver - Boulder - Greeley</v>
          </cell>
          <cell r="Q1410">
            <v>0</v>
          </cell>
          <cell r="R1410" t="str">
            <v>garden</v>
          </cell>
          <cell r="S1410" t="str">
            <v>AIMCO</v>
          </cell>
          <cell r="T1410" t="str">
            <v>REIT</v>
          </cell>
          <cell r="U1410" t="str">
            <v>Conventional</v>
          </cell>
          <cell r="V1410" t="str">
            <v>Conventional</v>
          </cell>
          <cell r="W1410">
            <v>0</v>
          </cell>
          <cell r="X1410" t="str">
            <v>Consolidated</v>
          </cell>
          <cell r="Y1410" t="str">
            <v>12</v>
          </cell>
          <cell r="Z1410" t="str">
            <v>8</v>
          </cell>
          <cell r="AA1410" t="str">
            <v>8</v>
          </cell>
          <cell r="AB1410">
            <v>0</v>
          </cell>
          <cell r="AC1410">
            <v>1</v>
          </cell>
          <cell r="AD1410" t="str">
            <v>Yes</v>
          </cell>
          <cell r="AE1410" t="str">
            <v>Yes</v>
          </cell>
          <cell r="AF1410" t="str">
            <v>NHP Management Company</v>
          </cell>
          <cell r="AG1410" t="str">
            <v>AIMCO Properties, L.P.</v>
          </cell>
          <cell r="AH1410" t="str">
            <v>1987</v>
          </cell>
          <cell r="AI1410" t="str">
            <v>Far West</v>
          </cell>
          <cell r="AJ1410" t="str">
            <v>Denver</v>
          </cell>
          <cell r="AK1410" t="str">
            <v>Steve Peters</v>
          </cell>
          <cell r="AL1410" t="str">
            <v>Marcia Thomasson</v>
          </cell>
          <cell r="AM1410" t="b">
            <v>0</v>
          </cell>
          <cell r="AN1410" t="str">
            <v>RW:000147@3494</v>
          </cell>
          <cell r="AO1410" t="str">
            <v>11444</v>
          </cell>
          <cell r="AP1410">
            <v>2881</v>
          </cell>
          <cell r="AQ1410">
            <v>0</v>
          </cell>
          <cell r="AR1410">
            <v>0</v>
          </cell>
          <cell r="AS1410">
            <v>0</v>
          </cell>
          <cell r="AT1410">
            <v>0</v>
          </cell>
          <cell r="AU1410">
            <v>1520.13</v>
          </cell>
          <cell r="AV1410">
            <v>0</v>
          </cell>
          <cell r="AW1410">
            <v>0</v>
          </cell>
          <cell r="AX1410">
            <v>4401.13</v>
          </cell>
          <cell r="AY1410">
            <v>4401.13</v>
          </cell>
        </row>
        <row r="1411">
          <cell r="A1411" t="str">
            <v>038903</v>
          </cell>
          <cell r="B1411" t="str">
            <v>WATERSIDE</v>
          </cell>
          <cell r="C1411" t="str">
            <v>1117 PARSONS ROAD</v>
          </cell>
          <cell r="D1411">
            <v>0</v>
          </cell>
          <cell r="E1411" t="str">
            <v>Salisbury</v>
          </cell>
          <cell r="F1411" t="str">
            <v>MD</v>
          </cell>
          <cell r="G1411" t="str">
            <v>21801</v>
          </cell>
          <cell r="H1411" t="str">
            <v>410-742-4535</v>
          </cell>
          <cell r="I1411" t="str">
            <v>*NO FAX*</v>
          </cell>
          <cell r="J1411">
            <v>68</v>
          </cell>
          <cell r="K1411" t="str">
            <v>24045</v>
          </cell>
          <cell r="L1411" t="str">
            <v>Wicomico</v>
          </cell>
          <cell r="M1411" t="str">
            <v>024</v>
          </cell>
          <cell r="N1411" t="str">
            <v>MD Other</v>
          </cell>
          <cell r="O1411">
            <v>0</v>
          </cell>
          <cell r="P1411">
            <v>0</v>
          </cell>
          <cell r="Q1411" t="str">
            <v>Suburban</v>
          </cell>
          <cell r="R1411" t="str">
            <v>garden</v>
          </cell>
          <cell r="S1411" t="str">
            <v>AIMCO</v>
          </cell>
          <cell r="T1411" t="str">
            <v>OXFORD</v>
          </cell>
          <cell r="U1411" t="str">
            <v>Affordable</v>
          </cell>
          <cell r="V1411" t="str">
            <v>Affordable</v>
          </cell>
          <cell r="W1411">
            <v>0</v>
          </cell>
          <cell r="X1411" t="str">
            <v>Fee</v>
          </cell>
          <cell r="Y1411">
            <v>0</v>
          </cell>
          <cell r="Z1411">
            <v>0</v>
          </cell>
          <cell r="AA1411">
            <v>0</v>
          </cell>
          <cell r="AB1411">
            <v>0</v>
          </cell>
          <cell r="AC1411">
            <v>0</v>
          </cell>
          <cell r="AD1411" t="str">
            <v>Yes</v>
          </cell>
          <cell r="AE1411" t="str">
            <v>Yes</v>
          </cell>
          <cell r="AF1411" t="str">
            <v>Oxford</v>
          </cell>
          <cell r="AG1411" t="str">
            <v>Renaissance - Oxford</v>
          </cell>
          <cell r="AH1411" t="str">
            <v>1983</v>
          </cell>
          <cell r="AI1411" t="str">
            <v>Oxford</v>
          </cell>
          <cell r="AJ1411" t="str">
            <v>Aff. Midwest</v>
          </cell>
          <cell r="AK1411" t="str">
            <v>Jennifer Jarvis</v>
          </cell>
          <cell r="AL1411" t="str">
            <v>Kris Beckett</v>
          </cell>
          <cell r="AM1411" t="b">
            <v>0</v>
          </cell>
          <cell r="AN1411" t="str">
            <v>RW:039123@3494</v>
          </cell>
          <cell r="AO1411" t="str">
            <v>07926</v>
          </cell>
          <cell r="AP1411">
            <v>0</v>
          </cell>
          <cell r="AQ1411">
            <v>0</v>
          </cell>
          <cell r="AR1411">
            <v>0</v>
          </cell>
          <cell r="AS1411">
            <v>0</v>
          </cell>
          <cell r="AT1411">
            <v>0</v>
          </cell>
          <cell r="AU1411">
            <v>0</v>
          </cell>
          <cell r="AV1411">
            <v>0</v>
          </cell>
          <cell r="AW1411">
            <v>0</v>
          </cell>
          <cell r="AX1411">
            <v>0</v>
          </cell>
          <cell r="AY1411">
            <v>0</v>
          </cell>
        </row>
        <row r="1412">
          <cell r="A1412" t="str">
            <v>038904</v>
          </cell>
          <cell r="B1412" t="str">
            <v>FARMINGDALE</v>
          </cell>
          <cell r="C1412" t="str">
            <v>712 ANDERMAN LANE</v>
          </cell>
          <cell r="D1412">
            <v>0</v>
          </cell>
          <cell r="E1412" t="str">
            <v>Darien</v>
          </cell>
          <cell r="F1412" t="str">
            <v>IL</v>
          </cell>
          <cell r="G1412" t="str">
            <v>60561</v>
          </cell>
          <cell r="H1412" t="str">
            <v>630-655-3210</v>
          </cell>
          <cell r="I1412" t="str">
            <v>630-655-7255</v>
          </cell>
          <cell r="J1412">
            <v>240</v>
          </cell>
          <cell r="K1412" t="str">
            <v>17043</v>
          </cell>
          <cell r="L1412" t="str">
            <v>Du Page</v>
          </cell>
          <cell r="M1412" t="str">
            <v>1600</v>
          </cell>
          <cell r="N1412" t="str">
            <v>Chicago</v>
          </cell>
          <cell r="O1412" t="str">
            <v>14</v>
          </cell>
          <cell r="P1412" t="str">
            <v>Chicago - Gary - Kenosha</v>
          </cell>
          <cell r="Q1412" t="str">
            <v>Suburban</v>
          </cell>
          <cell r="R1412" t="str">
            <v>midrise</v>
          </cell>
          <cell r="S1412" t="str">
            <v>AIMCO</v>
          </cell>
          <cell r="T1412" t="str">
            <v>OXFORD</v>
          </cell>
          <cell r="U1412" t="str">
            <v>Conventional</v>
          </cell>
          <cell r="V1412" t="str">
            <v>Conventional</v>
          </cell>
          <cell r="W1412">
            <v>0</v>
          </cell>
          <cell r="X1412" t="str">
            <v>Fee</v>
          </cell>
          <cell r="Y1412">
            <v>0</v>
          </cell>
          <cell r="Z1412">
            <v>0</v>
          </cell>
          <cell r="AA1412">
            <v>0</v>
          </cell>
          <cell r="AB1412">
            <v>0</v>
          </cell>
          <cell r="AC1412">
            <v>0</v>
          </cell>
          <cell r="AD1412" t="str">
            <v>Yes</v>
          </cell>
          <cell r="AE1412" t="str">
            <v>Yes</v>
          </cell>
          <cell r="AF1412" t="str">
            <v>Oxford</v>
          </cell>
          <cell r="AG1412" t="str">
            <v>Farmingdale Oxford</v>
          </cell>
          <cell r="AH1412" t="str">
            <v>1975</v>
          </cell>
          <cell r="AI1412" t="str">
            <v>Oxford</v>
          </cell>
          <cell r="AJ1412" t="str">
            <v>Conv. Midwest</v>
          </cell>
          <cell r="AK1412" t="str">
            <v>Gerry Zais</v>
          </cell>
          <cell r="AL1412" t="str">
            <v>Stephanie Riese</v>
          </cell>
          <cell r="AM1412" t="b">
            <v>0</v>
          </cell>
          <cell r="AN1412" t="str">
            <v>RW:038275@3494</v>
          </cell>
          <cell r="AO1412" t="str">
            <v>08145</v>
          </cell>
          <cell r="AP1412">
            <v>0</v>
          </cell>
          <cell r="AQ1412">
            <v>0</v>
          </cell>
          <cell r="AR1412">
            <v>0</v>
          </cell>
          <cell r="AS1412">
            <v>0</v>
          </cell>
          <cell r="AT1412">
            <v>0</v>
          </cell>
          <cell r="AU1412">
            <v>0</v>
          </cell>
          <cell r="AV1412">
            <v>0</v>
          </cell>
          <cell r="AW1412">
            <v>0</v>
          </cell>
          <cell r="AX1412">
            <v>0</v>
          </cell>
          <cell r="AY1412">
            <v>0</v>
          </cell>
        </row>
        <row r="1413">
          <cell r="A1413" t="str">
            <v>038905</v>
          </cell>
          <cell r="B1413" t="str">
            <v>RIVERSIDE</v>
          </cell>
          <cell r="C1413" t="str">
            <v>4957 South Prince Court</v>
          </cell>
          <cell r="D1413">
            <v>0</v>
          </cell>
          <cell r="E1413" t="str">
            <v>Littleton</v>
          </cell>
          <cell r="F1413" t="str">
            <v>CO</v>
          </cell>
          <cell r="G1413" t="str">
            <v>80123</v>
          </cell>
          <cell r="H1413" t="str">
            <v>303-730-8882</v>
          </cell>
          <cell r="I1413" t="str">
            <v>303-730-8889</v>
          </cell>
          <cell r="J1413">
            <v>248</v>
          </cell>
          <cell r="K1413" t="str">
            <v>08059</v>
          </cell>
          <cell r="L1413" t="str">
            <v>Jefferson</v>
          </cell>
          <cell r="M1413" t="str">
            <v>2080</v>
          </cell>
          <cell r="N1413" t="str">
            <v>Denver</v>
          </cell>
          <cell r="O1413" t="str">
            <v>34</v>
          </cell>
          <cell r="P1413" t="str">
            <v>Denver - Boulder - Greeley</v>
          </cell>
          <cell r="Q1413">
            <v>0</v>
          </cell>
          <cell r="R1413" t="str">
            <v>garden</v>
          </cell>
          <cell r="S1413" t="str">
            <v>AIMCO</v>
          </cell>
          <cell r="T1413" t="str">
            <v>REIT</v>
          </cell>
          <cell r="U1413" t="str">
            <v>Conventional</v>
          </cell>
          <cell r="V1413" t="str">
            <v>Conventional</v>
          </cell>
          <cell r="W1413">
            <v>0</v>
          </cell>
          <cell r="X1413" t="str">
            <v>Consolidated</v>
          </cell>
          <cell r="Y1413" t="str">
            <v>12</v>
          </cell>
          <cell r="Z1413" t="str">
            <v>7</v>
          </cell>
          <cell r="AA1413" t="str">
            <v>7</v>
          </cell>
          <cell r="AB1413">
            <v>0</v>
          </cell>
          <cell r="AC1413">
            <v>1</v>
          </cell>
          <cell r="AD1413" t="str">
            <v>Yes</v>
          </cell>
          <cell r="AE1413" t="str">
            <v>Yes</v>
          </cell>
          <cell r="AF1413" t="str">
            <v>NHP Management Company</v>
          </cell>
          <cell r="AG1413" t="str">
            <v>AIMCO/Brandywine, L.P.</v>
          </cell>
          <cell r="AH1413" t="str">
            <v>1987</v>
          </cell>
          <cell r="AI1413" t="str">
            <v>Far West</v>
          </cell>
          <cell r="AJ1413" t="str">
            <v>Denver</v>
          </cell>
          <cell r="AK1413" t="str">
            <v>Steve Peters</v>
          </cell>
          <cell r="AL1413" t="str">
            <v>Brenda Barrett</v>
          </cell>
          <cell r="AM1413" t="b">
            <v>0</v>
          </cell>
          <cell r="AN1413" t="str">
            <v>RW:005727@3494</v>
          </cell>
          <cell r="AO1413" t="str">
            <v>11733</v>
          </cell>
          <cell r="AP1413">
            <v>2205.21</v>
          </cell>
          <cell r="AQ1413">
            <v>0</v>
          </cell>
          <cell r="AR1413">
            <v>0</v>
          </cell>
          <cell r="AS1413">
            <v>0</v>
          </cell>
          <cell r="AT1413">
            <v>0</v>
          </cell>
          <cell r="AU1413">
            <v>1541.5</v>
          </cell>
          <cell r="AV1413">
            <v>0</v>
          </cell>
          <cell r="AW1413">
            <v>0</v>
          </cell>
          <cell r="AX1413">
            <v>3746.71</v>
          </cell>
          <cell r="AY1413">
            <v>3746.71</v>
          </cell>
        </row>
        <row r="1414">
          <cell r="A1414" t="str">
            <v>038906</v>
          </cell>
          <cell r="B1414" t="str">
            <v>PRAIRIE HILLS</v>
          </cell>
          <cell r="C1414" t="str">
            <v>1001 Tramway Blvd, NE</v>
          </cell>
          <cell r="D1414">
            <v>0</v>
          </cell>
          <cell r="E1414" t="str">
            <v>Albuquerque</v>
          </cell>
          <cell r="F1414" t="str">
            <v>NM</v>
          </cell>
          <cell r="G1414" t="str">
            <v>87112</v>
          </cell>
          <cell r="H1414" t="str">
            <v>505-292-1189</v>
          </cell>
          <cell r="I1414" t="str">
            <v>505-292-5057</v>
          </cell>
          <cell r="J1414">
            <v>260</v>
          </cell>
          <cell r="K1414" t="str">
            <v>35001</v>
          </cell>
          <cell r="L1414" t="str">
            <v>Bernalillo</v>
          </cell>
          <cell r="M1414" t="str">
            <v>0200</v>
          </cell>
          <cell r="N1414" t="str">
            <v>Albuquerque</v>
          </cell>
          <cell r="O1414">
            <v>0</v>
          </cell>
          <cell r="P1414">
            <v>0</v>
          </cell>
          <cell r="Q1414">
            <v>0</v>
          </cell>
          <cell r="R1414" t="str">
            <v>garden</v>
          </cell>
          <cell r="S1414" t="str">
            <v>AIMCO</v>
          </cell>
          <cell r="T1414" t="str">
            <v>REIT</v>
          </cell>
          <cell r="U1414" t="str">
            <v>Conventional</v>
          </cell>
          <cell r="V1414" t="str">
            <v>Conventional</v>
          </cell>
          <cell r="W1414">
            <v>0</v>
          </cell>
          <cell r="X1414" t="str">
            <v>Consolidated</v>
          </cell>
          <cell r="Y1414" t="str">
            <v>12</v>
          </cell>
          <cell r="Z1414" t="str">
            <v>8</v>
          </cell>
          <cell r="AA1414" t="str">
            <v>6</v>
          </cell>
          <cell r="AB1414">
            <v>0</v>
          </cell>
          <cell r="AC1414">
            <v>1</v>
          </cell>
          <cell r="AD1414" t="str">
            <v>Yes</v>
          </cell>
          <cell r="AE1414" t="str">
            <v>Yes</v>
          </cell>
          <cell r="AF1414" t="str">
            <v>NHP Management Company</v>
          </cell>
          <cell r="AG1414" t="str">
            <v>AIMCO Properties Finance Parnership, L.P.</v>
          </cell>
          <cell r="AH1414" t="str">
            <v>1985</v>
          </cell>
          <cell r="AI1414" t="str">
            <v>West</v>
          </cell>
          <cell r="AJ1414" t="str">
            <v>Dallas II</v>
          </cell>
          <cell r="AK1414" t="str">
            <v>Larry Lennon</v>
          </cell>
          <cell r="AL1414" t="str">
            <v>Rosa McKinnon</v>
          </cell>
          <cell r="AM1414" t="b">
            <v>0</v>
          </cell>
          <cell r="AN1414" t="str">
            <v>RW:039273@3494</v>
          </cell>
          <cell r="AO1414" t="str">
            <v>08752</v>
          </cell>
          <cell r="AP1414">
            <v>0</v>
          </cell>
          <cell r="AQ1414">
            <v>2568.8000000000002</v>
          </cell>
          <cell r="AR1414">
            <v>0</v>
          </cell>
          <cell r="AS1414">
            <v>0</v>
          </cell>
          <cell r="AT1414">
            <v>0</v>
          </cell>
          <cell r="AU1414">
            <v>0</v>
          </cell>
          <cell r="AV1414">
            <v>955.5</v>
          </cell>
          <cell r="AW1414">
            <v>0</v>
          </cell>
          <cell r="AX1414">
            <v>3524.3</v>
          </cell>
          <cell r="AY1414">
            <v>3524.3</v>
          </cell>
        </row>
        <row r="1415">
          <cell r="A1415" t="str">
            <v>038907</v>
          </cell>
          <cell r="B1415" t="str">
            <v>PENN SQUARE</v>
          </cell>
          <cell r="C1415" t="str">
            <v>7501 Montgomery N.E.</v>
          </cell>
          <cell r="D1415">
            <v>0</v>
          </cell>
          <cell r="E1415" t="str">
            <v>Albuquerque</v>
          </cell>
          <cell r="F1415" t="str">
            <v>NM</v>
          </cell>
          <cell r="G1415" t="str">
            <v>87109</v>
          </cell>
          <cell r="H1415" t="str">
            <v>505-884-2295</v>
          </cell>
          <cell r="I1415" t="str">
            <v>505-884-2297</v>
          </cell>
          <cell r="J1415">
            <v>210</v>
          </cell>
          <cell r="K1415" t="str">
            <v>35001</v>
          </cell>
          <cell r="L1415" t="str">
            <v>Bernalillo</v>
          </cell>
          <cell r="M1415" t="str">
            <v>0200</v>
          </cell>
          <cell r="N1415" t="str">
            <v>Albuquerque</v>
          </cell>
          <cell r="O1415">
            <v>0</v>
          </cell>
          <cell r="P1415">
            <v>0</v>
          </cell>
          <cell r="Q1415">
            <v>0</v>
          </cell>
          <cell r="R1415" t="str">
            <v>garden</v>
          </cell>
          <cell r="S1415" t="str">
            <v>AIMCO</v>
          </cell>
          <cell r="T1415" t="str">
            <v>REIT</v>
          </cell>
          <cell r="U1415" t="str">
            <v>Conventional</v>
          </cell>
          <cell r="V1415" t="str">
            <v>Conventional</v>
          </cell>
          <cell r="W1415">
            <v>0</v>
          </cell>
          <cell r="X1415" t="str">
            <v>Consolidated</v>
          </cell>
          <cell r="Y1415" t="str">
            <v>12</v>
          </cell>
          <cell r="Z1415" t="str">
            <v>7</v>
          </cell>
          <cell r="AA1415" t="str">
            <v>8</v>
          </cell>
          <cell r="AB1415">
            <v>0</v>
          </cell>
          <cell r="AC1415">
            <v>1</v>
          </cell>
          <cell r="AD1415" t="str">
            <v>Yes</v>
          </cell>
          <cell r="AE1415" t="str">
            <v>Yes</v>
          </cell>
          <cell r="AF1415" t="str">
            <v>NHP Management Company</v>
          </cell>
          <cell r="AG1415" t="str">
            <v>AIMCO/Penn Square, L.L.C.</v>
          </cell>
          <cell r="AH1415" t="str">
            <v>1982</v>
          </cell>
          <cell r="AI1415" t="str">
            <v>West</v>
          </cell>
          <cell r="AJ1415" t="str">
            <v>Dallas II</v>
          </cell>
          <cell r="AK1415" t="str">
            <v>Larry Lennon</v>
          </cell>
          <cell r="AL1415" t="str">
            <v>Rosa McKinnon</v>
          </cell>
          <cell r="AM1415" t="b">
            <v>0</v>
          </cell>
          <cell r="AN1415">
            <v>0</v>
          </cell>
          <cell r="AO1415" t="str">
            <v>09143</v>
          </cell>
          <cell r="AP1415">
            <v>0</v>
          </cell>
          <cell r="AQ1415">
            <v>2074.8000000000002</v>
          </cell>
          <cell r="AR1415">
            <v>0</v>
          </cell>
          <cell r="AS1415">
            <v>0</v>
          </cell>
          <cell r="AT1415">
            <v>0</v>
          </cell>
          <cell r="AU1415">
            <v>0</v>
          </cell>
          <cell r="AV1415">
            <v>771.75</v>
          </cell>
          <cell r="AW1415">
            <v>0</v>
          </cell>
          <cell r="AX1415">
            <v>2846.55</v>
          </cell>
          <cell r="AY1415">
            <v>2846.55</v>
          </cell>
        </row>
        <row r="1416">
          <cell r="A1416" t="str">
            <v>038908</v>
          </cell>
          <cell r="B1416" t="str">
            <v>NORTHLAKE VILLAGE (LIMA)</v>
          </cell>
          <cell r="C1416" t="str">
            <v>1741 LUCILLE DRIVE</v>
          </cell>
          <cell r="D1416">
            <v>0</v>
          </cell>
          <cell r="E1416" t="str">
            <v>Lima</v>
          </cell>
          <cell r="F1416" t="str">
            <v>OH</v>
          </cell>
          <cell r="G1416" t="str">
            <v>45801</v>
          </cell>
          <cell r="H1416" t="str">
            <v>419-227-4501</v>
          </cell>
          <cell r="I1416" t="str">
            <v>419-227-0462</v>
          </cell>
          <cell r="J1416">
            <v>150</v>
          </cell>
          <cell r="K1416" t="str">
            <v>39003</v>
          </cell>
          <cell r="L1416" t="str">
            <v>Allen</v>
          </cell>
          <cell r="M1416" t="str">
            <v>4320</v>
          </cell>
          <cell r="N1416" t="str">
            <v>Lima</v>
          </cell>
          <cell r="O1416">
            <v>0</v>
          </cell>
          <cell r="P1416">
            <v>0</v>
          </cell>
          <cell r="Q1416" t="str">
            <v>Small City</v>
          </cell>
          <cell r="R1416" t="str">
            <v>garden</v>
          </cell>
          <cell r="S1416" t="str">
            <v>AIMCO</v>
          </cell>
          <cell r="T1416" t="str">
            <v>OXFORD</v>
          </cell>
          <cell r="U1416" t="str">
            <v>Affordable</v>
          </cell>
          <cell r="V1416" t="str">
            <v>Affordable</v>
          </cell>
          <cell r="W1416">
            <v>0</v>
          </cell>
          <cell r="X1416" t="str">
            <v>Fee</v>
          </cell>
          <cell r="Y1416">
            <v>0</v>
          </cell>
          <cell r="Z1416">
            <v>0</v>
          </cell>
          <cell r="AA1416">
            <v>0</v>
          </cell>
          <cell r="AB1416">
            <v>0</v>
          </cell>
          <cell r="AC1416">
            <v>0</v>
          </cell>
          <cell r="AD1416" t="str">
            <v>Yes</v>
          </cell>
          <cell r="AE1416" t="str">
            <v>Yes</v>
          </cell>
          <cell r="AF1416" t="str">
            <v>Oxford</v>
          </cell>
          <cell r="AG1416" t="str">
            <v>Lima - Oxford</v>
          </cell>
          <cell r="AH1416" t="str">
            <v>1971</v>
          </cell>
          <cell r="AI1416" t="str">
            <v>Oxford</v>
          </cell>
          <cell r="AJ1416" t="str">
            <v>Aff. Midwest</v>
          </cell>
          <cell r="AK1416" t="str">
            <v>Jennifer Jarvis</v>
          </cell>
          <cell r="AL1416" t="str">
            <v>Jeanne Gullion</v>
          </cell>
          <cell r="AM1416" t="b">
            <v>0</v>
          </cell>
          <cell r="AN1416" t="str">
            <v>RW:006827@3494</v>
          </cell>
          <cell r="AO1416" t="str">
            <v>11311</v>
          </cell>
          <cell r="AP1416">
            <v>0</v>
          </cell>
          <cell r="AQ1416">
            <v>0</v>
          </cell>
          <cell r="AR1416">
            <v>0</v>
          </cell>
          <cell r="AS1416">
            <v>0</v>
          </cell>
          <cell r="AT1416">
            <v>0</v>
          </cell>
          <cell r="AU1416">
            <v>0</v>
          </cell>
          <cell r="AV1416">
            <v>0</v>
          </cell>
          <cell r="AW1416">
            <v>0</v>
          </cell>
          <cell r="AX1416">
            <v>0</v>
          </cell>
          <cell r="AY1416">
            <v>0</v>
          </cell>
        </row>
        <row r="1417">
          <cell r="A1417" t="str">
            <v>038909</v>
          </cell>
          <cell r="B1417" t="str">
            <v>UNDERWOOD FAMILY</v>
          </cell>
          <cell r="C1417" t="str">
            <v>25 LAUREL STREET</v>
          </cell>
          <cell r="D1417">
            <v>0</v>
          </cell>
          <cell r="E1417" t="str">
            <v>Hartford</v>
          </cell>
          <cell r="F1417" t="str">
            <v>CT</v>
          </cell>
          <cell r="G1417" t="str">
            <v>06106</v>
          </cell>
          <cell r="H1417" t="str">
            <v>860-951-2267</v>
          </cell>
          <cell r="I1417" t="str">
            <v>860-951-5015</v>
          </cell>
          <cell r="J1417">
            <v>136</v>
          </cell>
          <cell r="K1417" t="str">
            <v>09003</v>
          </cell>
          <cell r="L1417" t="str">
            <v>Hartford</v>
          </cell>
          <cell r="M1417" t="str">
            <v>3280</v>
          </cell>
          <cell r="N1417" t="str">
            <v>Hartford</v>
          </cell>
          <cell r="O1417">
            <v>0</v>
          </cell>
          <cell r="P1417">
            <v>0</v>
          </cell>
          <cell r="Q1417" t="str">
            <v>Inner City</v>
          </cell>
          <cell r="R1417" t="str">
            <v>garden</v>
          </cell>
          <cell r="S1417" t="str">
            <v>AIMCO</v>
          </cell>
          <cell r="T1417" t="str">
            <v>OXFORD</v>
          </cell>
          <cell r="U1417" t="str">
            <v>Affordable</v>
          </cell>
          <cell r="V1417" t="str">
            <v>Affordable</v>
          </cell>
          <cell r="W1417">
            <v>0</v>
          </cell>
          <cell r="X1417" t="str">
            <v>Fee</v>
          </cell>
          <cell r="Y1417">
            <v>0</v>
          </cell>
          <cell r="Z1417">
            <v>0</v>
          </cell>
          <cell r="AA1417">
            <v>0</v>
          </cell>
          <cell r="AB1417">
            <v>0</v>
          </cell>
          <cell r="AC1417">
            <v>0</v>
          </cell>
          <cell r="AD1417" t="str">
            <v>Yes</v>
          </cell>
          <cell r="AE1417" t="str">
            <v>Yes</v>
          </cell>
          <cell r="AF1417" t="str">
            <v>Oxford</v>
          </cell>
          <cell r="AG1417" t="str">
            <v>Underwood Associates</v>
          </cell>
          <cell r="AH1417">
            <v>0</v>
          </cell>
          <cell r="AI1417" t="str">
            <v>Oxford</v>
          </cell>
          <cell r="AJ1417" t="str">
            <v>Sr. Living</v>
          </cell>
          <cell r="AK1417" t="str">
            <v>Fran Wechter</v>
          </cell>
          <cell r="AL1417" t="str">
            <v>Francis Wechter</v>
          </cell>
          <cell r="AM1417" t="b">
            <v>0</v>
          </cell>
          <cell r="AN1417" t="str">
            <v>RW:000606@3494</v>
          </cell>
          <cell r="AO1417" t="str">
            <v>11442</v>
          </cell>
          <cell r="AP1417">
            <v>0</v>
          </cell>
          <cell r="AQ1417">
            <v>0</v>
          </cell>
          <cell r="AR1417">
            <v>0</v>
          </cell>
          <cell r="AS1417">
            <v>0</v>
          </cell>
          <cell r="AT1417">
            <v>0</v>
          </cell>
          <cell r="AU1417">
            <v>0</v>
          </cell>
          <cell r="AV1417">
            <v>0</v>
          </cell>
          <cell r="AW1417">
            <v>0</v>
          </cell>
          <cell r="AX1417">
            <v>0</v>
          </cell>
          <cell r="AY1417">
            <v>0</v>
          </cell>
        </row>
        <row r="1418">
          <cell r="A1418" t="str">
            <v>038911</v>
          </cell>
          <cell r="B1418" t="str">
            <v>SUGAR BUSH</v>
          </cell>
          <cell r="C1418" t="str">
            <v>3601 CHADAM LANE</v>
          </cell>
          <cell r="D1418">
            <v>0</v>
          </cell>
          <cell r="E1418" t="str">
            <v>Muncie</v>
          </cell>
          <cell r="F1418" t="str">
            <v>IN</v>
          </cell>
          <cell r="G1418" t="str">
            <v>47304</v>
          </cell>
          <cell r="H1418" t="str">
            <v>317-282-0300</v>
          </cell>
          <cell r="I1418" t="str">
            <v>317-287-1357</v>
          </cell>
          <cell r="J1418">
            <v>240</v>
          </cell>
          <cell r="K1418" t="str">
            <v>18035</v>
          </cell>
          <cell r="L1418" t="str">
            <v>Delaware</v>
          </cell>
          <cell r="M1418" t="str">
            <v>5280</v>
          </cell>
          <cell r="N1418" t="str">
            <v>Muncie</v>
          </cell>
          <cell r="O1418">
            <v>0</v>
          </cell>
          <cell r="P1418">
            <v>0</v>
          </cell>
          <cell r="Q1418" t="str">
            <v>Small City</v>
          </cell>
          <cell r="R1418" t="str">
            <v>garden</v>
          </cell>
          <cell r="S1418" t="str">
            <v>AIMCO</v>
          </cell>
          <cell r="T1418" t="str">
            <v>OXFORD</v>
          </cell>
          <cell r="U1418" t="str">
            <v>Conventional</v>
          </cell>
          <cell r="V1418" t="str">
            <v>Conventional</v>
          </cell>
          <cell r="W1418">
            <v>0</v>
          </cell>
          <cell r="X1418" t="str">
            <v>Fee</v>
          </cell>
          <cell r="Y1418">
            <v>0</v>
          </cell>
          <cell r="Z1418">
            <v>0</v>
          </cell>
          <cell r="AA1418">
            <v>0</v>
          </cell>
          <cell r="AB1418">
            <v>0</v>
          </cell>
          <cell r="AC1418">
            <v>0</v>
          </cell>
          <cell r="AD1418" t="str">
            <v>Yes</v>
          </cell>
          <cell r="AE1418" t="str">
            <v>Yes</v>
          </cell>
          <cell r="AF1418" t="str">
            <v>Oxford</v>
          </cell>
          <cell r="AG1418" t="str">
            <v>Sugar Bush - Oxford</v>
          </cell>
          <cell r="AH1418" t="str">
            <v>1981</v>
          </cell>
          <cell r="AI1418" t="str">
            <v>Oxford</v>
          </cell>
          <cell r="AJ1418" t="str">
            <v>Conv. Midwest</v>
          </cell>
          <cell r="AK1418" t="str">
            <v>Gerry Zais</v>
          </cell>
          <cell r="AL1418" t="str">
            <v>Susan Diehl</v>
          </cell>
          <cell r="AM1418" t="b">
            <v>1</v>
          </cell>
          <cell r="AN1418">
            <v>0</v>
          </cell>
          <cell r="AO1418">
            <v>0</v>
          </cell>
          <cell r="AP1418">
            <v>0</v>
          </cell>
          <cell r="AQ1418">
            <v>0</v>
          </cell>
          <cell r="AR1418">
            <v>0</v>
          </cell>
          <cell r="AS1418">
            <v>0</v>
          </cell>
          <cell r="AT1418">
            <v>0</v>
          </cell>
          <cell r="AU1418">
            <v>0</v>
          </cell>
          <cell r="AV1418">
            <v>0</v>
          </cell>
          <cell r="AW1418">
            <v>0</v>
          </cell>
          <cell r="AX1418">
            <v>0</v>
          </cell>
          <cell r="AY1418">
            <v>0</v>
          </cell>
        </row>
        <row r="1419">
          <cell r="A1419" t="str">
            <v>038912</v>
          </cell>
          <cell r="B1419" t="str">
            <v>VILLA LADERA</v>
          </cell>
          <cell r="C1419" t="str">
            <v>6101 SEQUOIA, NW</v>
          </cell>
          <cell r="D1419">
            <v>0</v>
          </cell>
          <cell r="E1419" t="str">
            <v>ALBUQUERQUE</v>
          </cell>
          <cell r="F1419" t="str">
            <v>NM</v>
          </cell>
          <cell r="G1419" t="str">
            <v>87120</v>
          </cell>
          <cell r="H1419" t="str">
            <v>505-836-5500</v>
          </cell>
          <cell r="I1419" t="str">
            <v>505-839-0715</v>
          </cell>
          <cell r="J1419">
            <v>280</v>
          </cell>
          <cell r="K1419" t="str">
            <v>35001</v>
          </cell>
          <cell r="L1419" t="str">
            <v>Bernalillo</v>
          </cell>
          <cell r="M1419" t="str">
            <v>0200</v>
          </cell>
          <cell r="N1419" t="str">
            <v>Albuquerque</v>
          </cell>
          <cell r="O1419">
            <v>0</v>
          </cell>
          <cell r="P1419">
            <v>0</v>
          </cell>
          <cell r="Q1419">
            <v>0</v>
          </cell>
          <cell r="R1419" t="str">
            <v>garden</v>
          </cell>
          <cell r="S1419" t="str">
            <v>AIMCO</v>
          </cell>
          <cell r="T1419" t="str">
            <v>REIT</v>
          </cell>
          <cell r="U1419" t="str">
            <v>Conventional</v>
          </cell>
          <cell r="V1419" t="str">
            <v>Conventional</v>
          </cell>
          <cell r="W1419">
            <v>0</v>
          </cell>
          <cell r="X1419" t="str">
            <v>Consolidated</v>
          </cell>
          <cell r="Y1419" t="str">
            <v>12</v>
          </cell>
          <cell r="Z1419" t="str">
            <v>8</v>
          </cell>
          <cell r="AA1419" t="str">
            <v>8</v>
          </cell>
          <cell r="AB1419">
            <v>0</v>
          </cell>
          <cell r="AC1419">
            <v>1</v>
          </cell>
          <cell r="AD1419" t="str">
            <v>Yes</v>
          </cell>
          <cell r="AE1419" t="str">
            <v>Yes</v>
          </cell>
          <cell r="AF1419" t="str">
            <v>NHP Management Company</v>
          </cell>
          <cell r="AG1419" t="str">
            <v>AIMCO/Villa Ladera, L.P.</v>
          </cell>
          <cell r="AH1419" t="str">
            <v>1985</v>
          </cell>
          <cell r="AI1419" t="str">
            <v>West</v>
          </cell>
          <cell r="AJ1419" t="str">
            <v>Dallas II</v>
          </cell>
          <cell r="AK1419" t="str">
            <v>Larry Lennon</v>
          </cell>
          <cell r="AL1419" t="str">
            <v>Rosa McKinnon</v>
          </cell>
          <cell r="AM1419" t="b">
            <v>0</v>
          </cell>
          <cell r="AN1419" t="str">
            <v>RW:040904@3494</v>
          </cell>
          <cell r="AO1419" t="str">
            <v>13169</v>
          </cell>
          <cell r="AP1419">
            <v>0</v>
          </cell>
          <cell r="AQ1419">
            <v>2766.4</v>
          </cell>
          <cell r="AR1419">
            <v>0</v>
          </cell>
          <cell r="AS1419">
            <v>0</v>
          </cell>
          <cell r="AT1419">
            <v>0</v>
          </cell>
          <cell r="AU1419">
            <v>0</v>
          </cell>
          <cell r="AV1419">
            <v>1029</v>
          </cell>
          <cell r="AW1419">
            <v>0</v>
          </cell>
          <cell r="AX1419">
            <v>3795.4</v>
          </cell>
          <cell r="AY1419">
            <v>3795.4</v>
          </cell>
        </row>
        <row r="1420">
          <cell r="A1420" t="str">
            <v>038913</v>
          </cell>
          <cell r="B1420" t="str">
            <v>40TH NORTH</v>
          </cell>
          <cell r="C1420" t="str">
            <v>5115 NORTH 40th STREET</v>
          </cell>
          <cell r="D1420">
            <v>0</v>
          </cell>
          <cell r="E1420" t="str">
            <v>PHOENIX</v>
          </cell>
          <cell r="F1420" t="str">
            <v>AZ</v>
          </cell>
          <cell r="G1420" t="str">
            <v>85018</v>
          </cell>
          <cell r="H1420" t="str">
            <v>602-840-2400</v>
          </cell>
          <cell r="I1420" t="str">
            <v>602-952-8783</v>
          </cell>
          <cell r="J1420">
            <v>556</v>
          </cell>
          <cell r="K1420" t="str">
            <v>04013</v>
          </cell>
          <cell r="L1420" t="str">
            <v>Maricopa</v>
          </cell>
          <cell r="M1420" t="str">
            <v>6200</v>
          </cell>
          <cell r="N1420" t="str">
            <v>Phoenix-Mesa</v>
          </cell>
          <cell r="O1420">
            <v>0</v>
          </cell>
          <cell r="P1420">
            <v>0</v>
          </cell>
          <cell r="Q1420">
            <v>0</v>
          </cell>
          <cell r="R1420" t="str">
            <v>midrise</v>
          </cell>
          <cell r="S1420" t="str">
            <v>AIMCO</v>
          </cell>
          <cell r="T1420" t="str">
            <v>REIT</v>
          </cell>
          <cell r="U1420" t="str">
            <v>Conventional</v>
          </cell>
          <cell r="V1420" t="str">
            <v>Conventional</v>
          </cell>
          <cell r="W1420">
            <v>0</v>
          </cell>
          <cell r="X1420" t="str">
            <v>Consolidated</v>
          </cell>
          <cell r="Y1420" t="str">
            <v>12</v>
          </cell>
          <cell r="Z1420" t="str">
            <v>9</v>
          </cell>
          <cell r="AA1420" t="str">
            <v>4</v>
          </cell>
          <cell r="AB1420">
            <v>0</v>
          </cell>
          <cell r="AC1420">
            <v>1</v>
          </cell>
          <cell r="AD1420" t="str">
            <v>Yes</v>
          </cell>
          <cell r="AE1420" t="str">
            <v>Yes</v>
          </cell>
          <cell r="AF1420" t="str">
            <v>NHP Management Company</v>
          </cell>
          <cell r="AG1420" t="str">
            <v>AIMCO Properties Finance Parnership, L.P.</v>
          </cell>
          <cell r="AH1420" t="str">
            <v>1970</v>
          </cell>
          <cell r="AI1420" t="str">
            <v>Far West</v>
          </cell>
          <cell r="AJ1420" t="str">
            <v>Phoenix</v>
          </cell>
          <cell r="AK1420" t="str">
            <v>Kris Bloom</v>
          </cell>
          <cell r="AL1420" t="str">
            <v>Jennifer Barker</v>
          </cell>
          <cell r="AM1420" t="b">
            <v>0</v>
          </cell>
          <cell r="AN1420" t="str">
            <v>RW:006771@3494</v>
          </cell>
          <cell r="AO1420" t="str">
            <v>11654</v>
          </cell>
          <cell r="AP1420">
            <v>0</v>
          </cell>
          <cell r="AQ1420">
            <v>0</v>
          </cell>
          <cell r="AR1420">
            <v>0</v>
          </cell>
          <cell r="AS1420">
            <v>0</v>
          </cell>
          <cell r="AT1420">
            <v>0</v>
          </cell>
          <cell r="AU1420">
            <v>3455.95</v>
          </cell>
          <cell r="AV1420">
            <v>0</v>
          </cell>
          <cell r="AW1420">
            <v>0</v>
          </cell>
          <cell r="AX1420">
            <v>3455.95</v>
          </cell>
          <cell r="AY1420">
            <v>3455.95</v>
          </cell>
        </row>
        <row r="1421">
          <cell r="A1421" t="str">
            <v>038915</v>
          </cell>
          <cell r="B1421" t="str">
            <v>PARADISE PALMS</v>
          </cell>
          <cell r="C1421" t="str">
            <v>1517 East Colter</v>
          </cell>
          <cell r="D1421">
            <v>0</v>
          </cell>
          <cell r="E1421" t="str">
            <v>Phoenix</v>
          </cell>
          <cell r="F1421" t="str">
            <v>AZ</v>
          </cell>
          <cell r="G1421" t="str">
            <v>85014</v>
          </cell>
          <cell r="H1421" t="str">
            <v>602-264-2821</v>
          </cell>
          <cell r="I1421" t="str">
            <v>602-274-3556</v>
          </cell>
          <cell r="J1421">
            <v>130</v>
          </cell>
          <cell r="K1421" t="str">
            <v>04013</v>
          </cell>
          <cell r="L1421" t="str">
            <v>Maricopa</v>
          </cell>
          <cell r="M1421" t="str">
            <v>6200</v>
          </cell>
          <cell r="N1421" t="str">
            <v>Phoenix-Mesa</v>
          </cell>
          <cell r="O1421">
            <v>0</v>
          </cell>
          <cell r="P1421">
            <v>0</v>
          </cell>
          <cell r="Q1421">
            <v>0</v>
          </cell>
          <cell r="R1421" t="str">
            <v>garden</v>
          </cell>
          <cell r="S1421" t="str">
            <v>AIMCO</v>
          </cell>
          <cell r="T1421" t="str">
            <v>REIT</v>
          </cell>
          <cell r="U1421" t="str">
            <v>Conventional</v>
          </cell>
          <cell r="V1421" t="str">
            <v>Conventional</v>
          </cell>
          <cell r="W1421">
            <v>0</v>
          </cell>
          <cell r="X1421" t="str">
            <v>Consolidated</v>
          </cell>
          <cell r="Y1421" t="str">
            <v>12</v>
          </cell>
          <cell r="Z1421" t="str">
            <v>8</v>
          </cell>
          <cell r="AA1421" t="str">
            <v>6</v>
          </cell>
          <cell r="AB1421">
            <v>0</v>
          </cell>
          <cell r="AC1421">
            <v>1</v>
          </cell>
          <cell r="AD1421" t="str">
            <v>Yes</v>
          </cell>
          <cell r="AE1421" t="str">
            <v>Yes</v>
          </cell>
          <cell r="AF1421" t="str">
            <v>NHP Management Company</v>
          </cell>
          <cell r="AG1421" t="str">
            <v>AIMCO/Brandywine, L.P.</v>
          </cell>
          <cell r="AH1421" t="str">
            <v>1970</v>
          </cell>
          <cell r="AI1421" t="str">
            <v>Far West</v>
          </cell>
          <cell r="AJ1421" t="str">
            <v>Phoenix</v>
          </cell>
          <cell r="AK1421" t="str">
            <v>Kris Bloom</v>
          </cell>
          <cell r="AL1421" t="str">
            <v>Jennifer Barker</v>
          </cell>
          <cell r="AM1421" t="b">
            <v>0</v>
          </cell>
          <cell r="AN1421">
            <v>0</v>
          </cell>
          <cell r="AO1421" t="str">
            <v>06953</v>
          </cell>
          <cell r="AP1421">
            <v>0</v>
          </cell>
          <cell r="AQ1421">
            <v>0</v>
          </cell>
          <cell r="AR1421">
            <v>0</v>
          </cell>
          <cell r="AS1421">
            <v>0</v>
          </cell>
          <cell r="AT1421">
            <v>0</v>
          </cell>
          <cell r="AU1421">
            <v>808.04</v>
          </cell>
          <cell r="AV1421">
            <v>0</v>
          </cell>
          <cell r="AW1421">
            <v>0</v>
          </cell>
          <cell r="AX1421">
            <v>808.04</v>
          </cell>
          <cell r="AY1421">
            <v>808.04</v>
          </cell>
        </row>
        <row r="1422">
          <cell r="A1422" t="str">
            <v>038916</v>
          </cell>
          <cell r="B1422" t="str">
            <v>BOLTON NORTH</v>
          </cell>
          <cell r="C1422" t="str">
            <v>1600 MOUNT ROYAL AVENUE</v>
          </cell>
          <cell r="D1422">
            <v>0</v>
          </cell>
          <cell r="E1422" t="str">
            <v>Baltimore</v>
          </cell>
          <cell r="F1422" t="str">
            <v>MD</v>
          </cell>
          <cell r="G1422" t="str">
            <v>21217</v>
          </cell>
          <cell r="H1422" t="str">
            <v>410-462-5433</v>
          </cell>
          <cell r="I1422" t="str">
            <v>410-225-3690</v>
          </cell>
          <cell r="J1422">
            <v>209</v>
          </cell>
          <cell r="K1422" t="str">
            <v>24510</v>
          </cell>
          <cell r="L1422" t="str">
            <v>Baltimore City</v>
          </cell>
          <cell r="M1422" t="str">
            <v>0720</v>
          </cell>
          <cell r="N1422" t="str">
            <v>Baltimore</v>
          </cell>
          <cell r="O1422" t="str">
            <v>97</v>
          </cell>
          <cell r="P1422" t="str">
            <v>Washington - Baltimore</v>
          </cell>
          <cell r="Q1422" t="str">
            <v>Inner City</v>
          </cell>
          <cell r="R1422" t="str">
            <v>highrise</v>
          </cell>
          <cell r="S1422" t="str">
            <v>AIMCO</v>
          </cell>
          <cell r="T1422" t="str">
            <v>OXFORD</v>
          </cell>
          <cell r="U1422" t="str">
            <v>Affordable</v>
          </cell>
          <cell r="V1422" t="str">
            <v>Affordable</v>
          </cell>
          <cell r="W1422">
            <v>0</v>
          </cell>
          <cell r="X1422" t="str">
            <v>Fee</v>
          </cell>
          <cell r="Y1422">
            <v>0</v>
          </cell>
          <cell r="Z1422">
            <v>0</v>
          </cell>
          <cell r="AA1422">
            <v>0</v>
          </cell>
          <cell r="AB1422">
            <v>0</v>
          </cell>
          <cell r="AC1422">
            <v>0</v>
          </cell>
          <cell r="AD1422" t="str">
            <v>Yes</v>
          </cell>
          <cell r="AE1422" t="str">
            <v>Yes</v>
          </cell>
          <cell r="AF1422" t="str">
            <v>Three Pack Corp./Steve Shea</v>
          </cell>
          <cell r="AG1422" t="str">
            <v>Park North - Oxford</v>
          </cell>
          <cell r="AH1422" t="str">
            <v>1975</v>
          </cell>
          <cell r="AI1422" t="str">
            <v>Oxford</v>
          </cell>
          <cell r="AJ1422" t="str">
            <v>Aff. Midwest</v>
          </cell>
          <cell r="AK1422" t="str">
            <v>Jennifer Jarvis</v>
          </cell>
          <cell r="AL1422" t="str">
            <v>Kris Beckett</v>
          </cell>
          <cell r="AM1422" t="b">
            <v>0</v>
          </cell>
          <cell r="AN1422" t="str">
            <v>RW:038394@3494</v>
          </cell>
          <cell r="AO1422" t="str">
            <v>07315</v>
          </cell>
          <cell r="AP1422">
            <v>0</v>
          </cell>
          <cell r="AQ1422">
            <v>0</v>
          </cell>
          <cell r="AR1422">
            <v>0</v>
          </cell>
          <cell r="AS1422">
            <v>0</v>
          </cell>
          <cell r="AT1422">
            <v>0</v>
          </cell>
          <cell r="AU1422">
            <v>0</v>
          </cell>
          <cell r="AV1422">
            <v>0</v>
          </cell>
          <cell r="AW1422">
            <v>0</v>
          </cell>
          <cell r="AX1422">
            <v>0</v>
          </cell>
          <cell r="AY1422">
            <v>0</v>
          </cell>
        </row>
        <row r="1423">
          <cell r="A1423" t="str">
            <v>038918</v>
          </cell>
          <cell r="B1423" t="str">
            <v>NEWPORT</v>
          </cell>
          <cell r="C1423" t="str">
            <v>1333 North Dysart Road</v>
          </cell>
          <cell r="D1423">
            <v>0</v>
          </cell>
          <cell r="E1423" t="str">
            <v>Avondale</v>
          </cell>
          <cell r="F1423" t="str">
            <v>AZ</v>
          </cell>
          <cell r="G1423" t="str">
            <v>85323</v>
          </cell>
          <cell r="H1423" t="str">
            <v>602-932-0282</v>
          </cell>
          <cell r="I1423" t="str">
            <v>602-932-2873</v>
          </cell>
          <cell r="J1423">
            <v>204</v>
          </cell>
          <cell r="K1423" t="str">
            <v>04013</v>
          </cell>
          <cell r="L1423" t="str">
            <v>Maricopa</v>
          </cell>
          <cell r="M1423" t="str">
            <v>6200</v>
          </cell>
          <cell r="N1423" t="str">
            <v>Phoenix-Mesa</v>
          </cell>
          <cell r="O1423">
            <v>0</v>
          </cell>
          <cell r="P1423">
            <v>0</v>
          </cell>
          <cell r="Q1423">
            <v>0</v>
          </cell>
          <cell r="R1423" t="str">
            <v>garden</v>
          </cell>
          <cell r="S1423" t="str">
            <v>AIMCO</v>
          </cell>
          <cell r="T1423" t="str">
            <v>REIT</v>
          </cell>
          <cell r="U1423" t="str">
            <v>Conventional</v>
          </cell>
          <cell r="V1423" t="str">
            <v>Conventional</v>
          </cell>
          <cell r="W1423">
            <v>0</v>
          </cell>
          <cell r="X1423" t="str">
            <v>Consolidated</v>
          </cell>
          <cell r="Y1423" t="str">
            <v>12</v>
          </cell>
          <cell r="Z1423" t="str">
            <v>4</v>
          </cell>
          <cell r="AA1423" t="str">
            <v>7</v>
          </cell>
          <cell r="AB1423">
            <v>0</v>
          </cell>
          <cell r="AC1423">
            <v>1</v>
          </cell>
          <cell r="AD1423" t="str">
            <v>Yes</v>
          </cell>
          <cell r="AE1423" t="str">
            <v>Yes</v>
          </cell>
          <cell r="AF1423" t="str">
            <v>NHP Management Company</v>
          </cell>
          <cell r="AG1423" t="str">
            <v>AIMCO/Brandywine, L.P.</v>
          </cell>
          <cell r="AH1423" t="str">
            <v>1986</v>
          </cell>
          <cell r="AI1423" t="str">
            <v>Far West</v>
          </cell>
          <cell r="AJ1423" t="str">
            <v>Phoenix</v>
          </cell>
          <cell r="AK1423" t="str">
            <v>Kris Bloom</v>
          </cell>
          <cell r="AL1423" t="str">
            <v>Bill Root</v>
          </cell>
          <cell r="AM1423" t="b">
            <v>0</v>
          </cell>
          <cell r="AN1423" t="str">
            <v>RW:008677@3494</v>
          </cell>
          <cell r="AO1423" t="str">
            <v>11469</v>
          </cell>
          <cell r="AP1423">
            <v>0</v>
          </cell>
          <cell r="AQ1423">
            <v>0</v>
          </cell>
          <cell r="AR1423">
            <v>0</v>
          </cell>
          <cell r="AS1423">
            <v>0</v>
          </cell>
          <cell r="AT1423">
            <v>0</v>
          </cell>
          <cell r="AU1423">
            <v>0</v>
          </cell>
          <cell r="AV1423">
            <v>749.7</v>
          </cell>
          <cell r="AW1423">
            <v>0</v>
          </cell>
          <cell r="AX1423">
            <v>749.7</v>
          </cell>
          <cell r="AY1423">
            <v>749.7</v>
          </cell>
        </row>
        <row r="1424">
          <cell r="A1424" t="str">
            <v>038919</v>
          </cell>
          <cell r="B1424" t="str">
            <v>FOXWELL MEMORIAL</v>
          </cell>
          <cell r="C1424" t="str">
            <v>3700 GREENSPRING AVENUE</v>
          </cell>
          <cell r="D1424">
            <v>0</v>
          </cell>
          <cell r="E1424" t="str">
            <v>Baltimore</v>
          </cell>
          <cell r="F1424" t="str">
            <v>MD</v>
          </cell>
          <cell r="G1424" t="str">
            <v>21211</v>
          </cell>
          <cell r="H1424" t="str">
            <v>410-728-4550</v>
          </cell>
          <cell r="I1424" t="str">
            <v>410-383-6125</v>
          </cell>
          <cell r="J1424">
            <v>154</v>
          </cell>
          <cell r="K1424" t="str">
            <v>24510</v>
          </cell>
          <cell r="L1424" t="str">
            <v>Baltimore City</v>
          </cell>
          <cell r="M1424" t="str">
            <v>0720</v>
          </cell>
          <cell r="N1424" t="str">
            <v>Baltimore</v>
          </cell>
          <cell r="O1424" t="str">
            <v>97</v>
          </cell>
          <cell r="P1424" t="str">
            <v>Washington - Baltimore</v>
          </cell>
          <cell r="Q1424" t="str">
            <v>Inner City</v>
          </cell>
          <cell r="R1424" t="str">
            <v>highrise</v>
          </cell>
          <cell r="S1424" t="str">
            <v>AIMCO</v>
          </cell>
          <cell r="T1424" t="str">
            <v>OXFORD</v>
          </cell>
          <cell r="U1424" t="str">
            <v>Affordable</v>
          </cell>
          <cell r="V1424" t="str">
            <v>Affordable</v>
          </cell>
          <cell r="W1424">
            <v>0</v>
          </cell>
          <cell r="X1424" t="str">
            <v>Fee</v>
          </cell>
          <cell r="Y1424">
            <v>0</v>
          </cell>
          <cell r="Z1424">
            <v>0</v>
          </cell>
          <cell r="AA1424">
            <v>0</v>
          </cell>
          <cell r="AB1424">
            <v>0</v>
          </cell>
          <cell r="AC1424">
            <v>0</v>
          </cell>
          <cell r="AD1424" t="str">
            <v>Yes</v>
          </cell>
          <cell r="AE1424" t="str">
            <v>Yes</v>
          </cell>
          <cell r="AF1424" t="str">
            <v>Oxford</v>
          </cell>
          <cell r="AG1424" t="str">
            <v>Greenspring - Oxford</v>
          </cell>
          <cell r="AH1424">
            <v>0</v>
          </cell>
          <cell r="AI1424" t="str">
            <v>Oxford</v>
          </cell>
          <cell r="AJ1424" t="str">
            <v>Aff. Midwest</v>
          </cell>
          <cell r="AK1424" t="str">
            <v>Jennifer Jarvis</v>
          </cell>
          <cell r="AL1424" t="str">
            <v>Kris Beckett</v>
          </cell>
          <cell r="AM1424" t="b">
            <v>0</v>
          </cell>
          <cell r="AN1424" t="str">
            <v>RW:038202@3494</v>
          </cell>
          <cell r="AO1424" t="str">
            <v>08018</v>
          </cell>
          <cell r="AP1424">
            <v>0</v>
          </cell>
          <cell r="AQ1424">
            <v>0</v>
          </cell>
          <cell r="AR1424">
            <v>0</v>
          </cell>
          <cell r="AS1424">
            <v>0</v>
          </cell>
          <cell r="AT1424">
            <v>0</v>
          </cell>
          <cell r="AU1424">
            <v>0</v>
          </cell>
          <cell r="AV1424">
            <v>0</v>
          </cell>
          <cell r="AW1424">
            <v>0</v>
          </cell>
          <cell r="AX1424">
            <v>0</v>
          </cell>
          <cell r="AY1424">
            <v>0</v>
          </cell>
        </row>
        <row r="1425">
          <cell r="A1425" t="str">
            <v>038920</v>
          </cell>
          <cell r="B1425" t="str">
            <v>ROYAL PALMS</v>
          </cell>
          <cell r="C1425" t="str">
            <v>1825 North Stapley Drive</v>
          </cell>
          <cell r="D1425">
            <v>0</v>
          </cell>
          <cell r="E1425" t="str">
            <v>Mesa</v>
          </cell>
          <cell r="F1425" t="str">
            <v>AZ</v>
          </cell>
          <cell r="G1425" t="str">
            <v>85203</v>
          </cell>
          <cell r="H1425" t="str">
            <v>602-827-0407</v>
          </cell>
          <cell r="I1425" t="str">
            <v>602-969-0541</v>
          </cell>
          <cell r="J1425">
            <v>152</v>
          </cell>
          <cell r="K1425" t="str">
            <v>04013</v>
          </cell>
          <cell r="L1425" t="str">
            <v>Maricopa</v>
          </cell>
          <cell r="M1425" t="str">
            <v>6200</v>
          </cell>
          <cell r="N1425" t="str">
            <v>Phoenix-Mesa</v>
          </cell>
          <cell r="O1425">
            <v>0</v>
          </cell>
          <cell r="P1425">
            <v>0</v>
          </cell>
          <cell r="Q1425">
            <v>0</v>
          </cell>
          <cell r="R1425" t="str">
            <v>garden</v>
          </cell>
          <cell r="S1425" t="str">
            <v>AIMCO</v>
          </cell>
          <cell r="T1425" t="str">
            <v>REIT</v>
          </cell>
          <cell r="U1425" t="str">
            <v>Retirement</v>
          </cell>
          <cell r="V1425" t="str">
            <v>Retirement</v>
          </cell>
          <cell r="W1425">
            <v>0</v>
          </cell>
          <cell r="X1425" t="str">
            <v>Consolidated</v>
          </cell>
          <cell r="Y1425" t="str">
            <v>12</v>
          </cell>
          <cell r="Z1425" t="str">
            <v>6</v>
          </cell>
          <cell r="AA1425" t="str">
            <v>6</v>
          </cell>
          <cell r="AB1425">
            <v>0</v>
          </cell>
          <cell r="AC1425">
            <v>1</v>
          </cell>
          <cell r="AD1425" t="str">
            <v>Yes</v>
          </cell>
          <cell r="AE1425" t="str">
            <v>Yes</v>
          </cell>
          <cell r="AF1425" t="str">
            <v>NHP Management Company</v>
          </cell>
          <cell r="AG1425" t="str">
            <v>AIMCO Properties Finance Parnership, L.P.</v>
          </cell>
          <cell r="AH1425" t="str">
            <v>1985</v>
          </cell>
          <cell r="AI1425" t="str">
            <v>Far West</v>
          </cell>
          <cell r="AJ1425" t="str">
            <v>Phoenix</v>
          </cell>
          <cell r="AK1425" t="str">
            <v>Kris Bloom</v>
          </cell>
          <cell r="AL1425" t="str">
            <v>Don Ashley</v>
          </cell>
          <cell r="AM1425" t="b">
            <v>0</v>
          </cell>
          <cell r="AN1425" t="str">
            <v>RW:025045@3494</v>
          </cell>
          <cell r="AO1425" t="str">
            <v>11560</v>
          </cell>
          <cell r="AP1425">
            <v>0</v>
          </cell>
          <cell r="AQ1425">
            <v>0</v>
          </cell>
          <cell r="AR1425">
            <v>0</v>
          </cell>
          <cell r="AS1425">
            <v>0</v>
          </cell>
          <cell r="AT1425">
            <v>0</v>
          </cell>
          <cell r="AU1425">
            <v>0</v>
          </cell>
          <cell r="AV1425">
            <v>0</v>
          </cell>
          <cell r="AW1425">
            <v>0</v>
          </cell>
          <cell r="AX1425">
            <v>0</v>
          </cell>
          <cell r="AY1425">
            <v>0</v>
          </cell>
        </row>
        <row r="1426">
          <cell r="A1426" t="str">
            <v>038921</v>
          </cell>
          <cell r="B1426" t="str">
            <v>MOUNTCLARE OVERLOOK</v>
          </cell>
          <cell r="C1426" t="str">
            <v>833 WEST PRATT STREET</v>
          </cell>
          <cell r="D1426">
            <v>0</v>
          </cell>
          <cell r="E1426" t="str">
            <v>Baltimore</v>
          </cell>
          <cell r="F1426" t="str">
            <v>MD</v>
          </cell>
          <cell r="G1426" t="str">
            <v>21201</v>
          </cell>
          <cell r="H1426" t="str">
            <v>410-727-4477</v>
          </cell>
          <cell r="I1426" t="str">
            <v>410-625-3586</v>
          </cell>
          <cell r="J1426">
            <v>110</v>
          </cell>
          <cell r="K1426" t="str">
            <v>24510</v>
          </cell>
          <cell r="L1426" t="str">
            <v>Baltimore City</v>
          </cell>
          <cell r="M1426" t="str">
            <v>0720</v>
          </cell>
          <cell r="N1426" t="str">
            <v>Baltimore</v>
          </cell>
          <cell r="O1426" t="str">
            <v>97</v>
          </cell>
          <cell r="P1426" t="str">
            <v>Washington - Baltimore</v>
          </cell>
          <cell r="Q1426" t="str">
            <v>Inner City</v>
          </cell>
          <cell r="R1426" t="str">
            <v>highrise</v>
          </cell>
          <cell r="S1426" t="str">
            <v>AIMCO</v>
          </cell>
          <cell r="T1426" t="str">
            <v>OXFORD</v>
          </cell>
          <cell r="U1426" t="str">
            <v>Affordable</v>
          </cell>
          <cell r="V1426" t="str">
            <v>Affordable</v>
          </cell>
          <cell r="W1426">
            <v>0</v>
          </cell>
          <cell r="X1426" t="str">
            <v>Fee</v>
          </cell>
          <cell r="Y1426">
            <v>0</v>
          </cell>
          <cell r="Z1426">
            <v>0</v>
          </cell>
          <cell r="AA1426">
            <v>0</v>
          </cell>
          <cell r="AB1426">
            <v>0</v>
          </cell>
          <cell r="AC1426">
            <v>0</v>
          </cell>
          <cell r="AD1426" t="str">
            <v>Yes</v>
          </cell>
          <cell r="AE1426" t="str">
            <v>Yes</v>
          </cell>
          <cell r="AF1426" t="str">
            <v>Oxford</v>
          </cell>
          <cell r="AG1426" t="str">
            <v>Mount Clare - Oxford</v>
          </cell>
          <cell r="AH1426" t="str">
            <v>1981</v>
          </cell>
          <cell r="AI1426" t="str">
            <v>Oxford</v>
          </cell>
          <cell r="AJ1426" t="str">
            <v>Aff. Midwest</v>
          </cell>
          <cell r="AK1426" t="str">
            <v>Jennifer Jarvis</v>
          </cell>
          <cell r="AL1426" t="str">
            <v>Shirley Hess</v>
          </cell>
          <cell r="AM1426" t="b">
            <v>0</v>
          </cell>
          <cell r="AN1426">
            <v>0</v>
          </cell>
          <cell r="AO1426" t="str">
            <v>09064</v>
          </cell>
          <cell r="AP1426">
            <v>0</v>
          </cell>
          <cell r="AQ1426">
            <v>0</v>
          </cell>
          <cell r="AR1426">
            <v>0</v>
          </cell>
          <cell r="AS1426">
            <v>0</v>
          </cell>
          <cell r="AT1426">
            <v>0</v>
          </cell>
          <cell r="AU1426">
            <v>0</v>
          </cell>
          <cell r="AV1426">
            <v>0</v>
          </cell>
          <cell r="AW1426">
            <v>0</v>
          </cell>
          <cell r="AX1426">
            <v>0</v>
          </cell>
          <cell r="AY1426">
            <v>0</v>
          </cell>
        </row>
        <row r="1427">
          <cell r="A1427" t="str">
            <v>038922</v>
          </cell>
          <cell r="B1427" t="str">
            <v>HUNT CLUB II</v>
          </cell>
          <cell r="C1427" t="str">
            <v>4685 HUNT CLUB DRIVE</v>
          </cell>
          <cell r="D1427">
            <v>0</v>
          </cell>
          <cell r="E1427" t="str">
            <v>Ypsilanti</v>
          </cell>
          <cell r="F1427" t="str">
            <v>MI</v>
          </cell>
          <cell r="G1427" t="str">
            <v>48197</v>
          </cell>
          <cell r="H1427" t="str">
            <v>313-572-0300</v>
          </cell>
          <cell r="I1427" t="str">
            <v>313-572-1778</v>
          </cell>
          <cell r="J1427">
            <v>144</v>
          </cell>
          <cell r="K1427" t="str">
            <v>26161</v>
          </cell>
          <cell r="L1427" t="str">
            <v>Washtenaw</v>
          </cell>
          <cell r="M1427" t="str">
            <v>0440</v>
          </cell>
          <cell r="N1427" t="str">
            <v>Ann Arbor</v>
          </cell>
          <cell r="O1427" t="str">
            <v>35</v>
          </cell>
          <cell r="P1427" t="str">
            <v>Detroit - Ann Arbor - Flint</v>
          </cell>
          <cell r="Q1427" t="str">
            <v>Suburban</v>
          </cell>
          <cell r="R1427" t="str">
            <v>garden</v>
          </cell>
          <cell r="S1427" t="str">
            <v>AIMCO</v>
          </cell>
          <cell r="T1427" t="str">
            <v>OXFORD</v>
          </cell>
          <cell r="U1427" t="str">
            <v>Conventional</v>
          </cell>
          <cell r="V1427" t="str">
            <v>Conventional</v>
          </cell>
          <cell r="W1427">
            <v>0</v>
          </cell>
          <cell r="X1427" t="str">
            <v>Fee</v>
          </cell>
          <cell r="Y1427">
            <v>0</v>
          </cell>
          <cell r="Z1427">
            <v>0</v>
          </cell>
          <cell r="AA1427">
            <v>0</v>
          </cell>
          <cell r="AB1427">
            <v>0</v>
          </cell>
          <cell r="AC1427">
            <v>0</v>
          </cell>
          <cell r="AD1427" t="str">
            <v>Yes</v>
          </cell>
          <cell r="AE1427" t="str">
            <v>Yes</v>
          </cell>
          <cell r="AF1427" t="str">
            <v>Oxford</v>
          </cell>
          <cell r="AG1427" t="str">
            <v>Cloverlane IV - Oxford</v>
          </cell>
          <cell r="AH1427" t="str">
            <v>1987</v>
          </cell>
          <cell r="AI1427" t="str">
            <v>Oxford</v>
          </cell>
          <cell r="AJ1427" t="str">
            <v>Conv. Midwest</v>
          </cell>
          <cell r="AK1427" t="str">
            <v>Gerry Zais</v>
          </cell>
          <cell r="AL1427" t="str">
            <v>Lori Hammond</v>
          </cell>
          <cell r="AM1427" t="b">
            <v>0</v>
          </cell>
          <cell r="AN1427" t="str">
            <v>RW:038216@3494</v>
          </cell>
          <cell r="AO1427" t="str">
            <v>08026</v>
          </cell>
          <cell r="AP1427">
            <v>0</v>
          </cell>
          <cell r="AQ1427">
            <v>0</v>
          </cell>
          <cell r="AR1427">
            <v>0</v>
          </cell>
          <cell r="AS1427">
            <v>0</v>
          </cell>
          <cell r="AT1427">
            <v>0</v>
          </cell>
          <cell r="AU1427">
            <v>0</v>
          </cell>
          <cell r="AV1427">
            <v>0</v>
          </cell>
          <cell r="AW1427">
            <v>0</v>
          </cell>
          <cell r="AX1427">
            <v>0</v>
          </cell>
          <cell r="AY1427">
            <v>0</v>
          </cell>
        </row>
        <row r="1428">
          <cell r="A1428" t="str">
            <v>038923</v>
          </cell>
          <cell r="B1428" t="str">
            <v>UNDERWOOD ELDERLY</v>
          </cell>
          <cell r="C1428" t="str">
            <v>25 LAUREL STREET</v>
          </cell>
          <cell r="D1428">
            <v>0</v>
          </cell>
          <cell r="E1428" t="str">
            <v>Hartford</v>
          </cell>
          <cell r="F1428" t="str">
            <v>CT</v>
          </cell>
          <cell r="G1428" t="str">
            <v>06106</v>
          </cell>
          <cell r="H1428" t="str">
            <v>860-951-2267</v>
          </cell>
          <cell r="I1428" t="str">
            <v>860-951-5015</v>
          </cell>
          <cell r="J1428">
            <v>25</v>
          </cell>
          <cell r="K1428" t="str">
            <v>09003</v>
          </cell>
          <cell r="L1428" t="str">
            <v>Hartford</v>
          </cell>
          <cell r="M1428" t="str">
            <v>3280</v>
          </cell>
          <cell r="N1428" t="str">
            <v>Hartford</v>
          </cell>
          <cell r="O1428">
            <v>0</v>
          </cell>
          <cell r="P1428">
            <v>0</v>
          </cell>
          <cell r="Q1428" t="str">
            <v>Inner City</v>
          </cell>
          <cell r="R1428" t="str">
            <v>garden</v>
          </cell>
          <cell r="S1428" t="str">
            <v>AIMCO</v>
          </cell>
          <cell r="T1428" t="str">
            <v>OXFORD</v>
          </cell>
          <cell r="U1428" t="str">
            <v>Affordable</v>
          </cell>
          <cell r="V1428" t="str">
            <v>Affordable</v>
          </cell>
          <cell r="W1428">
            <v>0</v>
          </cell>
          <cell r="X1428" t="str">
            <v>Fee</v>
          </cell>
          <cell r="Y1428">
            <v>0</v>
          </cell>
          <cell r="Z1428">
            <v>0</v>
          </cell>
          <cell r="AA1428">
            <v>0</v>
          </cell>
          <cell r="AB1428">
            <v>0</v>
          </cell>
          <cell r="AC1428">
            <v>0</v>
          </cell>
          <cell r="AD1428" t="str">
            <v>Yes</v>
          </cell>
          <cell r="AE1428" t="str">
            <v>Yes</v>
          </cell>
          <cell r="AF1428" t="str">
            <v>Oxford</v>
          </cell>
          <cell r="AG1428" t="str">
            <v>Underwood - Oxford</v>
          </cell>
          <cell r="AH1428">
            <v>0</v>
          </cell>
          <cell r="AI1428" t="str">
            <v>Oxford</v>
          </cell>
          <cell r="AJ1428" t="str">
            <v>Sr. Living</v>
          </cell>
          <cell r="AK1428" t="str">
            <v>Fran Wechter</v>
          </cell>
          <cell r="AL1428" t="str">
            <v>Francis Wechter</v>
          </cell>
          <cell r="AM1428" t="b">
            <v>0</v>
          </cell>
          <cell r="AN1428" t="str">
            <v>RW:038221@3494</v>
          </cell>
          <cell r="AO1428" t="str">
            <v>08084</v>
          </cell>
          <cell r="AP1428">
            <v>0</v>
          </cell>
          <cell r="AQ1428">
            <v>0</v>
          </cell>
          <cell r="AR1428">
            <v>0</v>
          </cell>
          <cell r="AS1428">
            <v>0</v>
          </cell>
          <cell r="AT1428">
            <v>0</v>
          </cell>
          <cell r="AU1428">
            <v>0</v>
          </cell>
          <cell r="AV1428">
            <v>0</v>
          </cell>
          <cell r="AW1428">
            <v>0</v>
          </cell>
          <cell r="AX1428">
            <v>0</v>
          </cell>
          <cell r="AY1428">
            <v>0</v>
          </cell>
        </row>
        <row r="1429">
          <cell r="A1429" t="str">
            <v>038924</v>
          </cell>
          <cell r="B1429" t="str">
            <v>RAVEN HILL</v>
          </cell>
          <cell r="C1429" t="str">
            <v>13000 HARRIET AVENUE, STE</v>
          </cell>
          <cell r="D1429">
            <v>0</v>
          </cell>
          <cell r="E1429" t="str">
            <v>Burnsville</v>
          </cell>
          <cell r="F1429" t="str">
            <v>MN</v>
          </cell>
          <cell r="G1429" t="str">
            <v>55337</v>
          </cell>
          <cell r="H1429" t="str">
            <v>612-890-9123</v>
          </cell>
          <cell r="I1429" t="str">
            <v>612-890-7129</v>
          </cell>
          <cell r="J1429">
            <v>304</v>
          </cell>
          <cell r="K1429" t="str">
            <v>27037</v>
          </cell>
          <cell r="L1429" t="str">
            <v>Dakota</v>
          </cell>
          <cell r="M1429" t="str">
            <v>5120</v>
          </cell>
          <cell r="N1429" t="str">
            <v>Minneapolis-St. Paul</v>
          </cell>
          <cell r="O1429">
            <v>0</v>
          </cell>
          <cell r="P1429">
            <v>0</v>
          </cell>
          <cell r="Q1429" t="str">
            <v>Suburban</v>
          </cell>
          <cell r="R1429" t="str">
            <v>garden</v>
          </cell>
          <cell r="S1429" t="str">
            <v>AIMCO</v>
          </cell>
          <cell r="T1429" t="str">
            <v>OXFORD</v>
          </cell>
          <cell r="U1429" t="str">
            <v>Conventional</v>
          </cell>
          <cell r="V1429" t="str">
            <v>Conventional</v>
          </cell>
          <cell r="W1429">
            <v>0</v>
          </cell>
          <cell r="X1429" t="str">
            <v>Fee</v>
          </cell>
          <cell r="Y1429">
            <v>0</v>
          </cell>
          <cell r="Z1429">
            <v>0</v>
          </cell>
          <cell r="AA1429">
            <v>0</v>
          </cell>
          <cell r="AB1429">
            <v>0</v>
          </cell>
          <cell r="AC1429">
            <v>0</v>
          </cell>
          <cell r="AD1429" t="str">
            <v>Yes</v>
          </cell>
          <cell r="AE1429" t="str">
            <v>Yes</v>
          </cell>
          <cell r="AF1429" t="str">
            <v>Oxford</v>
          </cell>
          <cell r="AG1429" t="str">
            <v>O.R.P.I./Raven Hill</v>
          </cell>
          <cell r="AH1429" t="str">
            <v>1971</v>
          </cell>
          <cell r="AI1429" t="str">
            <v>Oxford</v>
          </cell>
          <cell r="AJ1429" t="str">
            <v>Conv. Midwest</v>
          </cell>
          <cell r="AK1429" t="str">
            <v>Gerry Zais</v>
          </cell>
          <cell r="AL1429" t="str">
            <v>Stephanie Riese</v>
          </cell>
          <cell r="AM1429" t="b">
            <v>0</v>
          </cell>
          <cell r="AN1429" t="str">
            <v>RW:006147@3494</v>
          </cell>
          <cell r="AO1429" t="str">
            <v>11354</v>
          </cell>
          <cell r="AP1429">
            <v>0</v>
          </cell>
          <cell r="AQ1429">
            <v>0</v>
          </cell>
          <cell r="AR1429">
            <v>0</v>
          </cell>
          <cell r="AS1429">
            <v>0</v>
          </cell>
          <cell r="AT1429">
            <v>0</v>
          </cell>
          <cell r="AU1429">
            <v>0</v>
          </cell>
          <cell r="AV1429">
            <v>0</v>
          </cell>
          <cell r="AW1429">
            <v>0</v>
          </cell>
          <cell r="AX1429">
            <v>0</v>
          </cell>
          <cell r="AY1429">
            <v>0</v>
          </cell>
        </row>
        <row r="1430">
          <cell r="A1430" t="str">
            <v>038925</v>
          </cell>
          <cell r="B1430" t="str">
            <v>SPYGLASS AT CEDAR COVE</v>
          </cell>
          <cell r="C1430" t="str">
            <v>1000 SPYGLASS WAY</v>
          </cell>
          <cell r="D1430">
            <v>0</v>
          </cell>
          <cell r="E1430" t="str">
            <v>Lexington Park</v>
          </cell>
          <cell r="F1430" t="str">
            <v>MD</v>
          </cell>
          <cell r="G1430" t="str">
            <v>20653</v>
          </cell>
          <cell r="H1430" t="str">
            <v>301-862-4477</v>
          </cell>
          <cell r="I1430" t="str">
            <v>301-862-1646</v>
          </cell>
          <cell r="J1430">
            <v>152</v>
          </cell>
          <cell r="K1430" t="str">
            <v>24037</v>
          </cell>
          <cell r="L1430" t="str">
            <v>St. Mary's</v>
          </cell>
          <cell r="M1430" t="str">
            <v>024</v>
          </cell>
          <cell r="N1430" t="str">
            <v>MD Other</v>
          </cell>
          <cell r="O1430">
            <v>0</v>
          </cell>
          <cell r="P1430">
            <v>0</v>
          </cell>
          <cell r="Q1430" t="str">
            <v>Rural</v>
          </cell>
          <cell r="R1430" t="str">
            <v>garden</v>
          </cell>
          <cell r="S1430" t="str">
            <v>AIMCO</v>
          </cell>
          <cell r="T1430" t="str">
            <v>OXFORD</v>
          </cell>
          <cell r="U1430" t="str">
            <v>Conventional</v>
          </cell>
          <cell r="V1430" t="str">
            <v>Conventional</v>
          </cell>
          <cell r="W1430">
            <v>0</v>
          </cell>
          <cell r="X1430" t="str">
            <v>Fee</v>
          </cell>
          <cell r="Y1430">
            <v>0</v>
          </cell>
          <cell r="Z1430">
            <v>0</v>
          </cell>
          <cell r="AA1430">
            <v>0</v>
          </cell>
          <cell r="AB1430">
            <v>0</v>
          </cell>
          <cell r="AC1430">
            <v>0</v>
          </cell>
          <cell r="AD1430" t="str">
            <v>Yes</v>
          </cell>
          <cell r="AE1430" t="str">
            <v>Yes</v>
          </cell>
          <cell r="AF1430" t="str">
            <v>Oxford</v>
          </cell>
          <cell r="AG1430" t="str">
            <v>St. Marys - Oxford</v>
          </cell>
          <cell r="AH1430" t="str">
            <v>1985</v>
          </cell>
          <cell r="AI1430" t="str">
            <v>Oxford</v>
          </cell>
          <cell r="AJ1430" t="str">
            <v>Conv. Mideast</v>
          </cell>
          <cell r="AK1430" t="str">
            <v>Tom Lebling</v>
          </cell>
          <cell r="AL1430" t="str">
            <v>Meg Walsh</v>
          </cell>
          <cell r="AM1430" t="b">
            <v>0</v>
          </cell>
          <cell r="AN1430" t="str">
            <v>RW:038684@3494</v>
          </cell>
          <cell r="AO1430" t="str">
            <v>11026</v>
          </cell>
          <cell r="AP1430">
            <v>0</v>
          </cell>
          <cell r="AQ1430">
            <v>0</v>
          </cell>
          <cell r="AR1430">
            <v>0</v>
          </cell>
          <cell r="AS1430">
            <v>0</v>
          </cell>
          <cell r="AT1430">
            <v>0</v>
          </cell>
          <cell r="AU1430">
            <v>0</v>
          </cell>
          <cell r="AV1430">
            <v>0</v>
          </cell>
          <cell r="AW1430">
            <v>0</v>
          </cell>
          <cell r="AX1430">
            <v>0</v>
          </cell>
          <cell r="AY1430">
            <v>0</v>
          </cell>
        </row>
        <row r="1431">
          <cell r="A1431" t="str">
            <v>038926</v>
          </cell>
          <cell r="B1431" t="str">
            <v>SUN GROVE</v>
          </cell>
          <cell r="C1431" t="str">
            <v>10134 West Mohawk Lane</v>
          </cell>
          <cell r="D1431">
            <v>0</v>
          </cell>
          <cell r="E1431" t="str">
            <v>Peoria</v>
          </cell>
          <cell r="F1431" t="str">
            <v>AZ</v>
          </cell>
          <cell r="G1431" t="str">
            <v>85345</v>
          </cell>
          <cell r="H1431" t="str">
            <v>602-566-0745</v>
          </cell>
          <cell r="I1431" t="str">
            <v>602-566-1563</v>
          </cell>
          <cell r="J1431">
            <v>86</v>
          </cell>
          <cell r="K1431" t="str">
            <v>04013</v>
          </cell>
          <cell r="L1431" t="str">
            <v>Maricopa</v>
          </cell>
          <cell r="M1431" t="str">
            <v>6200</v>
          </cell>
          <cell r="N1431" t="str">
            <v>Phoenix-Mesa</v>
          </cell>
          <cell r="O1431">
            <v>0</v>
          </cell>
          <cell r="P1431">
            <v>0</v>
          </cell>
          <cell r="Q1431">
            <v>0</v>
          </cell>
          <cell r="R1431" t="str">
            <v>garden</v>
          </cell>
          <cell r="S1431" t="str">
            <v>AIMCO</v>
          </cell>
          <cell r="T1431" t="str">
            <v>REIT</v>
          </cell>
          <cell r="U1431" t="str">
            <v>Retirement</v>
          </cell>
          <cell r="V1431" t="str">
            <v>Retirement</v>
          </cell>
          <cell r="W1431">
            <v>0</v>
          </cell>
          <cell r="X1431" t="str">
            <v>Consolidated</v>
          </cell>
          <cell r="Y1431" t="str">
            <v>12</v>
          </cell>
          <cell r="Z1431" t="str">
            <v>8</v>
          </cell>
          <cell r="AA1431" t="str">
            <v>7</v>
          </cell>
          <cell r="AB1431">
            <v>0</v>
          </cell>
          <cell r="AC1431">
            <v>1</v>
          </cell>
          <cell r="AD1431" t="str">
            <v>Yes</v>
          </cell>
          <cell r="AE1431" t="str">
            <v>Yes</v>
          </cell>
          <cell r="AF1431" t="str">
            <v>NHP Management Company</v>
          </cell>
          <cell r="AG1431" t="str">
            <v>OTC Apartments, L.P.</v>
          </cell>
          <cell r="AH1431" t="str">
            <v>1986</v>
          </cell>
          <cell r="AI1431" t="str">
            <v>Far West</v>
          </cell>
          <cell r="AJ1431" t="str">
            <v>Phoenix</v>
          </cell>
          <cell r="AK1431" t="str">
            <v>Kris Bloom</v>
          </cell>
          <cell r="AL1431" t="str">
            <v>Don Ashley</v>
          </cell>
          <cell r="AM1431" t="b">
            <v>0</v>
          </cell>
          <cell r="AN1431" t="str">
            <v>RW:038980@3494</v>
          </cell>
          <cell r="AO1431" t="str">
            <v>10473</v>
          </cell>
          <cell r="AP1431">
            <v>0</v>
          </cell>
          <cell r="AQ1431">
            <v>0</v>
          </cell>
          <cell r="AR1431">
            <v>0</v>
          </cell>
          <cell r="AS1431">
            <v>0</v>
          </cell>
          <cell r="AT1431">
            <v>0</v>
          </cell>
          <cell r="AU1431">
            <v>0</v>
          </cell>
          <cell r="AV1431">
            <v>0</v>
          </cell>
          <cell r="AW1431">
            <v>0</v>
          </cell>
          <cell r="AX1431">
            <v>0</v>
          </cell>
          <cell r="AY1431">
            <v>0</v>
          </cell>
        </row>
        <row r="1432">
          <cell r="A1432" t="str">
            <v>038927</v>
          </cell>
          <cell r="B1432" t="str">
            <v>EASTON VILLAGE</v>
          </cell>
          <cell r="C1432" t="str">
            <v>8502 EASTON COMMONS</v>
          </cell>
          <cell r="D1432">
            <v>0</v>
          </cell>
          <cell r="E1432" t="str">
            <v>HOUSTON</v>
          </cell>
          <cell r="F1432" t="str">
            <v>TX</v>
          </cell>
          <cell r="G1432" t="str">
            <v>77095</v>
          </cell>
          <cell r="H1432" t="str">
            <v>713-859-5991</v>
          </cell>
          <cell r="I1432" t="str">
            <v>713-345-8407</v>
          </cell>
          <cell r="J1432">
            <v>146</v>
          </cell>
          <cell r="K1432" t="str">
            <v>48201</v>
          </cell>
          <cell r="L1432" t="str">
            <v>Harris</v>
          </cell>
          <cell r="M1432" t="str">
            <v>3360</v>
          </cell>
          <cell r="N1432" t="str">
            <v>Houston</v>
          </cell>
          <cell r="O1432" t="str">
            <v>42</v>
          </cell>
          <cell r="P1432" t="str">
            <v>Houston - Galveston - Brazoria</v>
          </cell>
          <cell r="Q1432">
            <v>0</v>
          </cell>
          <cell r="R1432" t="str">
            <v>garden</v>
          </cell>
          <cell r="S1432" t="str">
            <v>AIMCO</v>
          </cell>
          <cell r="T1432" t="str">
            <v>REIT/ENGLISH</v>
          </cell>
          <cell r="U1432" t="str">
            <v>Conventional</v>
          </cell>
          <cell r="V1432" t="str">
            <v>Conventional</v>
          </cell>
          <cell r="W1432">
            <v>0</v>
          </cell>
          <cell r="X1432" t="str">
            <v>Consolidated</v>
          </cell>
          <cell r="Y1432" t="str">
            <v>12</v>
          </cell>
          <cell r="Z1432" t="str">
            <v>8</v>
          </cell>
          <cell r="AA1432" t="str">
            <v>9</v>
          </cell>
          <cell r="AB1432">
            <v>0</v>
          </cell>
          <cell r="AC1432">
            <v>0.92210000000000003</v>
          </cell>
          <cell r="AD1432" t="str">
            <v>Yes</v>
          </cell>
          <cell r="AE1432" t="str">
            <v>Yes</v>
          </cell>
          <cell r="AF1432" t="str">
            <v>NHP Management Company</v>
          </cell>
          <cell r="AG1432" t="str">
            <v>Houston Recovery Fund</v>
          </cell>
          <cell r="AH1432" t="str">
            <v>1983</v>
          </cell>
          <cell r="AI1432" t="str">
            <v>West</v>
          </cell>
          <cell r="AJ1432" t="str">
            <v>Houston I</v>
          </cell>
          <cell r="AK1432" t="str">
            <v>Kathy Clem</v>
          </cell>
          <cell r="AL1432" t="str">
            <v>Dee Holmes</v>
          </cell>
          <cell r="AM1432" t="b">
            <v>0</v>
          </cell>
          <cell r="AN1432" t="str">
            <v>RW:000487@3494</v>
          </cell>
          <cell r="AO1432">
            <v>0</v>
          </cell>
          <cell r="AP1432">
            <v>0</v>
          </cell>
          <cell r="AQ1432">
            <v>0</v>
          </cell>
          <cell r="AR1432">
            <v>788.4</v>
          </cell>
          <cell r="AS1432">
            <v>0</v>
          </cell>
          <cell r="AT1432">
            <v>0</v>
          </cell>
          <cell r="AU1432">
            <v>0</v>
          </cell>
          <cell r="AV1432">
            <v>0</v>
          </cell>
          <cell r="AW1432">
            <v>0</v>
          </cell>
          <cell r="AX1432">
            <v>788.4</v>
          </cell>
          <cell r="AY1432">
            <v>726.98</v>
          </cell>
        </row>
        <row r="1433">
          <cell r="A1433" t="str">
            <v>038928</v>
          </cell>
          <cell r="B1433" t="str">
            <v>LANVALE TOWERS/ CANAL</v>
          </cell>
          <cell r="C1433" t="str">
            <v>1300 EAST LANVALE STREET</v>
          </cell>
          <cell r="D1433">
            <v>0</v>
          </cell>
          <cell r="E1433" t="str">
            <v>Baltimore</v>
          </cell>
          <cell r="F1433" t="str">
            <v>MD</v>
          </cell>
          <cell r="G1433" t="str">
            <v>21213</v>
          </cell>
          <cell r="H1433" t="str">
            <v>410-685-4600</v>
          </cell>
          <cell r="I1433" t="str">
            <v>410-685-2808</v>
          </cell>
          <cell r="J1433">
            <v>321</v>
          </cell>
          <cell r="K1433" t="str">
            <v>24510</v>
          </cell>
          <cell r="L1433" t="str">
            <v>Baltimore City</v>
          </cell>
          <cell r="M1433" t="str">
            <v>0720</v>
          </cell>
          <cell r="N1433" t="str">
            <v>Baltimore</v>
          </cell>
          <cell r="O1433" t="str">
            <v>97</v>
          </cell>
          <cell r="P1433" t="str">
            <v>Washington - Baltimore</v>
          </cell>
          <cell r="Q1433" t="str">
            <v>Inner City</v>
          </cell>
          <cell r="R1433" t="str">
            <v>highrise</v>
          </cell>
          <cell r="S1433" t="str">
            <v>AIMCO</v>
          </cell>
          <cell r="T1433" t="str">
            <v>OXFORD</v>
          </cell>
          <cell r="U1433" t="str">
            <v>Affordable</v>
          </cell>
          <cell r="V1433" t="str">
            <v>Affordable</v>
          </cell>
          <cell r="W1433">
            <v>0</v>
          </cell>
          <cell r="X1433" t="str">
            <v>Fee</v>
          </cell>
          <cell r="Y1433">
            <v>0</v>
          </cell>
          <cell r="Z1433">
            <v>0</v>
          </cell>
          <cell r="AA1433">
            <v>0</v>
          </cell>
          <cell r="AB1433">
            <v>0</v>
          </cell>
          <cell r="AC1433">
            <v>0</v>
          </cell>
          <cell r="AD1433" t="str">
            <v>Yes</v>
          </cell>
          <cell r="AE1433" t="str">
            <v>Yes</v>
          </cell>
          <cell r="AF1433" t="str">
            <v>Oxford</v>
          </cell>
          <cell r="AG1433" t="str">
            <v>Oliver Associates</v>
          </cell>
          <cell r="AH1433" t="str">
            <v>1977</v>
          </cell>
          <cell r="AI1433" t="str">
            <v>Oxford</v>
          </cell>
          <cell r="AJ1433" t="str">
            <v>Aff. Midwest</v>
          </cell>
          <cell r="AK1433" t="str">
            <v>Jennifer Jarvis</v>
          </cell>
          <cell r="AL1433" t="str">
            <v>Kris Beckett</v>
          </cell>
          <cell r="AM1433" t="b">
            <v>1</v>
          </cell>
          <cell r="AN1433">
            <v>0</v>
          </cell>
          <cell r="AO1433">
            <v>0</v>
          </cell>
          <cell r="AP1433">
            <v>0</v>
          </cell>
          <cell r="AQ1433">
            <v>0</v>
          </cell>
          <cell r="AR1433">
            <v>0</v>
          </cell>
          <cell r="AS1433">
            <v>0</v>
          </cell>
          <cell r="AT1433">
            <v>0</v>
          </cell>
          <cell r="AU1433">
            <v>0</v>
          </cell>
          <cell r="AV1433">
            <v>0</v>
          </cell>
          <cell r="AW1433">
            <v>0</v>
          </cell>
          <cell r="AX1433">
            <v>0</v>
          </cell>
          <cell r="AY1433">
            <v>0</v>
          </cell>
        </row>
        <row r="1434">
          <cell r="A1434" t="str">
            <v>038929</v>
          </cell>
          <cell r="B1434" t="str">
            <v>FAIRWAYS</v>
          </cell>
          <cell r="C1434" t="str">
            <v>777 WEST CHANDLER BOULEVARD</v>
          </cell>
          <cell r="D1434">
            <v>0</v>
          </cell>
          <cell r="E1434" t="str">
            <v>CHANDLER</v>
          </cell>
          <cell r="F1434" t="str">
            <v>AZ</v>
          </cell>
          <cell r="G1434" t="str">
            <v>85224</v>
          </cell>
          <cell r="H1434" t="str">
            <v>602-821-1862</v>
          </cell>
          <cell r="I1434" t="str">
            <v>602-821-9496</v>
          </cell>
          <cell r="J1434">
            <v>352</v>
          </cell>
          <cell r="K1434" t="str">
            <v>04013</v>
          </cell>
          <cell r="L1434" t="str">
            <v>Maricopa</v>
          </cell>
          <cell r="M1434" t="str">
            <v>6200</v>
          </cell>
          <cell r="N1434" t="str">
            <v>Phoenix-Mesa</v>
          </cell>
          <cell r="O1434">
            <v>0</v>
          </cell>
          <cell r="P1434">
            <v>0</v>
          </cell>
          <cell r="Q1434">
            <v>0</v>
          </cell>
          <cell r="R1434" t="str">
            <v>garden</v>
          </cell>
          <cell r="S1434" t="str">
            <v>AIMCO</v>
          </cell>
          <cell r="T1434" t="str">
            <v>REIT</v>
          </cell>
          <cell r="U1434" t="str">
            <v>Conventional</v>
          </cell>
          <cell r="V1434" t="str">
            <v>Conventional</v>
          </cell>
          <cell r="W1434">
            <v>0</v>
          </cell>
          <cell r="X1434" t="str">
            <v>Consolidated</v>
          </cell>
          <cell r="Y1434" t="str">
            <v>12</v>
          </cell>
          <cell r="Z1434" t="str">
            <v>9</v>
          </cell>
          <cell r="AA1434" t="str">
            <v>8</v>
          </cell>
          <cell r="AB1434">
            <v>0</v>
          </cell>
          <cell r="AC1434">
            <v>1</v>
          </cell>
          <cell r="AD1434" t="str">
            <v>Yes</v>
          </cell>
          <cell r="AE1434" t="str">
            <v>Yes</v>
          </cell>
          <cell r="AF1434" t="str">
            <v>NHP Management Company</v>
          </cell>
          <cell r="AG1434" t="str">
            <v>AIMCO Properties Finance Parnership, L.P.</v>
          </cell>
          <cell r="AH1434" t="str">
            <v>1986</v>
          </cell>
          <cell r="AI1434" t="str">
            <v>Far West</v>
          </cell>
          <cell r="AJ1434" t="str">
            <v>Phoenix</v>
          </cell>
          <cell r="AK1434" t="str">
            <v>Kris Bloom</v>
          </cell>
          <cell r="AL1434" t="str">
            <v>Peri Swenson</v>
          </cell>
          <cell r="AM1434" t="b">
            <v>0</v>
          </cell>
          <cell r="AN1434" t="str">
            <v>RW:038420@3494</v>
          </cell>
          <cell r="AO1434" t="str">
            <v>08343</v>
          </cell>
          <cell r="AP1434">
            <v>0</v>
          </cell>
          <cell r="AQ1434">
            <v>0</v>
          </cell>
          <cell r="AR1434">
            <v>0</v>
          </cell>
          <cell r="AS1434">
            <v>0</v>
          </cell>
          <cell r="AT1434">
            <v>0</v>
          </cell>
          <cell r="AU1434">
            <v>2187.94</v>
          </cell>
          <cell r="AV1434">
            <v>0</v>
          </cell>
          <cell r="AW1434">
            <v>0</v>
          </cell>
          <cell r="AX1434">
            <v>2187.94</v>
          </cell>
          <cell r="AY1434">
            <v>2187.94</v>
          </cell>
        </row>
        <row r="1435">
          <cell r="A1435" t="str">
            <v>038930</v>
          </cell>
          <cell r="B1435" t="str">
            <v>KIRKWOOD HOUSE</v>
          </cell>
          <cell r="C1435" t="str">
            <v>6401 LOCH RAVEN BOULEVARD</v>
          </cell>
          <cell r="D1435">
            <v>0</v>
          </cell>
          <cell r="E1435" t="str">
            <v>Baltimore</v>
          </cell>
          <cell r="F1435" t="str">
            <v>MD</v>
          </cell>
          <cell r="G1435" t="str">
            <v>21239</v>
          </cell>
          <cell r="H1435" t="str">
            <v>410-323-8910</v>
          </cell>
          <cell r="I1435" t="str">
            <v>410-323-7278</v>
          </cell>
          <cell r="J1435">
            <v>261</v>
          </cell>
          <cell r="K1435" t="str">
            <v>24510</v>
          </cell>
          <cell r="L1435" t="str">
            <v>Baltimore City</v>
          </cell>
          <cell r="M1435" t="str">
            <v>0720</v>
          </cell>
          <cell r="N1435" t="str">
            <v>Baltimore</v>
          </cell>
          <cell r="O1435" t="str">
            <v>97</v>
          </cell>
          <cell r="P1435" t="str">
            <v>Washington - Baltimore</v>
          </cell>
          <cell r="Q1435" t="str">
            <v>Suburban</v>
          </cell>
          <cell r="R1435" t="str">
            <v>highrise</v>
          </cell>
          <cell r="S1435" t="str">
            <v>AIMCO</v>
          </cell>
          <cell r="T1435" t="str">
            <v>OXFORD</v>
          </cell>
          <cell r="U1435" t="str">
            <v>Affordable</v>
          </cell>
          <cell r="V1435" t="str">
            <v>Affordable</v>
          </cell>
          <cell r="W1435">
            <v>0</v>
          </cell>
          <cell r="X1435" t="str">
            <v>Fee</v>
          </cell>
          <cell r="Y1435">
            <v>0</v>
          </cell>
          <cell r="Z1435">
            <v>0</v>
          </cell>
          <cell r="AA1435">
            <v>0</v>
          </cell>
          <cell r="AB1435">
            <v>0</v>
          </cell>
          <cell r="AC1435">
            <v>0</v>
          </cell>
          <cell r="AD1435" t="str">
            <v>Yes</v>
          </cell>
          <cell r="AE1435" t="str">
            <v>Yes</v>
          </cell>
          <cell r="AF1435" t="str">
            <v>Oxford</v>
          </cell>
          <cell r="AG1435" t="str">
            <v>Oxford - Kirkwood</v>
          </cell>
          <cell r="AH1435" t="str">
            <v>1977</v>
          </cell>
          <cell r="AI1435" t="str">
            <v>Oxford</v>
          </cell>
          <cell r="AJ1435" t="str">
            <v>Aff. Midwest</v>
          </cell>
          <cell r="AK1435" t="str">
            <v>Jennifer Jarvis</v>
          </cell>
          <cell r="AL1435" t="str">
            <v>Kris Beckett</v>
          </cell>
          <cell r="AM1435" t="b">
            <v>0</v>
          </cell>
          <cell r="AN1435">
            <v>0</v>
          </cell>
          <cell r="AO1435" t="str">
            <v>11379</v>
          </cell>
          <cell r="AP1435">
            <v>0</v>
          </cell>
          <cell r="AQ1435">
            <v>0</v>
          </cell>
          <cell r="AR1435">
            <v>0</v>
          </cell>
          <cell r="AS1435">
            <v>0</v>
          </cell>
          <cell r="AT1435">
            <v>0</v>
          </cell>
          <cell r="AU1435">
            <v>0</v>
          </cell>
          <cell r="AV1435">
            <v>0</v>
          </cell>
          <cell r="AW1435">
            <v>0</v>
          </cell>
          <cell r="AX1435">
            <v>0</v>
          </cell>
          <cell r="AY1435">
            <v>0</v>
          </cell>
        </row>
        <row r="1436">
          <cell r="A1436" t="str">
            <v>038931</v>
          </cell>
          <cell r="B1436" t="str">
            <v>FISHERMANS WHARF</v>
          </cell>
          <cell r="C1436" t="str">
            <v>200 BRAZOSWOOD DRIVE</v>
          </cell>
          <cell r="D1436">
            <v>0</v>
          </cell>
          <cell r="E1436" t="str">
            <v>CLUTE</v>
          </cell>
          <cell r="F1436" t="str">
            <v>TX</v>
          </cell>
          <cell r="G1436" t="str">
            <v>77531</v>
          </cell>
          <cell r="H1436" t="str">
            <v>281-393-1391</v>
          </cell>
          <cell r="I1436" t="str">
            <v>281-393-2909</v>
          </cell>
          <cell r="J1436">
            <v>360</v>
          </cell>
          <cell r="K1436" t="str">
            <v>48039</v>
          </cell>
          <cell r="L1436" t="str">
            <v>Brazoria</v>
          </cell>
          <cell r="M1436" t="str">
            <v>1145</v>
          </cell>
          <cell r="N1436" t="str">
            <v>Brazoria</v>
          </cell>
          <cell r="O1436" t="str">
            <v>42</v>
          </cell>
          <cell r="P1436" t="str">
            <v>Houston - Galveston - Brazoria</v>
          </cell>
          <cell r="Q1436">
            <v>0</v>
          </cell>
          <cell r="R1436" t="str">
            <v>garden</v>
          </cell>
          <cell r="S1436" t="str">
            <v>AIMCO</v>
          </cell>
          <cell r="T1436" t="str">
            <v>REIT/ENGLISH</v>
          </cell>
          <cell r="U1436" t="str">
            <v>Conventional</v>
          </cell>
          <cell r="V1436" t="str">
            <v>Conventional</v>
          </cell>
          <cell r="W1436">
            <v>0</v>
          </cell>
          <cell r="X1436" t="str">
            <v>Consolidated</v>
          </cell>
          <cell r="Y1436" t="str">
            <v>12</v>
          </cell>
          <cell r="Z1436" t="str">
            <v>6</v>
          </cell>
          <cell r="AA1436" t="str">
            <v>7</v>
          </cell>
          <cell r="AB1436">
            <v>0</v>
          </cell>
          <cell r="AC1436">
            <v>0.88990000000000002</v>
          </cell>
          <cell r="AD1436" t="str">
            <v>Yes</v>
          </cell>
          <cell r="AE1436" t="str">
            <v>Yes</v>
          </cell>
          <cell r="AF1436" t="str">
            <v>NHP Management Company</v>
          </cell>
          <cell r="AG1436" t="str">
            <v>Fisherman's Wharf Partners</v>
          </cell>
          <cell r="AH1436" t="str">
            <v>1995</v>
          </cell>
          <cell r="AI1436" t="str">
            <v>West</v>
          </cell>
          <cell r="AJ1436" t="str">
            <v>Houston I</v>
          </cell>
          <cell r="AK1436" t="str">
            <v>Kathy Clem</v>
          </cell>
          <cell r="AL1436" t="str">
            <v>Terry Bryan</v>
          </cell>
          <cell r="AM1436" t="b">
            <v>0</v>
          </cell>
          <cell r="AN1436" t="str">
            <v>RW:000044@3494</v>
          </cell>
          <cell r="AO1436" t="str">
            <v>11266</v>
          </cell>
          <cell r="AP1436">
            <v>0</v>
          </cell>
          <cell r="AQ1436">
            <v>0</v>
          </cell>
          <cell r="AR1436">
            <v>0</v>
          </cell>
          <cell r="AS1436">
            <v>0</v>
          </cell>
          <cell r="AT1436">
            <v>0</v>
          </cell>
          <cell r="AU1436">
            <v>0</v>
          </cell>
          <cell r="AV1436">
            <v>0</v>
          </cell>
          <cell r="AW1436">
            <v>0</v>
          </cell>
          <cell r="AX1436">
            <v>0</v>
          </cell>
          <cell r="AY1436">
            <v>0</v>
          </cell>
        </row>
        <row r="1437">
          <cell r="A1437" t="str">
            <v>038932</v>
          </cell>
          <cell r="B1437" t="str">
            <v>LAS BRISAS (AZ)</v>
          </cell>
          <cell r="C1437" t="str">
            <v>1000 NORTH ARIZOLA ROAD</v>
          </cell>
          <cell r="D1437">
            <v>0</v>
          </cell>
          <cell r="E1437" t="str">
            <v>CASA GRANDE</v>
          </cell>
          <cell r="F1437" t="str">
            <v>AZ</v>
          </cell>
          <cell r="G1437" t="str">
            <v>85222</v>
          </cell>
          <cell r="H1437" t="str">
            <v>520-836-9328</v>
          </cell>
          <cell r="I1437" t="str">
            <v>520-421-2931</v>
          </cell>
          <cell r="J1437">
            <v>132</v>
          </cell>
          <cell r="K1437" t="str">
            <v>04021</v>
          </cell>
          <cell r="L1437" t="str">
            <v>Pinal</v>
          </cell>
          <cell r="M1437" t="str">
            <v>6200</v>
          </cell>
          <cell r="N1437" t="str">
            <v>Phoenix-Mesa</v>
          </cell>
          <cell r="O1437">
            <v>0</v>
          </cell>
          <cell r="P1437">
            <v>0</v>
          </cell>
          <cell r="Q1437">
            <v>0</v>
          </cell>
          <cell r="R1437" t="str">
            <v>garden</v>
          </cell>
          <cell r="S1437" t="str">
            <v>AIMCO</v>
          </cell>
          <cell r="T1437" t="str">
            <v>REIT</v>
          </cell>
          <cell r="U1437" t="str">
            <v>Conventional</v>
          </cell>
          <cell r="V1437" t="str">
            <v>Conventional</v>
          </cell>
          <cell r="W1437">
            <v>0</v>
          </cell>
          <cell r="X1437" t="str">
            <v>Consolidated</v>
          </cell>
          <cell r="Y1437" t="str">
            <v>12</v>
          </cell>
          <cell r="Z1437" t="str">
            <v>4</v>
          </cell>
          <cell r="AA1437" t="str">
            <v>7</v>
          </cell>
          <cell r="AB1437">
            <v>0</v>
          </cell>
          <cell r="AC1437">
            <v>1</v>
          </cell>
          <cell r="AD1437" t="str">
            <v>Yes</v>
          </cell>
          <cell r="AE1437" t="str">
            <v>Yes</v>
          </cell>
          <cell r="AF1437" t="str">
            <v>NHP Management Company</v>
          </cell>
          <cell r="AG1437" t="str">
            <v>OTC Apartments, L.P.</v>
          </cell>
          <cell r="AH1437" t="str">
            <v>1985</v>
          </cell>
          <cell r="AI1437" t="str">
            <v>Far West</v>
          </cell>
          <cell r="AJ1437" t="str">
            <v>Phoenix</v>
          </cell>
          <cell r="AK1437" t="str">
            <v>Kris Bloom</v>
          </cell>
          <cell r="AL1437" t="str">
            <v>Leslie Stephens</v>
          </cell>
          <cell r="AM1437" t="b">
            <v>0</v>
          </cell>
          <cell r="AN1437" t="str">
            <v>RW:008293@3494</v>
          </cell>
          <cell r="AO1437" t="str">
            <v>11614</v>
          </cell>
          <cell r="AP1437">
            <v>0</v>
          </cell>
          <cell r="AQ1437">
            <v>0</v>
          </cell>
          <cell r="AR1437">
            <v>0</v>
          </cell>
          <cell r="AS1437">
            <v>0</v>
          </cell>
          <cell r="AT1437">
            <v>0</v>
          </cell>
          <cell r="AU1437">
            <v>0</v>
          </cell>
          <cell r="AV1437">
            <v>485.1</v>
          </cell>
          <cell r="AW1437">
            <v>0</v>
          </cell>
          <cell r="AX1437">
            <v>485.1</v>
          </cell>
          <cell r="AY1437">
            <v>485.1</v>
          </cell>
        </row>
        <row r="1438">
          <cell r="A1438" t="str">
            <v>038933</v>
          </cell>
          <cell r="B1438" t="str">
            <v>SOMERSET VILLAGE</v>
          </cell>
          <cell r="C1438" t="str">
            <v>3810 SOUTH REDWOOD ROAD</v>
          </cell>
          <cell r="D1438">
            <v>0</v>
          </cell>
          <cell r="E1438" t="str">
            <v>WEST VALLEY CITY</v>
          </cell>
          <cell r="F1438" t="str">
            <v>UT</v>
          </cell>
          <cell r="G1438" t="str">
            <v>84119</v>
          </cell>
          <cell r="H1438" t="str">
            <v>801-973-4250</v>
          </cell>
          <cell r="I1438" t="str">
            <v>801-973-4977</v>
          </cell>
          <cell r="J1438">
            <v>486</v>
          </cell>
          <cell r="K1438" t="str">
            <v>49035</v>
          </cell>
          <cell r="L1438" t="str">
            <v>Salt Lake</v>
          </cell>
          <cell r="M1438" t="str">
            <v>7160</v>
          </cell>
          <cell r="N1438" t="str">
            <v>Salt Lake City-Ogden</v>
          </cell>
          <cell r="O1438">
            <v>0</v>
          </cell>
          <cell r="P1438">
            <v>0</v>
          </cell>
          <cell r="Q1438">
            <v>0</v>
          </cell>
          <cell r="R1438" t="str">
            <v>garden</v>
          </cell>
          <cell r="S1438" t="str">
            <v>AIMCO</v>
          </cell>
          <cell r="T1438" t="str">
            <v>REIT</v>
          </cell>
          <cell r="U1438" t="str">
            <v>Conventional</v>
          </cell>
          <cell r="V1438" t="str">
            <v>Conventional</v>
          </cell>
          <cell r="W1438">
            <v>0</v>
          </cell>
          <cell r="X1438" t="str">
            <v>Consolidated</v>
          </cell>
          <cell r="Y1438" t="str">
            <v>12</v>
          </cell>
          <cell r="Z1438" t="str">
            <v>8</v>
          </cell>
          <cell r="AA1438" t="str">
            <v>6</v>
          </cell>
          <cell r="AB1438">
            <v>0</v>
          </cell>
          <cell r="AC1438">
            <v>1</v>
          </cell>
          <cell r="AD1438" t="str">
            <v>Yes</v>
          </cell>
          <cell r="AE1438" t="str">
            <v>Yes</v>
          </cell>
          <cell r="AF1438" t="str">
            <v>NHP Management Company</v>
          </cell>
          <cell r="AG1438" t="str">
            <v>AIMCO/Brandywine, L.P.</v>
          </cell>
          <cell r="AH1438" t="str">
            <v>1985</v>
          </cell>
          <cell r="AI1438" t="str">
            <v>Far West</v>
          </cell>
          <cell r="AJ1438" t="str">
            <v>Denver</v>
          </cell>
          <cell r="AK1438" t="str">
            <v>Steve Peters</v>
          </cell>
          <cell r="AL1438" t="str">
            <v>Greg Wiseman</v>
          </cell>
          <cell r="AM1438" t="b">
            <v>0</v>
          </cell>
          <cell r="AN1438" t="str">
            <v>RW:006338@3494</v>
          </cell>
          <cell r="AO1438" t="str">
            <v>11755</v>
          </cell>
          <cell r="AP1438">
            <v>4321.51</v>
          </cell>
          <cell r="AQ1438">
            <v>0</v>
          </cell>
          <cell r="AR1438">
            <v>0</v>
          </cell>
          <cell r="AS1438">
            <v>0</v>
          </cell>
          <cell r="AT1438">
            <v>0</v>
          </cell>
          <cell r="AU1438">
            <v>0</v>
          </cell>
          <cell r="AV1438">
            <v>1786.05</v>
          </cell>
          <cell r="AW1438">
            <v>0</v>
          </cell>
          <cell r="AX1438">
            <v>6107.56</v>
          </cell>
          <cell r="AY1438">
            <v>6107.56</v>
          </cell>
        </row>
        <row r="1439">
          <cell r="A1439" t="str">
            <v>038934</v>
          </cell>
          <cell r="B1439" t="str">
            <v>HOPKINS VILLAGE</v>
          </cell>
          <cell r="C1439" t="str">
            <v>3 BRETT COURT</v>
          </cell>
          <cell r="D1439">
            <v>0</v>
          </cell>
          <cell r="E1439" t="str">
            <v>Baltimore</v>
          </cell>
          <cell r="F1439" t="str">
            <v>MD</v>
          </cell>
          <cell r="G1439" t="str">
            <v>21221</v>
          </cell>
          <cell r="H1439" t="str">
            <v>410-687-2828</v>
          </cell>
          <cell r="I1439" t="str">
            <v>410-780-4669</v>
          </cell>
          <cell r="J1439">
            <v>165</v>
          </cell>
          <cell r="K1439" t="str">
            <v>24005</v>
          </cell>
          <cell r="L1439" t="str">
            <v>Baltimore</v>
          </cell>
          <cell r="M1439" t="str">
            <v>0720</v>
          </cell>
          <cell r="N1439" t="str">
            <v>Baltimore</v>
          </cell>
          <cell r="O1439" t="str">
            <v>97</v>
          </cell>
          <cell r="P1439" t="str">
            <v>Washington - Baltimore</v>
          </cell>
          <cell r="Q1439" t="str">
            <v>Suburban</v>
          </cell>
          <cell r="R1439" t="str">
            <v>garden</v>
          </cell>
          <cell r="S1439" t="str">
            <v>AIMCO</v>
          </cell>
          <cell r="T1439" t="str">
            <v>OXFORD</v>
          </cell>
          <cell r="U1439" t="str">
            <v>Affordable</v>
          </cell>
          <cell r="V1439" t="str">
            <v>Affordable</v>
          </cell>
          <cell r="W1439">
            <v>0</v>
          </cell>
          <cell r="X1439" t="str">
            <v>Fee</v>
          </cell>
          <cell r="Y1439">
            <v>0</v>
          </cell>
          <cell r="Z1439">
            <v>0</v>
          </cell>
          <cell r="AA1439">
            <v>0</v>
          </cell>
          <cell r="AB1439">
            <v>0</v>
          </cell>
          <cell r="AC1439">
            <v>0</v>
          </cell>
          <cell r="AD1439" t="str">
            <v>Yes</v>
          </cell>
          <cell r="AE1439" t="str">
            <v>Yes</v>
          </cell>
          <cell r="AF1439" t="str">
            <v>Oxford</v>
          </cell>
          <cell r="AG1439" t="str">
            <v>Chesapeake - Oxford Limited</v>
          </cell>
          <cell r="AH1439" t="str">
            <v>1977</v>
          </cell>
          <cell r="AI1439" t="str">
            <v>Oxford</v>
          </cell>
          <cell r="AJ1439" t="str">
            <v>Aff. Midwest</v>
          </cell>
          <cell r="AK1439" t="str">
            <v>Jennifer Jarvis</v>
          </cell>
          <cell r="AL1439" t="str">
            <v>Shirley Hess</v>
          </cell>
          <cell r="AM1439" t="b">
            <v>0</v>
          </cell>
          <cell r="AN1439" t="str">
            <v>RW:000103@3494</v>
          </cell>
          <cell r="AO1439" t="str">
            <v>11380</v>
          </cell>
          <cell r="AP1439">
            <v>0</v>
          </cell>
          <cell r="AQ1439">
            <v>0</v>
          </cell>
          <cell r="AR1439">
            <v>0</v>
          </cell>
          <cell r="AS1439">
            <v>0</v>
          </cell>
          <cell r="AT1439">
            <v>0</v>
          </cell>
          <cell r="AU1439">
            <v>0</v>
          </cell>
          <cell r="AV1439">
            <v>0</v>
          </cell>
          <cell r="AW1439">
            <v>0</v>
          </cell>
          <cell r="AX1439">
            <v>0</v>
          </cell>
          <cell r="AY1439">
            <v>0</v>
          </cell>
        </row>
        <row r="1440">
          <cell r="A1440" t="str">
            <v>038935</v>
          </cell>
          <cell r="B1440" t="str">
            <v>BRANDYWINE</v>
          </cell>
          <cell r="C1440" t="str">
            <v>1699 68th STREET NORTH</v>
          </cell>
          <cell r="D1440">
            <v>0</v>
          </cell>
          <cell r="E1440" t="str">
            <v>ST. PETERSBURG</v>
          </cell>
          <cell r="F1440" t="str">
            <v>FL</v>
          </cell>
          <cell r="G1440" t="str">
            <v>33710</v>
          </cell>
          <cell r="H1440" t="str">
            <v>813-345-6663</v>
          </cell>
          <cell r="I1440" t="str">
            <v>813-345-8251</v>
          </cell>
          <cell r="J1440">
            <v>477</v>
          </cell>
          <cell r="K1440" t="str">
            <v>12103</v>
          </cell>
          <cell r="L1440" t="str">
            <v>Pinellas</v>
          </cell>
          <cell r="M1440" t="str">
            <v>8280</v>
          </cell>
          <cell r="N1440" t="str">
            <v>Tampa-St. Petersburg-Clearwater</v>
          </cell>
          <cell r="O1440">
            <v>0</v>
          </cell>
          <cell r="P1440">
            <v>0</v>
          </cell>
          <cell r="Q1440">
            <v>0</v>
          </cell>
          <cell r="R1440" t="str">
            <v>garden</v>
          </cell>
          <cell r="S1440" t="str">
            <v>AIMCO</v>
          </cell>
          <cell r="T1440" t="str">
            <v>REIT</v>
          </cell>
          <cell r="U1440" t="str">
            <v>Conventional</v>
          </cell>
          <cell r="V1440" t="str">
            <v>Conventional</v>
          </cell>
          <cell r="W1440">
            <v>0</v>
          </cell>
          <cell r="X1440" t="str">
            <v>Consolidated</v>
          </cell>
          <cell r="Y1440" t="str">
            <v>12</v>
          </cell>
          <cell r="Z1440" t="str">
            <v>7</v>
          </cell>
          <cell r="AA1440" t="str">
            <v>7</v>
          </cell>
          <cell r="AB1440">
            <v>0</v>
          </cell>
          <cell r="AC1440">
            <v>1</v>
          </cell>
          <cell r="AD1440" t="str">
            <v>Yes</v>
          </cell>
          <cell r="AE1440" t="str">
            <v>Yes</v>
          </cell>
          <cell r="AF1440" t="str">
            <v>NHP Management Company</v>
          </cell>
          <cell r="AG1440" t="str">
            <v>AIMCO/Brandywine, L.P.</v>
          </cell>
          <cell r="AH1440" t="str">
            <v>1971</v>
          </cell>
          <cell r="AI1440" t="str">
            <v>South East</v>
          </cell>
          <cell r="AJ1440" t="str">
            <v>Tampa</v>
          </cell>
          <cell r="AK1440" t="str">
            <v>Dan Kistel</v>
          </cell>
          <cell r="AL1440" t="str">
            <v>Brenda DeVore</v>
          </cell>
          <cell r="AM1440" t="b">
            <v>0</v>
          </cell>
          <cell r="AN1440">
            <v>0</v>
          </cell>
          <cell r="AO1440" t="str">
            <v>09104</v>
          </cell>
          <cell r="AP1440">
            <v>0</v>
          </cell>
          <cell r="AQ1440">
            <v>0</v>
          </cell>
          <cell r="AR1440">
            <v>0</v>
          </cell>
          <cell r="AS1440">
            <v>0</v>
          </cell>
          <cell r="AT1440">
            <v>0</v>
          </cell>
          <cell r="AU1440">
            <v>0</v>
          </cell>
          <cell r="AV1440">
            <v>0</v>
          </cell>
          <cell r="AW1440">
            <v>1287.9000000000001</v>
          </cell>
          <cell r="AX1440">
            <v>1287.9000000000001</v>
          </cell>
          <cell r="AY1440">
            <v>1287.9000000000001</v>
          </cell>
        </row>
        <row r="1441">
          <cell r="A1441" t="str">
            <v>038937</v>
          </cell>
          <cell r="B1441" t="str">
            <v>BROOKSIDE VILLAGE</v>
          </cell>
          <cell r="C1441" t="str">
            <v>13841 TUSTIN EAST DRIVE</v>
          </cell>
          <cell r="D1441">
            <v>0</v>
          </cell>
          <cell r="E1441" t="str">
            <v>TUSTIN</v>
          </cell>
          <cell r="F1441" t="str">
            <v>CA</v>
          </cell>
          <cell r="G1441" t="str">
            <v>92780</v>
          </cell>
          <cell r="H1441" t="str">
            <v>714-544-3303</v>
          </cell>
          <cell r="I1441" t="str">
            <v>714-544-2989</v>
          </cell>
          <cell r="J1441">
            <v>628</v>
          </cell>
          <cell r="K1441" t="str">
            <v>06059</v>
          </cell>
          <cell r="L1441" t="str">
            <v>Orange</v>
          </cell>
          <cell r="M1441" t="str">
            <v>5945</v>
          </cell>
          <cell r="N1441" t="str">
            <v>Orange County</v>
          </cell>
          <cell r="O1441" t="str">
            <v>49</v>
          </cell>
          <cell r="P1441" t="str">
            <v>Los Angeles - Riverside - Orange County</v>
          </cell>
          <cell r="Q1441">
            <v>0</v>
          </cell>
          <cell r="R1441" t="str">
            <v>garden</v>
          </cell>
          <cell r="S1441" t="str">
            <v>AIMCO</v>
          </cell>
          <cell r="T1441" t="str">
            <v>REIT</v>
          </cell>
          <cell r="U1441" t="str">
            <v>Conventional</v>
          </cell>
          <cell r="V1441" t="str">
            <v>Conventional</v>
          </cell>
          <cell r="W1441">
            <v>0</v>
          </cell>
          <cell r="X1441" t="str">
            <v>Consolidated</v>
          </cell>
          <cell r="Y1441" t="str">
            <v>12</v>
          </cell>
          <cell r="Z1441" t="str">
            <v>8</v>
          </cell>
          <cell r="AA1441" t="str">
            <v>6</v>
          </cell>
          <cell r="AB1441">
            <v>0</v>
          </cell>
          <cell r="AC1441">
            <v>1</v>
          </cell>
          <cell r="AD1441" t="str">
            <v>Yes</v>
          </cell>
          <cell r="AE1441" t="str">
            <v>Yes</v>
          </cell>
          <cell r="AF1441" t="str">
            <v>NHP Management Company</v>
          </cell>
          <cell r="AG1441" t="str">
            <v>AIMCO Properties, L.P.</v>
          </cell>
          <cell r="AH1441" t="str">
            <v>1970</v>
          </cell>
          <cell r="AI1441" t="str">
            <v>Far West</v>
          </cell>
          <cell r="AJ1441" t="str">
            <v>California</v>
          </cell>
          <cell r="AK1441" t="str">
            <v>Greg Garmon</v>
          </cell>
          <cell r="AL1441" t="str">
            <v>Dan Hardy</v>
          </cell>
          <cell r="AM1441" t="b">
            <v>0</v>
          </cell>
          <cell r="AN1441">
            <v>0</v>
          </cell>
          <cell r="AO1441" t="str">
            <v>09012</v>
          </cell>
          <cell r="AP1441">
            <v>0</v>
          </cell>
          <cell r="AQ1441">
            <v>0</v>
          </cell>
          <cell r="AR1441">
            <v>0</v>
          </cell>
          <cell r="AS1441">
            <v>0</v>
          </cell>
          <cell r="AT1441">
            <v>0</v>
          </cell>
          <cell r="AU1441">
            <v>0</v>
          </cell>
          <cell r="AV1441">
            <v>0</v>
          </cell>
          <cell r="AW1441">
            <v>0</v>
          </cell>
          <cell r="AX1441">
            <v>0</v>
          </cell>
          <cell r="AY1441">
            <v>0</v>
          </cell>
        </row>
        <row r="1442">
          <cell r="A1442" t="str">
            <v>038939</v>
          </cell>
          <cell r="B1442" t="str">
            <v>PINEBLUFF VILLAGE</v>
          </cell>
          <cell r="C1442" t="str">
            <v>1514 RIVERSIDE DRIVE</v>
          </cell>
          <cell r="D1442">
            <v>0</v>
          </cell>
          <cell r="E1442" t="str">
            <v>Salisbury</v>
          </cell>
          <cell r="F1442" t="str">
            <v>MD</v>
          </cell>
          <cell r="G1442" t="str">
            <v>21801</v>
          </cell>
          <cell r="H1442" t="str">
            <v>410-749-0290</v>
          </cell>
          <cell r="I1442" t="str">
            <v>410-543-2203</v>
          </cell>
          <cell r="J1442">
            <v>151</v>
          </cell>
          <cell r="K1442" t="str">
            <v>24045</v>
          </cell>
          <cell r="L1442" t="str">
            <v>Wicomico</v>
          </cell>
          <cell r="M1442" t="str">
            <v>024</v>
          </cell>
          <cell r="N1442" t="str">
            <v>MD Other</v>
          </cell>
          <cell r="O1442">
            <v>0</v>
          </cell>
          <cell r="P1442">
            <v>0</v>
          </cell>
          <cell r="Q1442" t="str">
            <v>Suburban</v>
          </cell>
          <cell r="R1442" t="str">
            <v>garden</v>
          </cell>
          <cell r="S1442" t="str">
            <v>AIMCO</v>
          </cell>
          <cell r="T1442" t="str">
            <v>OXFORD</v>
          </cell>
          <cell r="U1442" t="str">
            <v>Affordable</v>
          </cell>
          <cell r="V1442" t="str">
            <v>Affordable</v>
          </cell>
          <cell r="W1442">
            <v>0</v>
          </cell>
          <cell r="X1442" t="str">
            <v>Fee</v>
          </cell>
          <cell r="Y1442">
            <v>0</v>
          </cell>
          <cell r="Z1442">
            <v>0</v>
          </cell>
          <cell r="AA1442">
            <v>0</v>
          </cell>
          <cell r="AB1442">
            <v>0</v>
          </cell>
          <cell r="AC1442">
            <v>0</v>
          </cell>
          <cell r="AD1442" t="str">
            <v>Yes</v>
          </cell>
          <cell r="AE1442" t="str">
            <v>Yes</v>
          </cell>
          <cell r="AF1442" t="str">
            <v>Oxford</v>
          </cell>
          <cell r="AG1442" t="str">
            <v>Pine Bluff Village</v>
          </cell>
          <cell r="AH1442" t="str">
            <v>1978</v>
          </cell>
          <cell r="AI1442" t="str">
            <v>Oxford</v>
          </cell>
          <cell r="AJ1442" t="str">
            <v>Aff. Midwest</v>
          </cell>
          <cell r="AK1442" t="str">
            <v>Jennifer Jarvis</v>
          </cell>
          <cell r="AL1442" t="str">
            <v>Kris Beckett</v>
          </cell>
          <cell r="AM1442" t="b">
            <v>0</v>
          </cell>
          <cell r="AN1442">
            <v>0</v>
          </cell>
          <cell r="AO1442" t="str">
            <v>09131</v>
          </cell>
          <cell r="AP1442">
            <v>0</v>
          </cell>
          <cell r="AQ1442">
            <v>0</v>
          </cell>
          <cell r="AR1442">
            <v>0</v>
          </cell>
          <cell r="AS1442">
            <v>0</v>
          </cell>
          <cell r="AT1442">
            <v>0</v>
          </cell>
          <cell r="AU1442">
            <v>0</v>
          </cell>
          <cell r="AV1442">
            <v>0</v>
          </cell>
          <cell r="AW1442">
            <v>0</v>
          </cell>
          <cell r="AX1442">
            <v>0</v>
          </cell>
          <cell r="AY1442">
            <v>0</v>
          </cell>
        </row>
        <row r="1443">
          <cell r="A1443" t="str">
            <v>038940</v>
          </cell>
          <cell r="B1443" t="str">
            <v>BOARDWALK</v>
          </cell>
          <cell r="C1443" t="str">
            <v>8650 NW 61st STREET</v>
          </cell>
          <cell r="D1443">
            <v>0</v>
          </cell>
          <cell r="E1443" t="str">
            <v>TAMARAC</v>
          </cell>
          <cell r="F1443" t="str">
            <v>FL</v>
          </cell>
          <cell r="G1443" t="str">
            <v>33321</v>
          </cell>
          <cell r="H1443" t="str">
            <v>954-726-1800</v>
          </cell>
          <cell r="I1443" t="str">
            <v>954-726-1879</v>
          </cell>
          <cell r="J1443">
            <v>291</v>
          </cell>
          <cell r="K1443" t="str">
            <v>12011</v>
          </cell>
          <cell r="L1443" t="str">
            <v>Broward</v>
          </cell>
          <cell r="M1443" t="str">
            <v>2680</v>
          </cell>
          <cell r="N1443" t="str">
            <v>FortLauderdale</v>
          </cell>
          <cell r="O1443" t="str">
            <v>56</v>
          </cell>
          <cell r="P1443" t="str">
            <v>Miami - Fort Lauderdale</v>
          </cell>
          <cell r="Q1443">
            <v>0</v>
          </cell>
          <cell r="R1443" t="str">
            <v>garden</v>
          </cell>
          <cell r="S1443" t="str">
            <v>AIMCO</v>
          </cell>
          <cell r="T1443" t="str">
            <v>REIT</v>
          </cell>
          <cell r="U1443" t="str">
            <v>Conventional</v>
          </cell>
          <cell r="V1443" t="str">
            <v>Conventional</v>
          </cell>
          <cell r="W1443">
            <v>0</v>
          </cell>
          <cell r="X1443" t="str">
            <v>Consolidated</v>
          </cell>
          <cell r="Y1443" t="str">
            <v>12</v>
          </cell>
          <cell r="Z1443" t="str">
            <v>7</v>
          </cell>
          <cell r="AA1443" t="str">
            <v>6</v>
          </cell>
          <cell r="AB1443">
            <v>0</v>
          </cell>
          <cell r="AC1443">
            <v>1</v>
          </cell>
          <cell r="AD1443" t="str">
            <v>Yes</v>
          </cell>
          <cell r="AE1443" t="str">
            <v>Yes</v>
          </cell>
          <cell r="AF1443" t="str">
            <v>NHP Management Company</v>
          </cell>
          <cell r="AG1443" t="str">
            <v>OTC Apartments, L.P.</v>
          </cell>
          <cell r="AH1443" t="str">
            <v>1986</v>
          </cell>
          <cell r="AI1443" t="str">
            <v>South East</v>
          </cell>
          <cell r="AJ1443" t="str">
            <v>Boca</v>
          </cell>
          <cell r="AK1443" t="str">
            <v>Charlie Vanover</v>
          </cell>
          <cell r="AL1443" t="str">
            <v>Maria Goicoechea</v>
          </cell>
          <cell r="AM1443" t="b">
            <v>0</v>
          </cell>
          <cell r="AN1443" t="str">
            <v>RW:025118@3494</v>
          </cell>
          <cell r="AO1443" t="str">
            <v>11549</v>
          </cell>
          <cell r="AP1443">
            <v>0</v>
          </cell>
          <cell r="AQ1443">
            <v>0</v>
          </cell>
          <cell r="AR1443">
            <v>1036.8</v>
          </cell>
          <cell r="AS1443">
            <v>1047.5999999999999</v>
          </cell>
          <cell r="AT1443">
            <v>0</v>
          </cell>
          <cell r="AU1443">
            <v>0</v>
          </cell>
          <cell r="AV1443">
            <v>0</v>
          </cell>
          <cell r="AW1443">
            <v>785.7</v>
          </cell>
          <cell r="AX1443">
            <v>2870.1</v>
          </cell>
          <cell r="AY1443">
            <v>2870.1</v>
          </cell>
        </row>
        <row r="1444">
          <cell r="A1444" t="str">
            <v>038942</v>
          </cell>
          <cell r="B1444" t="str">
            <v>TIDE MILL</v>
          </cell>
          <cell r="C1444" t="str">
            <v>623 EDGEWATER DRIVE</v>
          </cell>
          <cell r="D1444">
            <v>0</v>
          </cell>
          <cell r="E1444" t="str">
            <v>Salisbury</v>
          </cell>
          <cell r="F1444" t="str">
            <v>MD</v>
          </cell>
          <cell r="G1444" t="str">
            <v>21801</v>
          </cell>
          <cell r="H1444" t="str">
            <v>410-546-1498</v>
          </cell>
          <cell r="I1444" t="str">
            <v>410-548-7961</v>
          </cell>
          <cell r="J1444">
            <v>104</v>
          </cell>
          <cell r="K1444" t="str">
            <v>24045</v>
          </cell>
          <cell r="L1444" t="str">
            <v>Wicomico</v>
          </cell>
          <cell r="M1444" t="str">
            <v>024</v>
          </cell>
          <cell r="N1444" t="str">
            <v>MD Other</v>
          </cell>
          <cell r="O1444">
            <v>0</v>
          </cell>
          <cell r="P1444">
            <v>0</v>
          </cell>
          <cell r="Q1444" t="str">
            <v>Suburban</v>
          </cell>
          <cell r="R1444" t="str">
            <v>garden</v>
          </cell>
          <cell r="S1444" t="str">
            <v>AIMCO</v>
          </cell>
          <cell r="T1444" t="str">
            <v>OXFORD</v>
          </cell>
          <cell r="U1444" t="str">
            <v>Conventional</v>
          </cell>
          <cell r="V1444" t="str">
            <v>Conventional</v>
          </cell>
          <cell r="W1444">
            <v>0</v>
          </cell>
          <cell r="X1444" t="str">
            <v>Fee</v>
          </cell>
          <cell r="Y1444">
            <v>0</v>
          </cell>
          <cell r="Z1444">
            <v>0</v>
          </cell>
          <cell r="AA1444">
            <v>0</v>
          </cell>
          <cell r="AB1444">
            <v>0</v>
          </cell>
          <cell r="AC1444">
            <v>0</v>
          </cell>
          <cell r="AD1444" t="str">
            <v>Yes</v>
          </cell>
          <cell r="AE1444" t="str">
            <v>Yes</v>
          </cell>
          <cell r="AF1444" t="str">
            <v>Oxford</v>
          </cell>
          <cell r="AG1444" t="str">
            <v>Schumaker Glen</v>
          </cell>
          <cell r="AH1444" t="str">
            <v>1981</v>
          </cell>
          <cell r="AI1444" t="str">
            <v>Oxford</v>
          </cell>
          <cell r="AJ1444" t="str">
            <v>Conv. Mideast</v>
          </cell>
          <cell r="AK1444" t="str">
            <v>Tom Lebling</v>
          </cell>
          <cell r="AL1444" t="str">
            <v>Betsy Naughton</v>
          </cell>
          <cell r="AM1444" t="b">
            <v>0</v>
          </cell>
          <cell r="AN1444" t="str">
            <v>RW:006788@3494</v>
          </cell>
          <cell r="AO1444" t="str">
            <v>11374</v>
          </cell>
          <cell r="AP1444">
            <v>0</v>
          </cell>
          <cell r="AQ1444">
            <v>0</v>
          </cell>
          <cell r="AR1444">
            <v>0</v>
          </cell>
          <cell r="AS1444">
            <v>0</v>
          </cell>
          <cell r="AT1444">
            <v>0</v>
          </cell>
          <cell r="AU1444">
            <v>0</v>
          </cell>
          <cell r="AV1444">
            <v>0</v>
          </cell>
          <cell r="AW1444">
            <v>0</v>
          </cell>
          <cell r="AX1444">
            <v>0</v>
          </cell>
          <cell r="AY1444">
            <v>0</v>
          </cell>
        </row>
        <row r="1445">
          <cell r="A1445" t="str">
            <v>038943</v>
          </cell>
          <cell r="B1445" t="str">
            <v>HAMPTON HILL</v>
          </cell>
          <cell r="C1445" t="str">
            <v>8750 POINT PARK DRIVE</v>
          </cell>
          <cell r="D1445">
            <v>0</v>
          </cell>
          <cell r="E1445" t="str">
            <v>HOUSTON</v>
          </cell>
          <cell r="F1445" t="str">
            <v>TX</v>
          </cell>
          <cell r="G1445" t="str">
            <v>77095</v>
          </cell>
          <cell r="H1445" t="str">
            <v>281-856-5100</v>
          </cell>
          <cell r="I1445" t="str">
            <v>281-856-5103</v>
          </cell>
          <cell r="J1445">
            <v>332</v>
          </cell>
          <cell r="K1445" t="str">
            <v>48201</v>
          </cell>
          <cell r="L1445" t="str">
            <v>Harris</v>
          </cell>
          <cell r="M1445" t="str">
            <v>3360</v>
          </cell>
          <cell r="N1445" t="str">
            <v>Houston</v>
          </cell>
          <cell r="O1445" t="str">
            <v>42</v>
          </cell>
          <cell r="P1445" t="str">
            <v>Houston - Galveston - Brazoria</v>
          </cell>
          <cell r="Q1445">
            <v>0</v>
          </cell>
          <cell r="R1445" t="str">
            <v>garden</v>
          </cell>
          <cell r="S1445" t="str">
            <v>AIMCO</v>
          </cell>
          <cell r="T1445" t="str">
            <v>REIT/ENGLISH</v>
          </cell>
          <cell r="U1445" t="str">
            <v>Conventional</v>
          </cell>
          <cell r="V1445" t="str">
            <v>Conventional</v>
          </cell>
          <cell r="W1445">
            <v>0</v>
          </cell>
          <cell r="X1445" t="str">
            <v>Consolidated</v>
          </cell>
          <cell r="Y1445" t="str">
            <v>12</v>
          </cell>
          <cell r="Z1445" t="str">
            <v>8</v>
          </cell>
          <cell r="AA1445" t="str">
            <v>8</v>
          </cell>
          <cell r="AB1445">
            <v>0</v>
          </cell>
          <cell r="AC1445">
            <v>0.91390000000000005</v>
          </cell>
          <cell r="AD1445" t="str">
            <v>Yes</v>
          </cell>
          <cell r="AE1445" t="str">
            <v>Yes</v>
          </cell>
          <cell r="AF1445" t="str">
            <v>NHP Management Company</v>
          </cell>
          <cell r="AG1445" t="str">
            <v>Hampton Hill Partners</v>
          </cell>
          <cell r="AH1445" t="str">
            <v>1995</v>
          </cell>
          <cell r="AI1445" t="str">
            <v>West</v>
          </cell>
          <cell r="AJ1445" t="str">
            <v>Houston I</v>
          </cell>
          <cell r="AK1445" t="str">
            <v>Kathy Clem</v>
          </cell>
          <cell r="AL1445" t="str">
            <v>Sherri Markus</v>
          </cell>
          <cell r="AM1445" t="b">
            <v>0</v>
          </cell>
          <cell r="AN1445" t="str">
            <v>RW:006279@3494</v>
          </cell>
          <cell r="AO1445">
            <v>0</v>
          </cell>
          <cell r="AP1445">
            <v>0</v>
          </cell>
          <cell r="AQ1445">
            <v>0</v>
          </cell>
          <cell r="AR1445">
            <v>0</v>
          </cell>
          <cell r="AS1445">
            <v>0</v>
          </cell>
          <cell r="AT1445">
            <v>0</v>
          </cell>
          <cell r="AU1445">
            <v>0</v>
          </cell>
          <cell r="AV1445">
            <v>0</v>
          </cell>
          <cell r="AW1445">
            <v>0</v>
          </cell>
          <cell r="AX1445">
            <v>0</v>
          </cell>
          <cell r="AY1445">
            <v>0</v>
          </cell>
        </row>
        <row r="1446">
          <cell r="A1446" t="str">
            <v>038947</v>
          </cell>
          <cell r="B1446" t="str">
            <v>SUN KATCHER (TEAL PT)</v>
          </cell>
          <cell r="C1446" t="str">
            <v>11990 BEACH BOULEVARD</v>
          </cell>
          <cell r="D1446">
            <v>0</v>
          </cell>
          <cell r="E1446" t="str">
            <v>JACKSONVILLE</v>
          </cell>
          <cell r="F1446" t="str">
            <v>FL</v>
          </cell>
          <cell r="G1446" t="str">
            <v>32246</v>
          </cell>
          <cell r="H1446" t="str">
            <v>904-642-6188</v>
          </cell>
          <cell r="I1446" t="str">
            <v>904-645-6815</v>
          </cell>
          <cell r="J1446">
            <v>360</v>
          </cell>
          <cell r="K1446" t="str">
            <v>12031</v>
          </cell>
          <cell r="L1446" t="str">
            <v>Duval</v>
          </cell>
          <cell r="M1446" t="str">
            <v>3600</v>
          </cell>
          <cell r="N1446" t="str">
            <v>Jacksonville</v>
          </cell>
          <cell r="O1446">
            <v>0</v>
          </cell>
          <cell r="P1446">
            <v>0</v>
          </cell>
          <cell r="Q1446">
            <v>0</v>
          </cell>
          <cell r="R1446" t="str">
            <v>garden</v>
          </cell>
          <cell r="S1446" t="str">
            <v>AIMCO</v>
          </cell>
          <cell r="T1446" t="str">
            <v>REIT</v>
          </cell>
          <cell r="U1446" t="str">
            <v>Conventional</v>
          </cell>
          <cell r="V1446" t="str">
            <v>Conventional</v>
          </cell>
          <cell r="W1446">
            <v>0</v>
          </cell>
          <cell r="X1446" t="str">
            <v>Consolidated</v>
          </cell>
          <cell r="Y1446" t="str">
            <v>12</v>
          </cell>
          <cell r="Z1446" t="str">
            <v>7</v>
          </cell>
          <cell r="AA1446" t="str">
            <v>7</v>
          </cell>
          <cell r="AB1446">
            <v>0</v>
          </cell>
          <cell r="AC1446">
            <v>1</v>
          </cell>
          <cell r="AD1446" t="str">
            <v>Yes</v>
          </cell>
          <cell r="AE1446" t="str">
            <v>Yes</v>
          </cell>
          <cell r="AF1446" t="str">
            <v>NHP Management Company</v>
          </cell>
          <cell r="AG1446" t="str">
            <v>AIMCO/Teal Point, L.P.</v>
          </cell>
          <cell r="AH1446" t="str">
            <v>1972</v>
          </cell>
          <cell r="AI1446" t="str">
            <v>South East</v>
          </cell>
          <cell r="AJ1446" t="str">
            <v>Tampa</v>
          </cell>
          <cell r="AK1446" t="str">
            <v>Dan Kistel</v>
          </cell>
          <cell r="AL1446" t="str">
            <v>Karen Estep</v>
          </cell>
          <cell r="AM1446" t="b">
            <v>0</v>
          </cell>
          <cell r="AN1446">
            <v>0</v>
          </cell>
          <cell r="AO1446" t="str">
            <v>03101</v>
          </cell>
          <cell r="AP1446">
            <v>0</v>
          </cell>
          <cell r="AQ1446">
            <v>0</v>
          </cell>
          <cell r="AR1446">
            <v>0</v>
          </cell>
          <cell r="AS1446">
            <v>1296</v>
          </cell>
          <cell r="AT1446">
            <v>0</v>
          </cell>
          <cell r="AU1446">
            <v>0</v>
          </cell>
          <cell r="AV1446">
            <v>0</v>
          </cell>
          <cell r="AW1446">
            <v>0</v>
          </cell>
          <cell r="AX1446">
            <v>1296</v>
          </cell>
          <cell r="AY1446">
            <v>1296</v>
          </cell>
        </row>
        <row r="1447">
          <cell r="A1447" t="str">
            <v>038948</v>
          </cell>
          <cell r="B1447" t="str">
            <v>HASTINGS PLACE</v>
          </cell>
          <cell r="C1447" t="str">
            <v>10730 GLENORA DRIVE</v>
          </cell>
          <cell r="D1447">
            <v>0</v>
          </cell>
          <cell r="E1447" t="str">
            <v>HOUSTON</v>
          </cell>
          <cell r="F1447" t="str">
            <v>TX</v>
          </cell>
          <cell r="G1447" t="str">
            <v>77065</v>
          </cell>
          <cell r="H1447" t="str">
            <v>281-897-6800</v>
          </cell>
          <cell r="I1447" t="str">
            <v>281-897-6801</v>
          </cell>
          <cell r="J1447">
            <v>176</v>
          </cell>
          <cell r="K1447" t="str">
            <v>48201</v>
          </cell>
          <cell r="L1447" t="str">
            <v>Harris</v>
          </cell>
          <cell r="M1447" t="str">
            <v>3360</v>
          </cell>
          <cell r="N1447" t="str">
            <v>Houston</v>
          </cell>
          <cell r="O1447" t="str">
            <v>42</v>
          </cell>
          <cell r="P1447" t="str">
            <v>Houston - Galveston - Brazoria</v>
          </cell>
          <cell r="Q1447">
            <v>0</v>
          </cell>
          <cell r="R1447" t="str">
            <v>garden</v>
          </cell>
          <cell r="S1447" t="str">
            <v>AIMCO</v>
          </cell>
          <cell r="T1447" t="str">
            <v>REIT/ENGLISH</v>
          </cell>
          <cell r="U1447" t="str">
            <v>Conventional</v>
          </cell>
          <cell r="V1447" t="str">
            <v>Conventional</v>
          </cell>
          <cell r="W1447">
            <v>0</v>
          </cell>
          <cell r="X1447" t="str">
            <v>Consolidated</v>
          </cell>
          <cell r="Y1447" t="str">
            <v>12</v>
          </cell>
          <cell r="Z1447" t="str">
            <v>8</v>
          </cell>
          <cell r="AA1447" t="str">
            <v>6</v>
          </cell>
          <cell r="AB1447">
            <v>0</v>
          </cell>
          <cell r="AC1447">
            <v>0.74829999999999997</v>
          </cell>
          <cell r="AD1447" t="str">
            <v>Yes</v>
          </cell>
          <cell r="AE1447" t="str">
            <v>Yes</v>
          </cell>
          <cell r="AF1447" t="str">
            <v>NHP Management Company</v>
          </cell>
          <cell r="AG1447" t="str">
            <v>Hastings Place Partners</v>
          </cell>
          <cell r="AH1447" t="str">
            <v>1984</v>
          </cell>
          <cell r="AI1447" t="str">
            <v>West</v>
          </cell>
          <cell r="AJ1447" t="str">
            <v>Houston I</v>
          </cell>
          <cell r="AK1447" t="str">
            <v>Kathy Clem</v>
          </cell>
          <cell r="AL1447" t="str">
            <v>Sherri Markus</v>
          </cell>
          <cell r="AM1447" t="b">
            <v>0</v>
          </cell>
          <cell r="AN1447" t="str">
            <v>RW:039186@3494</v>
          </cell>
          <cell r="AO1447" t="str">
            <v>11043</v>
          </cell>
          <cell r="AP1447">
            <v>0</v>
          </cell>
          <cell r="AQ1447">
            <v>0</v>
          </cell>
          <cell r="AR1447">
            <v>0</v>
          </cell>
          <cell r="AS1447">
            <v>0</v>
          </cell>
          <cell r="AT1447">
            <v>0</v>
          </cell>
          <cell r="AU1447">
            <v>0</v>
          </cell>
          <cell r="AV1447">
            <v>0</v>
          </cell>
          <cell r="AW1447">
            <v>0</v>
          </cell>
          <cell r="AX1447">
            <v>0</v>
          </cell>
          <cell r="AY1447">
            <v>0</v>
          </cell>
        </row>
        <row r="1448">
          <cell r="A1448" t="str">
            <v>038949</v>
          </cell>
          <cell r="B1448" t="str">
            <v>STONE CREEK CLUB</v>
          </cell>
          <cell r="C1448" t="str">
            <v>12840 LOCBURY CIRCLE</v>
          </cell>
          <cell r="D1448">
            <v>0</v>
          </cell>
          <cell r="E1448" t="str">
            <v>Germanton</v>
          </cell>
          <cell r="F1448" t="str">
            <v>MD</v>
          </cell>
          <cell r="G1448" t="str">
            <v>20874</v>
          </cell>
          <cell r="H1448" t="str">
            <v>301-972-3315</v>
          </cell>
          <cell r="I1448" t="str">
            <v>301-540-3792</v>
          </cell>
          <cell r="J1448">
            <v>240</v>
          </cell>
          <cell r="K1448" t="str">
            <v>24031</v>
          </cell>
          <cell r="L1448" t="str">
            <v>Montgomery</v>
          </cell>
          <cell r="M1448" t="str">
            <v>8840</v>
          </cell>
          <cell r="N1448" t="str">
            <v>Washington</v>
          </cell>
          <cell r="O1448" t="str">
            <v>97</v>
          </cell>
          <cell r="P1448" t="str">
            <v>Washington - Baltimore</v>
          </cell>
          <cell r="Q1448" t="str">
            <v>Suburban</v>
          </cell>
          <cell r="R1448" t="str">
            <v>garden</v>
          </cell>
          <cell r="S1448" t="str">
            <v>AIMCO</v>
          </cell>
          <cell r="T1448" t="str">
            <v>OXFORD</v>
          </cell>
          <cell r="U1448" t="str">
            <v>Conventional</v>
          </cell>
          <cell r="V1448" t="str">
            <v>Conventional</v>
          </cell>
          <cell r="W1448">
            <v>0</v>
          </cell>
          <cell r="X1448" t="str">
            <v>Fee</v>
          </cell>
          <cell r="Y1448">
            <v>0</v>
          </cell>
          <cell r="Z1448">
            <v>0</v>
          </cell>
          <cell r="AA1448">
            <v>0</v>
          </cell>
          <cell r="AB1448">
            <v>0</v>
          </cell>
          <cell r="AC1448">
            <v>0</v>
          </cell>
          <cell r="AD1448" t="str">
            <v>Yes</v>
          </cell>
          <cell r="AE1448" t="str">
            <v>Yes</v>
          </cell>
          <cell r="AF1448" t="str">
            <v>Oxford</v>
          </cell>
          <cell r="AG1448" t="str">
            <v>Waters Landing</v>
          </cell>
          <cell r="AH1448" t="str">
            <v>1983</v>
          </cell>
          <cell r="AI1448" t="str">
            <v>Oxford</v>
          </cell>
          <cell r="AJ1448" t="str">
            <v>Conv. Mideast</v>
          </cell>
          <cell r="AK1448" t="str">
            <v>Tom Lebling</v>
          </cell>
          <cell r="AL1448" t="str">
            <v>Leo LeDuc</v>
          </cell>
          <cell r="AM1448" t="b">
            <v>0</v>
          </cell>
          <cell r="AN1448" t="str">
            <v>RW:007022@3494</v>
          </cell>
          <cell r="AO1448" t="str">
            <v>11375</v>
          </cell>
          <cell r="AP1448">
            <v>0</v>
          </cell>
          <cell r="AQ1448">
            <v>0</v>
          </cell>
          <cell r="AR1448">
            <v>0</v>
          </cell>
          <cell r="AS1448">
            <v>0</v>
          </cell>
          <cell r="AT1448">
            <v>0</v>
          </cell>
          <cell r="AU1448">
            <v>0</v>
          </cell>
          <cell r="AV1448">
            <v>0</v>
          </cell>
          <cell r="AW1448">
            <v>0</v>
          </cell>
          <cell r="AX1448">
            <v>0</v>
          </cell>
          <cell r="AY1448">
            <v>0</v>
          </cell>
        </row>
        <row r="1449">
          <cell r="A1449" t="str">
            <v>038951</v>
          </cell>
          <cell r="B1449" t="str">
            <v>INDIAN RIVER</v>
          </cell>
          <cell r="C1449" t="str">
            <v>1305 Indian River Blvd</v>
          </cell>
          <cell r="D1449">
            <v>0</v>
          </cell>
          <cell r="E1449" t="str">
            <v>VERO BEACH</v>
          </cell>
          <cell r="F1449" t="str">
            <v>FL</v>
          </cell>
          <cell r="G1449" t="str">
            <v>32960</v>
          </cell>
          <cell r="H1449" t="str">
            <v>561-569-0977</v>
          </cell>
          <cell r="I1449" t="str">
            <v>561-569-0483</v>
          </cell>
          <cell r="J1449">
            <v>180</v>
          </cell>
          <cell r="K1449" t="str">
            <v>12061</v>
          </cell>
          <cell r="L1449" t="str">
            <v>Indian River</v>
          </cell>
          <cell r="M1449" t="str">
            <v>012</v>
          </cell>
          <cell r="N1449" t="str">
            <v>FL Other</v>
          </cell>
          <cell r="O1449">
            <v>0</v>
          </cell>
          <cell r="P1449">
            <v>0</v>
          </cell>
          <cell r="Q1449">
            <v>0</v>
          </cell>
          <cell r="R1449" t="str">
            <v>garden</v>
          </cell>
          <cell r="S1449" t="str">
            <v>AIMCO</v>
          </cell>
          <cell r="T1449" t="str">
            <v>FEE</v>
          </cell>
          <cell r="U1449" t="str">
            <v>Conventional</v>
          </cell>
          <cell r="V1449" t="str">
            <v>Conventional</v>
          </cell>
          <cell r="W1449" t="str">
            <v>Tax Credit</v>
          </cell>
          <cell r="X1449" t="str">
            <v>Fee</v>
          </cell>
          <cell r="Y1449" t="str">
            <v>12</v>
          </cell>
          <cell r="Z1449">
            <v>0</v>
          </cell>
          <cell r="AA1449">
            <v>0</v>
          </cell>
          <cell r="AB1449">
            <v>0</v>
          </cell>
          <cell r="AC1449">
            <v>0</v>
          </cell>
          <cell r="AD1449" t="str">
            <v>No</v>
          </cell>
          <cell r="AE1449" t="str">
            <v>Yes</v>
          </cell>
          <cell r="AF1449" t="str">
            <v>NHP Management Company</v>
          </cell>
          <cell r="AG1449" t="str">
            <v>Housing Group</v>
          </cell>
          <cell r="AH1449">
            <v>0</v>
          </cell>
          <cell r="AI1449" t="str">
            <v>South East</v>
          </cell>
          <cell r="AJ1449" t="str">
            <v>Orlando</v>
          </cell>
          <cell r="AK1449" t="str">
            <v>Chuck Turner</v>
          </cell>
          <cell r="AL1449" t="str">
            <v>Elizabeth Thompson</v>
          </cell>
          <cell r="AM1449" t="b">
            <v>0</v>
          </cell>
          <cell r="AN1449" t="str">
            <v>RW:008675@3494</v>
          </cell>
          <cell r="AO1449" t="str">
            <v>11610</v>
          </cell>
          <cell r="AP1449">
            <v>0</v>
          </cell>
          <cell r="AQ1449">
            <v>0</v>
          </cell>
          <cell r="AR1449">
            <v>0</v>
          </cell>
          <cell r="AS1449">
            <v>0</v>
          </cell>
          <cell r="AT1449">
            <v>0</v>
          </cell>
          <cell r="AU1449">
            <v>0</v>
          </cell>
          <cell r="AV1449">
            <v>0</v>
          </cell>
          <cell r="AW1449">
            <v>0</v>
          </cell>
          <cell r="AX1449">
            <v>0</v>
          </cell>
          <cell r="AY1449">
            <v>0</v>
          </cell>
        </row>
        <row r="1450">
          <cell r="A1450" t="str">
            <v>038952</v>
          </cell>
          <cell r="B1450" t="str">
            <v>OAK FALLS</v>
          </cell>
          <cell r="C1450" t="str">
            <v>4545 LOUETTA</v>
          </cell>
          <cell r="D1450">
            <v>0</v>
          </cell>
          <cell r="E1450" t="str">
            <v>SPRING</v>
          </cell>
          <cell r="F1450" t="str">
            <v>TX</v>
          </cell>
          <cell r="G1450" t="str">
            <v>77388</v>
          </cell>
          <cell r="H1450" t="str">
            <v>281-353-2643</v>
          </cell>
          <cell r="I1450" t="str">
            <v>281-353-0738</v>
          </cell>
          <cell r="J1450">
            <v>144</v>
          </cell>
          <cell r="K1450" t="str">
            <v>48201</v>
          </cell>
          <cell r="L1450" t="str">
            <v>Harris</v>
          </cell>
          <cell r="M1450" t="str">
            <v>3360</v>
          </cell>
          <cell r="N1450" t="str">
            <v>Houston</v>
          </cell>
          <cell r="O1450" t="str">
            <v>42</v>
          </cell>
          <cell r="P1450" t="str">
            <v>Houston - Galveston - Brazoria</v>
          </cell>
          <cell r="Q1450">
            <v>0</v>
          </cell>
          <cell r="R1450" t="str">
            <v>garden</v>
          </cell>
          <cell r="S1450" t="str">
            <v>AIMCO</v>
          </cell>
          <cell r="T1450" t="str">
            <v>REIT/ENGLISH</v>
          </cell>
          <cell r="U1450" t="str">
            <v>Conventional</v>
          </cell>
          <cell r="V1450" t="str">
            <v>Conventional</v>
          </cell>
          <cell r="W1450">
            <v>0</v>
          </cell>
          <cell r="X1450" t="str">
            <v>Consolidated</v>
          </cell>
          <cell r="Y1450" t="str">
            <v>12</v>
          </cell>
          <cell r="Z1450" t="str">
            <v>8</v>
          </cell>
          <cell r="AA1450" t="str">
            <v>8</v>
          </cell>
          <cell r="AB1450">
            <v>0</v>
          </cell>
          <cell r="AC1450">
            <v>0.79730000000000001</v>
          </cell>
          <cell r="AD1450" t="str">
            <v>Yes</v>
          </cell>
          <cell r="AE1450" t="str">
            <v>Yes</v>
          </cell>
          <cell r="AF1450" t="str">
            <v>NHP Management Company</v>
          </cell>
          <cell r="AG1450" t="str">
            <v>Oak Falls Partners</v>
          </cell>
          <cell r="AH1450" t="str">
            <v>1983</v>
          </cell>
          <cell r="AI1450" t="str">
            <v>West</v>
          </cell>
          <cell r="AJ1450" t="str">
            <v>Houston I</v>
          </cell>
          <cell r="AK1450" t="str">
            <v>Kathy Clem</v>
          </cell>
          <cell r="AL1450" t="str">
            <v>Sherri Markus</v>
          </cell>
          <cell r="AM1450" t="b">
            <v>1</v>
          </cell>
          <cell r="AN1450">
            <v>0</v>
          </cell>
          <cell r="AO1450">
            <v>0</v>
          </cell>
          <cell r="AP1450">
            <v>0</v>
          </cell>
          <cell r="AQ1450">
            <v>0</v>
          </cell>
          <cell r="AR1450">
            <v>777.6</v>
          </cell>
          <cell r="AS1450">
            <v>0</v>
          </cell>
          <cell r="AT1450">
            <v>0</v>
          </cell>
          <cell r="AU1450">
            <v>0</v>
          </cell>
          <cell r="AV1450">
            <v>0</v>
          </cell>
          <cell r="AW1450">
            <v>388.8</v>
          </cell>
          <cell r="AX1450">
            <v>1166.4000000000001</v>
          </cell>
          <cell r="AY1450">
            <v>929.97</v>
          </cell>
        </row>
        <row r="1451">
          <cell r="A1451" t="str">
            <v>038953</v>
          </cell>
          <cell r="B1451" t="str">
            <v>KING'S CROSSING</v>
          </cell>
          <cell r="C1451" t="str">
            <v>8909 EARLY APRIL WAY</v>
          </cell>
          <cell r="D1451">
            <v>0</v>
          </cell>
          <cell r="E1451" t="str">
            <v>Columbia</v>
          </cell>
          <cell r="F1451" t="str">
            <v>MD</v>
          </cell>
          <cell r="G1451" t="str">
            <v>21046</v>
          </cell>
          <cell r="H1451" t="str">
            <v>410-381-7030</v>
          </cell>
          <cell r="I1451" t="str">
            <v>410-381-6402</v>
          </cell>
          <cell r="J1451">
            <v>168</v>
          </cell>
          <cell r="K1451" t="str">
            <v>24027</v>
          </cell>
          <cell r="L1451" t="str">
            <v>Howard</v>
          </cell>
          <cell r="M1451" t="str">
            <v>0720</v>
          </cell>
          <cell r="N1451" t="str">
            <v>Baltimore</v>
          </cell>
          <cell r="O1451" t="str">
            <v>97</v>
          </cell>
          <cell r="P1451" t="str">
            <v>Washington - Baltimore</v>
          </cell>
          <cell r="Q1451" t="str">
            <v>Suburban</v>
          </cell>
          <cell r="R1451" t="str">
            <v>garden</v>
          </cell>
          <cell r="S1451" t="str">
            <v>AIMCO</v>
          </cell>
          <cell r="T1451" t="str">
            <v>OXFORD</v>
          </cell>
          <cell r="U1451" t="str">
            <v>Conventional</v>
          </cell>
          <cell r="V1451" t="str">
            <v>Conventional</v>
          </cell>
          <cell r="W1451">
            <v>0</v>
          </cell>
          <cell r="X1451" t="str">
            <v>Fee</v>
          </cell>
          <cell r="Y1451">
            <v>0</v>
          </cell>
          <cell r="Z1451">
            <v>0</v>
          </cell>
          <cell r="AA1451">
            <v>0</v>
          </cell>
          <cell r="AB1451">
            <v>0</v>
          </cell>
          <cell r="AC1451">
            <v>0</v>
          </cell>
          <cell r="AD1451" t="str">
            <v>Yes</v>
          </cell>
          <cell r="AE1451" t="str">
            <v>Yes</v>
          </cell>
          <cell r="AF1451" t="str">
            <v>Oxford</v>
          </cell>
          <cell r="AG1451" t="str">
            <v>Kings - Oxford Associates</v>
          </cell>
          <cell r="AH1451" t="str">
            <v>1983</v>
          </cell>
          <cell r="AI1451" t="str">
            <v>Oxford</v>
          </cell>
          <cell r="AJ1451" t="str">
            <v>Conv. Mideast</v>
          </cell>
          <cell r="AK1451" t="str">
            <v>Tom Lebling</v>
          </cell>
          <cell r="AL1451" t="str">
            <v>Meg Walsh</v>
          </cell>
          <cell r="AM1451" t="b">
            <v>0</v>
          </cell>
          <cell r="AN1451" t="str">
            <v>RW:038363@3494</v>
          </cell>
          <cell r="AO1451" t="str">
            <v>08214</v>
          </cell>
          <cell r="AP1451">
            <v>0</v>
          </cell>
          <cell r="AQ1451">
            <v>0</v>
          </cell>
          <cell r="AR1451">
            <v>0</v>
          </cell>
          <cell r="AS1451">
            <v>0</v>
          </cell>
          <cell r="AT1451">
            <v>0</v>
          </cell>
          <cell r="AU1451">
            <v>0</v>
          </cell>
          <cell r="AV1451">
            <v>0</v>
          </cell>
          <cell r="AW1451">
            <v>0</v>
          </cell>
          <cell r="AX1451">
            <v>0</v>
          </cell>
          <cell r="AY1451">
            <v>0</v>
          </cell>
        </row>
        <row r="1452">
          <cell r="A1452" t="str">
            <v>038954</v>
          </cell>
          <cell r="B1452" t="str">
            <v>CORAL GARDENS</v>
          </cell>
          <cell r="C1452" t="str">
            <v>5421 EAST HARMON AVENUE</v>
          </cell>
          <cell r="D1452">
            <v>0</v>
          </cell>
          <cell r="E1452" t="str">
            <v>LAS VEGAS</v>
          </cell>
          <cell r="F1452" t="str">
            <v>NV</v>
          </cell>
          <cell r="G1452" t="str">
            <v>89122</v>
          </cell>
          <cell r="H1452" t="str">
            <v>702-458-6827</v>
          </cell>
          <cell r="I1452" t="str">
            <v>702-458-9206</v>
          </cell>
          <cell r="J1452">
            <v>670</v>
          </cell>
          <cell r="K1452" t="str">
            <v>32003</v>
          </cell>
          <cell r="L1452" t="str">
            <v>Clark</v>
          </cell>
          <cell r="M1452" t="str">
            <v>4120</v>
          </cell>
          <cell r="N1452" t="str">
            <v>Las Vegas</v>
          </cell>
          <cell r="O1452">
            <v>0</v>
          </cell>
          <cell r="P1452">
            <v>0</v>
          </cell>
          <cell r="Q1452">
            <v>0</v>
          </cell>
          <cell r="R1452" t="str">
            <v>garden</v>
          </cell>
          <cell r="S1452" t="str">
            <v>AIMCO</v>
          </cell>
          <cell r="T1452" t="str">
            <v>REIT</v>
          </cell>
          <cell r="U1452" t="str">
            <v>Conventional</v>
          </cell>
          <cell r="V1452" t="str">
            <v>Conventional</v>
          </cell>
          <cell r="W1452">
            <v>0</v>
          </cell>
          <cell r="X1452" t="str">
            <v>Consolidated</v>
          </cell>
          <cell r="Y1452" t="str">
            <v>12</v>
          </cell>
          <cell r="Z1452" t="str">
            <v>3</v>
          </cell>
          <cell r="AA1452" t="str">
            <v>4</v>
          </cell>
          <cell r="AB1452">
            <v>0</v>
          </cell>
          <cell r="AC1452">
            <v>1</v>
          </cell>
          <cell r="AD1452" t="str">
            <v>Yes</v>
          </cell>
          <cell r="AE1452" t="str">
            <v>Yes</v>
          </cell>
          <cell r="AF1452" t="str">
            <v>NHP Management Company</v>
          </cell>
          <cell r="AG1452" t="str">
            <v>AIMCO Properties Finance Parnership, L.P.</v>
          </cell>
          <cell r="AH1452" t="str">
            <v>1983</v>
          </cell>
          <cell r="AI1452" t="str">
            <v>Far West</v>
          </cell>
          <cell r="AJ1452" t="str">
            <v>Denver</v>
          </cell>
          <cell r="AK1452" t="str">
            <v>Steve Peters</v>
          </cell>
          <cell r="AL1452" t="str">
            <v>Dana Murrah</v>
          </cell>
          <cell r="AM1452" t="b">
            <v>0</v>
          </cell>
          <cell r="AN1452" t="str">
            <v>RW:038176@3494</v>
          </cell>
          <cell r="AO1452" t="str">
            <v>08002</v>
          </cell>
          <cell r="AP1452">
            <v>0</v>
          </cell>
          <cell r="AQ1452">
            <v>0</v>
          </cell>
          <cell r="AR1452">
            <v>0</v>
          </cell>
          <cell r="AS1452">
            <v>0</v>
          </cell>
          <cell r="AT1452">
            <v>0</v>
          </cell>
          <cell r="AU1452">
            <v>0</v>
          </cell>
          <cell r="AV1452">
            <v>0</v>
          </cell>
          <cell r="AW1452">
            <v>0</v>
          </cell>
          <cell r="AX1452">
            <v>0</v>
          </cell>
          <cell r="AY1452">
            <v>0</v>
          </cell>
        </row>
        <row r="1453">
          <cell r="A1453" t="str">
            <v>038957</v>
          </cell>
          <cell r="B1453" t="str">
            <v>PARK @ CEDAR LAWN</v>
          </cell>
          <cell r="C1453" t="str">
            <v>4400 AVENUE N</v>
          </cell>
          <cell r="D1453">
            <v>0</v>
          </cell>
          <cell r="E1453" t="str">
            <v>GALVESTON</v>
          </cell>
          <cell r="F1453" t="str">
            <v>TX</v>
          </cell>
          <cell r="G1453" t="str">
            <v>77551</v>
          </cell>
          <cell r="H1453" t="str">
            <v>409-763-8223</v>
          </cell>
          <cell r="I1453" t="str">
            <v>409-762-7590</v>
          </cell>
          <cell r="J1453">
            <v>192</v>
          </cell>
          <cell r="K1453" t="str">
            <v>48167</v>
          </cell>
          <cell r="L1453" t="str">
            <v>Galveston</v>
          </cell>
          <cell r="M1453" t="str">
            <v>2920</v>
          </cell>
          <cell r="N1453" t="str">
            <v>Galveston-Texas City</v>
          </cell>
          <cell r="O1453" t="str">
            <v>42</v>
          </cell>
          <cell r="P1453" t="str">
            <v>Houston - Galveston - Brazoria</v>
          </cell>
          <cell r="Q1453">
            <v>0</v>
          </cell>
          <cell r="R1453" t="str">
            <v>garden</v>
          </cell>
          <cell r="S1453" t="str">
            <v>AIMCO</v>
          </cell>
          <cell r="T1453" t="str">
            <v>REIT/ENGLISH</v>
          </cell>
          <cell r="U1453" t="str">
            <v>Conventional</v>
          </cell>
          <cell r="V1453" t="str">
            <v>Conventional</v>
          </cell>
          <cell r="W1453">
            <v>0</v>
          </cell>
          <cell r="X1453" t="str">
            <v>Consolidated</v>
          </cell>
          <cell r="Y1453" t="str">
            <v>12</v>
          </cell>
          <cell r="Z1453" t="str">
            <v>7</v>
          </cell>
          <cell r="AA1453" t="str">
            <v>8</v>
          </cell>
          <cell r="AB1453">
            <v>0</v>
          </cell>
          <cell r="AC1453">
            <v>0.94199999999999995</v>
          </cell>
          <cell r="AD1453" t="str">
            <v>Yes</v>
          </cell>
          <cell r="AE1453" t="str">
            <v>Yes</v>
          </cell>
          <cell r="AF1453" t="str">
            <v>NHP Management Company</v>
          </cell>
          <cell r="AG1453" t="str">
            <v>The Park Partners</v>
          </cell>
          <cell r="AH1453" t="str">
            <v>1985</v>
          </cell>
          <cell r="AI1453" t="str">
            <v>West</v>
          </cell>
          <cell r="AJ1453" t="str">
            <v>Houston I</v>
          </cell>
          <cell r="AK1453" t="str">
            <v>Kathy Clem</v>
          </cell>
          <cell r="AL1453" t="str">
            <v>Dee Holmes</v>
          </cell>
          <cell r="AM1453" t="b">
            <v>0</v>
          </cell>
          <cell r="AN1453" t="str">
            <v>RW:008315@3494</v>
          </cell>
          <cell r="AO1453">
            <v>0</v>
          </cell>
          <cell r="AP1453">
            <v>0</v>
          </cell>
          <cell r="AQ1453">
            <v>0</v>
          </cell>
          <cell r="AR1453">
            <v>0</v>
          </cell>
          <cell r="AS1453">
            <v>0</v>
          </cell>
          <cell r="AT1453">
            <v>0</v>
          </cell>
          <cell r="AU1453">
            <v>0</v>
          </cell>
          <cell r="AV1453">
            <v>0</v>
          </cell>
          <cell r="AW1453">
            <v>0</v>
          </cell>
          <cell r="AX1453">
            <v>0</v>
          </cell>
          <cell r="AY1453">
            <v>0</v>
          </cell>
        </row>
        <row r="1454">
          <cell r="A1454" t="str">
            <v>038958</v>
          </cell>
          <cell r="B1454" t="str">
            <v>SNUG HARBOR</v>
          </cell>
          <cell r="C1454" t="str">
            <v>2780 EAST FLAMINGO ROAD</v>
          </cell>
          <cell r="D1454">
            <v>0</v>
          </cell>
          <cell r="E1454" t="str">
            <v>LAS VEGAS</v>
          </cell>
          <cell r="F1454" t="str">
            <v>NV</v>
          </cell>
          <cell r="G1454" t="str">
            <v>89121</v>
          </cell>
          <cell r="H1454" t="str">
            <v>702-733-9694</v>
          </cell>
          <cell r="I1454" t="str">
            <v>702-733-6886</v>
          </cell>
          <cell r="J1454">
            <v>64</v>
          </cell>
          <cell r="K1454" t="str">
            <v>32003</v>
          </cell>
          <cell r="L1454" t="str">
            <v>Clark</v>
          </cell>
          <cell r="M1454" t="str">
            <v>4120</v>
          </cell>
          <cell r="N1454" t="str">
            <v>Las Vegas</v>
          </cell>
          <cell r="O1454">
            <v>0</v>
          </cell>
          <cell r="P1454">
            <v>0</v>
          </cell>
          <cell r="Q1454">
            <v>0</v>
          </cell>
          <cell r="R1454" t="str">
            <v>garden</v>
          </cell>
          <cell r="S1454" t="str">
            <v>AIMCO</v>
          </cell>
          <cell r="T1454" t="str">
            <v>REIT</v>
          </cell>
          <cell r="U1454" t="str">
            <v>Conventional</v>
          </cell>
          <cell r="V1454" t="str">
            <v>Conventional</v>
          </cell>
          <cell r="W1454">
            <v>0</v>
          </cell>
          <cell r="X1454" t="str">
            <v>Consolidated</v>
          </cell>
          <cell r="Y1454" t="str">
            <v>12</v>
          </cell>
          <cell r="Z1454" t="str">
            <v>7</v>
          </cell>
          <cell r="AA1454" t="str">
            <v>6</v>
          </cell>
          <cell r="AB1454">
            <v>0</v>
          </cell>
          <cell r="AC1454">
            <v>1</v>
          </cell>
          <cell r="AD1454" t="str">
            <v>Yes</v>
          </cell>
          <cell r="AE1454" t="str">
            <v>Yes</v>
          </cell>
          <cell r="AF1454" t="str">
            <v>NHP Management Company</v>
          </cell>
          <cell r="AG1454" t="str">
            <v>AIMCO/RALS, L.P.</v>
          </cell>
          <cell r="AH1454" t="str">
            <v>1990</v>
          </cell>
          <cell r="AI1454" t="str">
            <v>Far West</v>
          </cell>
          <cell r="AJ1454" t="str">
            <v>Denver</v>
          </cell>
          <cell r="AK1454" t="str">
            <v>Steve Peters</v>
          </cell>
          <cell r="AL1454" t="str">
            <v>Dana Murrah</v>
          </cell>
          <cell r="AM1454" t="b">
            <v>0</v>
          </cell>
          <cell r="AN1454" t="str">
            <v>RW:038240@3494</v>
          </cell>
          <cell r="AO1454" t="str">
            <v>08103</v>
          </cell>
          <cell r="AP1454">
            <v>0</v>
          </cell>
          <cell r="AQ1454">
            <v>0</v>
          </cell>
          <cell r="AR1454">
            <v>0</v>
          </cell>
          <cell r="AS1454">
            <v>0</v>
          </cell>
          <cell r="AT1454">
            <v>0</v>
          </cell>
          <cell r="AU1454">
            <v>0</v>
          </cell>
          <cell r="AV1454">
            <v>0</v>
          </cell>
          <cell r="AW1454">
            <v>0</v>
          </cell>
          <cell r="AX1454">
            <v>0</v>
          </cell>
          <cell r="AY1454">
            <v>0</v>
          </cell>
        </row>
        <row r="1455">
          <cell r="A1455" t="str">
            <v>038961</v>
          </cell>
          <cell r="B1455" t="str">
            <v>CHIMNEYS OF CRADLEROCK</v>
          </cell>
          <cell r="C1455" t="str">
            <v>6531 QUIET HOURS</v>
          </cell>
          <cell r="D1455">
            <v>0</v>
          </cell>
          <cell r="E1455" t="str">
            <v>Columbia</v>
          </cell>
          <cell r="F1455" t="str">
            <v>MD</v>
          </cell>
          <cell r="G1455" t="str">
            <v>21045</v>
          </cell>
          <cell r="H1455" t="str">
            <v>410-381-1906</v>
          </cell>
          <cell r="I1455" t="str">
            <v>410-381-0566</v>
          </cell>
          <cell r="J1455">
            <v>198</v>
          </cell>
          <cell r="K1455" t="str">
            <v>24027</v>
          </cell>
          <cell r="L1455" t="str">
            <v>Howard</v>
          </cell>
          <cell r="M1455" t="str">
            <v>0720</v>
          </cell>
          <cell r="N1455" t="str">
            <v>Baltimore</v>
          </cell>
          <cell r="O1455" t="str">
            <v>97</v>
          </cell>
          <cell r="P1455" t="str">
            <v>Washington - Baltimore</v>
          </cell>
          <cell r="Q1455" t="str">
            <v>Suburban</v>
          </cell>
          <cell r="R1455" t="str">
            <v>garden</v>
          </cell>
          <cell r="S1455" t="str">
            <v>AIMCO</v>
          </cell>
          <cell r="T1455" t="str">
            <v>OXFORD</v>
          </cell>
          <cell r="U1455" t="str">
            <v>Conventional</v>
          </cell>
          <cell r="V1455" t="str">
            <v>Affordable</v>
          </cell>
          <cell r="W1455">
            <v>0</v>
          </cell>
          <cell r="X1455" t="str">
            <v>Fee</v>
          </cell>
          <cell r="Y1455">
            <v>0</v>
          </cell>
          <cell r="Z1455">
            <v>0</v>
          </cell>
          <cell r="AA1455">
            <v>0</v>
          </cell>
          <cell r="AB1455">
            <v>0</v>
          </cell>
          <cell r="AC1455">
            <v>0</v>
          </cell>
          <cell r="AD1455" t="str">
            <v>Yes</v>
          </cell>
          <cell r="AE1455" t="str">
            <v>Yes</v>
          </cell>
          <cell r="AF1455" t="str">
            <v>Oxford</v>
          </cell>
          <cell r="AG1455" t="str">
            <v>Oxford - Columbia</v>
          </cell>
          <cell r="AH1455" t="str">
            <v>1979</v>
          </cell>
          <cell r="AI1455" t="str">
            <v>Oxford</v>
          </cell>
          <cell r="AJ1455" t="str">
            <v>Conv. Mideast</v>
          </cell>
          <cell r="AK1455" t="str">
            <v>Tom Lebling</v>
          </cell>
          <cell r="AL1455" t="str">
            <v>Meg Walsh</v>
          </cell>
          <cell r="AM1455" t="b">
            <v>1</v>
          </cell>
          <cell r="AN1455">
            <v>0</v>
          </cell>
          <cell r="AO1455">
            <v>0</v>
          </cell>
          <cell r="AP1455">
            <v>0</v>
          </cell>
          <cell r="AQ1455">
            <v>0</v>
          </cell>
          <cell r="AR1455">
            <v>0</v>
          </cell>
          <cell r="AS1455">
            <v>0</v>
          </cell>
          <cell r="AT1455">
            <v>0</v>
          </cell>
          <cell r="AU1455">
            <v>0</v>
          </cell>
          <cell r="AV1455">
            <v>0</v>
          </cell>
          <cell r="AW1455">
            <v>0</v>
          </cell>
          <cell r="AX1455">
            <v>0</v>
          </cell>
          <cell r="AY1455">
            <v>0</v>
          </cell>
        </row>
        <row r="1456">
          <cell r="A1456" t="str">
            <v>038962</v>
          </cell>
          <cell r="B1456" t="str">
            <v>CAPTIVA CLUB (Bay West)</v>
          </cell>
          <cell r="C1456" t="str">
            <v>5710 WORTHINGTON COURT</v>
          </cell>
          <cell r="D1456">
            <v>0</v>
          </cell>
          <cell r="E1456" t="str">
            <v>TAMPA</v>
          </cell>
          <cell r="F1456" t="str">
            <v>FL</v>
          </cell>
          <cell r="G1456" t="str">
            <v>33615</v>
          </cell>
          <cell r="H1456" t="str">
            <v>813-886-1475</v>
          </cell>
          <cell r="I1456" t="str">
            <v>813-889-9733</v>
          </cell>
          <cell r="J1456">
            <v>357</v>
          </cell>
          <cell r="K1456" t="str">
            <v>12057</v>
          </cell>
          <cell r="L1456" t="str">
            <v>Hillsborough</v>
          </cell>
          <cell r="M1456" t="str">
            <v>8280</v>
          </cell>
          <cell r="N1456" t="str">
            <v>Tampa-St. Petersburg-Clearwater</v>
          </cell>
          <cell r="O1456">
            <v>0</v>
          </cell>
          <cell r="P1456">
            <v>0</v>
          </cell>
          <cell r="Q1456">
            <v>0</v>
          </cell>
          <cell r="R1456" t="str">
            <v>garden</v>
          </cell>
          <cell r="S1456" t="str">
            <v>AIMCO</v>
          </cell>
          <cell r="T1456" t="str">
            <v>REIT</v>
          </cell>
          <cell r="U1456" t="str">
            <v>Conventional</v>
          </cell>
          <cell r="V1456" t="str">
            <v>Conventional</v>
          </cell>
          <cell r="W1456">
            <v>0</v>
          </cell>
          <cell r="X1456" t="str">
            <v>Consolidated</v>
          </cell>
          <cell r="Y1456" t="str">
            <v>12</v>
          </cell>
          <cell r="Z1456" t="str">
            <v>7</v>
          </cell>
          <cell r="AA1456" t="str">
            <v>9</v>
          </cell>
          <cell r="AB1456">
            <v>0</v>
          </cell>
          <cell r="AC1456">
            <v>1</v>
          </cell>
          <cell r="AD1456" t="str">
            <v>Yes</v>
          </cell>
          <cell r="AE1456" t="str">
            <v>Yes</v>
          </cell>
          <cell r="AF1456" t="str">
            <v>NHP Management Company</v>
          </cell>
          <cell r="AG1456" t="str">
            <v>AIMCO Properties, L.P.</v>
          </cell>
          <cell r="AH1456" t="str">
            <v>1998</v>
          </cell>
          <cell r="AI1456" t="str">
            <v>South East</v>
          </cell>
          <cell r="AJ1456" t="str">
            <v>Tampa</v>
          </cell>
          <cell r="AK1456" t="str">
            <v>Dan Kistel</v>
          </cell>
          <cell r="AL1456" t="str">
            <v>Gail Comfort</v>
          </cell>
          <cell r="AM1456" t="b">
            <v>0</v>
          </cell>
          <cell r="AN1456" t="str">
            <v>RW:038376@3494</v>
          </cell>
          <cell r="AO1456" t="str">
            <v>08307</v>
          </cell>
          <cell r="AP1456">
            <v>0</v>
          </cell>
          <cell r="AQ1456">
            <v>0</v>
          </cell>
          <cell r="AR1456">
            <v>0</v>
          </cell>
          <cell r="AS1456">
            <v>0</v>
          </cell>
          <cell r="AT1456">
            <v>0</v>
          </cell>
          <cell r="AU1456">
            <v>0</v>
          </cell>
          <cell r="AV1456">
            <v>0</v>
          </cell>
          <cell r="AW1456">
            <v>961.2</v>
          </cell>
          <cell r="AX1456">
            <v>961.2</v>
          </cell>
          <cell r="AY1456">
            <v>961.2</v>
          </cell>
        </row>
        <row r="1457">
          <cell r="A1457" t="str">
            <v>038964</v>
          </cell>
          <cell r="B1457" t="str">
            <v>PEPPERMILL PLACE</v>
          </cell>
          <cell r="C1457" t="str">
            <v>8440 EASTON COMMONS</v>
          </cell>
          <cell r="D1457">
            <v>0</v>
          </cell>
          <cell r="E1457" t="str">
            <v>HOUSTON</v>
          </cell>
          <cell r="F1457" t="str">
            <v>TX</v>
          </cell>
          <cell r="G1457" t="str">
            <v>77095</v>
          </cell>
          <cell r="H1457" t="str">
            <v>281-856-6600</v>
          </cell>
          <cell r="I1457" t="str">
            <v>281-856-6603</v>
          </cell>
          <cell r="J1457">
            <v>224</v>
          </cell>
          <cell r="K1457" t="str">
            <v>48201</v>
          </cell>
          <cell r="L1457" t="str">
            <v>Harris</v>
          </cell>
          <cell r="M1457" t="str">
            <v>3360</v>
          </cell>
          <cell r="N1457" t="str">
            <v>Houston</v>
          </cell>
          <cell r="O1457" t="str">
            <v>42</v>
          </cell>
          <cell r="P1457" t="str">
            <v>Houston - Galveston - Brazoria</v>
          </cell>
          <cell r="Q1457">
            <v>0</v>
          </cell>
          <cell r="R1457" t="str">
            <v>garden</v>
          </cell>
          <cell r="S1457" t="str">
            <v>AIMCO</v>
          </cell>
          <cell r="T1457" t="str">
            <v>REIT/ENGLISH</v>
          </cell>
          <cell r="U1457" t="str">
            <v>Conventional</v>
          </cell>
          <cell r="V1457" t="str">
            <v>Conventional</v>
          </cell>
          <cell r="W1457">
            <v>0</v>
          </cell>
          <cell r="X1457" t="str">
            <v>Consolidated</v>
          </cell>
          <cell r="Y1457" t="str">
            <v>12</v>
          </cell>
          <cell r="Z1457" t="str">
            <v>8</v>
          </cell>
          <cell r="AA1457" t="str">
            <v>8</v>
          </cell>
          <cell r="AB1457">
            <v>0</v>
          </cell>
          <cell r="AC1457">
            <v>0.76119999999999999</v>
          </cell>
          <cell r="AD1457" t="str">
            <v>Yes</v>
          </cell>
          <cell r="AE1457" t="str">
            <v>Yes</v>
          </cell>
          <cell r="AF1457" t="str">
            <v>NHP Management Company</v>
          </cell>
          <cell r="AG1457" t="str">
            <v>Peppermill Place Partners</v>
          </cell>
          <cell r="AH1457" t="str">
            <v>1983</v>
          </cell>
          <cell r="AI1457" t="str">
            <v>West</v>
          </cell>
          <cell r="AJ1457" t="str">
            <v>Houston I</v>
          </cell>
          <cell r="AK1457" t="str">
            <v>Kathy Clem</v>
          </cell>
          <cell r="AL1457" t="str">
            <v>Dee Holmes</v>
          </cell>
          <cell r="AM1457" t="b">
            <v>0</v>
          </cell>
          <cell r="AN1457" t="str">
            <v>RW:007141@3494</v>
          </cell>
          <cell r="AO1457" t="str">
            <v>11488</v>
          </cell>
          <cell r="AP1457">
            <v>0</v>
          </cell>
          <cell r="AQ1457">
            <v>0</v>
          </cell>
          <cell r="AR1457">
            <v>0</v>
          </cell>
          <cell r="AS1457">
            <v>0</v>
          </cell>
          <cell r="AT1457">
            <v>0</v>
          </cell>
          <cell r="AU1457">
            <v>0</v>
          </cell>
          <cell r="AV1457">
            <v>0</v>
          </cell>
          <cell r="AW1457">
            <v>0</v>
          </cell>
          <cell r="AX1457">
            <v>0</v>
          </cell>
          <cell r="AY1457">
            <v>0</v>
          </cell>
        </row>
        <row r="1458">
          <cell r="A1458" t="str">
            <v>038966</v>
          </cell>
          <cell r="B1458" t="str">
            <v>BANK LOFTS</v>
          </cell>
          <cell r="C1458" t="str">
            <v>817 17th STREET</v>
          </cell>
          <cell r="D1458">
            <v>0</v>
          </cell>
          <cell r="E1458" t="str">
            <v>DENVER</v>
          </cell>
          <cell r="F1458" t="str">
            <v>CO</v>
          </cell>
          <cell r="G1458" t="str">
            <v>80202</v>
          </cell>
          <cell r="H1458" t="str">
            <v>303-292-9800</v>
          </cell>
          <cell r="I1458" t="str">
            <v>303-292-9888</v>
          </cell>
          <cell r="J1458">
            <v>117</v>
          </cell>
          <cell r="K1458" t="str">
            <v>08031</v>
          </cell>
          <cell r="L1458" t="str">
            <v>Denver</v>
          </cell>
          <cell r="M1458" t="str">
            <v>2080</v>
          </cell>
          <cell r="N1458" t="str">
            <v>Denver</v>
          </cell>
          <cell r="O1458" t="str">
            <v>34</v>
          </cell>
          <cell r="P1458" t="str">
            <v>Denver - Boulder - Greeley</v>
          </cell>
          <cell r="Q1458">
            <v>0</v>
          </cell>
          <cell r="R1458" t="str">
            <v>highrise</v>
          </cell>
          <cell r="S1458" t="str">
            <v>AIMCO</v>
          </cell>
          <cell r="T1458" t="str">
            <v>FEE</v>
          </cell>
          <cell r="U1458" t="str">
            <v>Affordable</v>
          </cell>
          <cell r="V1458" t="str">
            <v>Affordable</v>
          </cell>
          <cell r="W1458" t="str">
            <v>Tax Credit</v>
          </cell>
          <cell r="X1458" t="str">
            <v>Fee</v>
          </cell>
          <cell r="Y1458" t="str">
            <v>12</v>
          </cell>
          <cell r="Z1458">
            <v>0</v>
          </cell>
          <cell r="AA1458">
            <v>0</v>
          </cell>
          <cell r="AB1458">
            <v>0</v>
          </cell>
          <cell r="AC1458">
            <v>0</v>
          </cell>
          <cell r="AD1458" t="str">
            <v>No</v>
          </cell>
          <cell r="AE1458" t="str">
            <v>Yes</v>
          </cell>
          <cell r="AF1458" t="str">
            <v>NHP Management Company</v>
          </cell>
          <cell r="AG1458" t="str">
            <v>NP Bank Lofts Associates, L.P.</v>
          </cell>
          <cell r="AH1458">
            <v>0</v>
          </cell>
          <cell r="AI1458" t="str">
            <v>Far West</v>
          </cell>
          <cell r="AJ1458" t="str">
            <v>Denver</v>
          </cell>
          <cell r="AK1458" t="str">
            <v>Steve Peters</v>
          </cell>
          <cell r="AL1458" t="str">
            <v>Brenda Barrett</v>
          </cell>
          <cell r="AM1458" t="b">
            <v>1</v>
          </cell>
          <cell r="AN1458">
            <v>0</v>
          </cell>
          <cell r="AO1458">
            <v>0</v>
          </cell>
          <cell r="AP1458">
            <v>0</v>
          </cell>
          <cell r="AQ1458">
            <v>0</v>
          </cell>
          <cell r="AR1458">
            <v>0</v>
          </cell>
          <cell r="AS1458">
            <v>0</v>
          </cell>
          <cell r="AT1458">
            <v>0</v>
          </cell>
          <cell r="AU1458">
            <v>0</v>
          </cell>
          <cell r="AV1458">
            <v>0</v>
          </cell>
          <cell r="AW1458">
            <v>0</v>
          </cell>
          <cell r="AX1458">
            <v>0</v>
          </cell>
          <cell r="AY1458">
            <v>0</v>
          </cell>
        </row>
        <row r="1459">
          <cell r="A1459" t="str">
            <v>038967</v>
          </cell>
          <cell r="B1459" t="str">
            <v>STONEBROOK</v>
          </cell>
          <cell r="C1459" t="str">
            <v>1000 STONEBROOK DRIVE</v>
          </cell>
          <cell r="D1459">
            <v>0</v>
          </cell>
          <cell r="E1459" t="str">
            <v>SANFORD</v>
          </cell>
          <cell r="F1459" t="str">
            <v>FL</v>
          </cell>
          <cell r="G1459" t="str">
            <v>32773</v>
          </cell>
          <cell r="H1459" t="str">
            <v>407-322-9556</v>
          </cell>
          <cell r="I1459" t="str">
            <v>407-621-6218</v>
          </cell>
          <cell r="J1459">
            <v>244</v>
          </cell>
          <cell r="K1459" t="str">
            <v>12117</v>
          </cell>
          <cell r="L1459" t="str">
            <v>Seminole</v>
          </cell>
          <cell r="M1459" t="str">
            <v>5960</v>
          </cell>
          <cell r="N1459" t="str">
            <v>Orlando</v>
          </cell>
          <cell r="O1459">
            <v>0</v>
          </cell>
          <cell r="P1459">
            <v>0</v>
          </cell>
          <cell r="Q1459">
            <v>0</v>
          </cell>
          <cell r="R1459" t="str">
            <v>garden</v>
          </cell>
          <cell r="S1459" t="str">
            <v>AIMCO</v>
          </cell>
          <cell r="T1459" t="str">
            <v>REIT</v>
          </cell>
          <cell r="U1459" t="str">
            <v>Conventional</v>
          </cell>
          <cell r="V1459" t="str">
            <v>Conventional</v>
          </cell>
          <cell r="W1459">
            <v>0</v>
          </cell>
          <cell r="X1459" t="str">
            <v>Consolidated</v>
          </cell>
          <cell r="Y1459" t="str">
            <v>12</v>
          </cell>
          <cell r="Z1459" t="str">
            <v>7</v>
          </cell>
          <cell r="AA1459" t="str">
            <v>8</v>
          </cell>
          <cell r="AB1459">
            <v>0</v>
          </cell>
          <cell r="AC1459">
            <v>1</v>
          </cell>
          <cell r="AD1459" t="str">
            <v>Yes</v>
          </cell>
          <cell r="AE1459" t="str">
            <v>Yes</v>
          </cell>
          <cell r="AF1459" t="str">
            <v>NHP Management Company</v>
          </cell>
          <cell r="AG1459" t="str">
            <v>Placid Lake Associates, Ltd.</v>
          </cell>
          <cell r="AH1459" t="str">
            <v>1991</v>
          </cell>
          <cell r="AI1459" t="str">
            <v>South East</v>
          </cell>
          <cell r="AJ1459" t="str">
            <v>Orlando</v>
          </cell>
          <cell r="AK1459" t="str">
            <v>Chuck Turner</v>
          </cell>
          <cell r="AL1459" t="str">
            <v>Elaine Williams</v>
          </cell>
          <cell r="AM1459" t="b">
            <v>1</v>
          </cell>
          <cell r="AN1459">
            <v>0</v>
          </cell>
          <cell r="AO1459">
            <v>0</v>
          </cell>
          <cell r="AP1459">
            <v>0</v>
          </cell>
          <cell r="AQ1459">
            <v>0</v>
          </cell>
          <cell r="AR1459">
            <v>0</v>
          </cell>
          <cell r="AS1459">
            <v>878.4</v>
          </cell>
          <cell r="AT1459">
            <v>0</v>
          </cell>
          <cell r="AU1459">
            <v>0</v>
          </cell>
          <cell r="AV1459">
            <v>0</v>
          </cell>
          <cell r="AW1459">
            <v>0</v>
          </cell>
          <cell r="AX1459">
            <v>878.4</v>
          </cell>
          <cell r="AY1459">
            <v>878.4</v>
          </cell>
        </row>
        <row r="1460">
          <cell r="A1460" t="str">
            <v>038968</v>
          </cell>
          <cell r="B1460" t="str">
            <v>Boulder Creek (formerly The Bluffs)</v>
          </cell>
          <cell r="C1460" t="str">
            <v>3455 Table Mesa Dr</v>
          </cell>
          <cell r="D1460">
            <v>0</v>
          </cell>
          <cell r="E1460" t="str">
            <v>Boulder</v>
          </cell>
          <cell r="F1460" t="str">
            <v>CO</v>
          </cell>
          <cell r="G1460" t="str">
            <v>80303</v>
          </cell>
          <cell r="H1460" t="str">
            <v>303-499-3955</v>
          </cell>
          <cell r="I1460" t="str">
            <v>303-499-7975</v>
          </cell>
          <cell r="J1460">
            <v>232</v>
          </cell>
          <cell r="K1460" t="str">
            <v>08013</v>
          </cell>
          <cell r="L1460" t="str">
            <v>Boulder</v>
          </cell>
          <cell r="M1460" t="str">
            <v>1125</v>
          </cell>
          <cell r="N1460" t="str">
            <v>Boulder-Longmont</v>
          </cell>
          <cell r="O1460" t="str">
            <v>34</v>
          </cell>
          <cell r="P1460" t="str">
            <v>Denver - Boulder - Greeley</v>
          </cell>
          <cell r="Q1460" t="str">
            <v>Suburban</v>
          </cell>
          <cell r="R1460" t="str">
            <v>garden</v>
          </cell>
          <cell r="S1460" t="str">
            <v>AIMCO</v>
          </cell>
          <cell r="T1460" t="str">
            <v>REIT</v>
          </cell>
          <cell r="U1460" t="str">
            <v>Conventional</v>
          </cell>
          <cell r="V1460" t="str">
            <v>Conventional</v>
          </cell>
          <cell r="W1460">
            <v>0</v>
          </cell>
          <cell r="X1460" t="str">
            <v>Consolidated</v>
          </cell>
          <cell r="Y1460" t="str">
            <v>12</v>
          </cell>
          <cell r="Z1460" t="str">
            <v>8</v>
          </cell>
          <cell r="AA1460" t="str">
            <v>3</v>
          </cell>
          <cell r="AB1460">
            <v>0</v>
          </cell>
          <cell r="AC1460">
            <v>1</v>
          </cell>
          <cell r="AD1460" t="str">
            <v>Yes</v>
          </cell>
          <cell r="AE1460" t="str">
            <v>Yes</v>
          </cell>
          <cell r="AF1460" t="str">
            <v>NHP Management Company</v>
          </cell>
          <cell r="AG1460" t="str">
            <v>AIMCO/Bluffs, L.L.C.</v>
          </cell>
          <cell r="AH1460" t="str">
            <v>1971</v>
          </cell>
          <cell r="AI1460" t="str">
            <v>Far West</v>
          </cell>
          <cell r="AJ1460" t="str">
            <v>Denver</v>
          </cell>
          <cell r="AK1460" t="str">
            <v>Steve Peters</v>
          </cell>
          <cell r="AL1460" t="str">
            <v>Brenda Barrett</v>
          </cell>
          <cell r="AM1460" t="b">
            <v>0</v>
          </cell>
          <cell r="AN1460" t="str">
            <v>RW:038618@3494</v>
          </cell>
          <cell r="AO1460" t="str">
            <v>11010</v>
          </cell>
          <cell r="AP1460">
            <v>2062.94</v>
          </cell>
          <cell r="AQ1460">
            <v>0</v>
          </cell>
          <cell r="AR1460">
            <v>0</v>
          </cell>
          <cell r="AS1460">
            <v>0</v>
          </cell>
          <cell r="AT1460">
            <v>0</v>
          </cell>
          <cell r="AU1460">
            <v>0</v>
          </cell>
          <cell r="AV1460">
            <v>852.6</v>
          </cell>
          <cell r="AW1460">
            <v>0</v>
          </cell>
          <cell r="AX1460">
            <v>2915.54</v>
          </cell>
          <cell r="AY1460">
            <v>2915.54</v>
          </cell>
        </row>
        <row r="1461">
          <cell r="A1461" t="str">
            <v>038969</v>
          </cell>
          <cell r="B1461" t="str">
            <v>WEST WOODS</v>
          </cell>
          <cell r="C1461" t="str">
            <v>130 HEARNE ROAD</v>
          </cell>
          <cell r="D1461">
            <v>0</v>
          </cell>
          <cell r="E1461" t="str">
            <v>Annapolis</v>
          </cell>
          <cell r="F1461" t="str">
            <v>MD</v>
          </cell>
          <cell r="G1461" t="str">
            <v>21401</v>
          </cell>
          <cell r="H1461" t="str">
            <v>410-266-8669</v>
          </cell>
          <cell r="I1461" t="str">
            <v>410-266-1304</v>
          </cell>
          <cell r="J1461">
            <v>57</v>
          </cell>
          <cell r="K1461" t="str">
            <v>24003</v>
          </cell>
          <cell r="L1461" t="str">
            <v>Anne Arundel</v>
          </cell>
          <cell r="M1461" t="str">
            <v>0720</v>
          </cell>
          <cell r="N1461" t="str">
            <v>Baltimore</v>
          </cell>
          <cell r="O1461" t="str">
            <v>97</v>
          </cell>
          <cell r="P1461" t="str">
            <v>Washington - Baltimore</v>
          </cell>
          <cell r="Q1461" t="str">
            <v>Small City</v>
          </cell>
          <cell r="R1461" t="str">
            <v>garden</v>
          </cell>
          <cell r="S1461" t="str">
            <v>AIMCO</v>
          </cell>
          <cell r="T1461" t="str">
            <v>OXFORD</v>
          </cell>
          <cell r="U1461" t="str">
            <v>Conventional</v>
          </cell>
          <cell r="V1461" t="str">
            <v>Affordable</v>
          </cell>
          <cell r="W1461">
            <v>0</v>
          </cell>
          <cell r="X1461" t="str">
            <v>Fee</v>
          </cell>
          <cell r="Y1461">
            <v>0</v>
          </cell>
          <cell r="Z1461">
            <v>0</v>
          </cell>
          <cell r="AA1461">
            <v>0</v>
          </cell>
          <cell r="AB1461">
            <v>0</v>
          </cell>
          <cell r="AC1461">
            <v>0</v>
          </cell>
          <cell r="AD1461" t="str">
            <v>Yes</v>
          </cell>
          <cell r="AE1461" t="str">
            <v>Yes</v>
          </cell>
          <cell r="AF1461" t="str">
            <v>Oxford</v>
          </cell>
          <cell r="AG1461" t="str">
            <v>Forest Gardens</v>
          </cell>
          <cell r="AH1461" t="str">
            <v>1979</v>
          </cell>
          <cell r="AI1461" t="str">
            <v>Oxford</v>
          </cell>
          <cell r="AJ1461" t="str">
            <v>Conv. Mideast</v>
          </cell>
          <cell r="AK1461" t="str">
            <v>Tom Lebling</v>
          </cell>
          <cell r="AL1461" t="str">
            <v>Meg Walsh</v>
          </cell>
          <cell r="AM1461" t="b">
            <v>0</v>
          </cell>
          <cell r="AN1461" t="str">
            <v>RW:006273@3494</v>
          </cell>
          <cell r="AO1461" t="str">
            <v>11373</v>
          </cell>
          <cell r="AP1461">
            <v>0</v>
          </cell>
          <cell r="AQ1461">
            <v>0</v>
          </cell>
          <cell r="AR1461">
            <v>0</v>
          </cell>
          <cell r="AS1461">
            <v>0</v>
          </cell>
          <cell r="AT1461">
            <v>1343.34</v>
          </cell>
          <cell r="AU1461">
            <v>0</v>
          </cell>
          <cell r="AV1461">
            <v>0</v>
          </cell>
          <cell r="AW1461">
            <v>0</v>
          </cell>
          <cell r="AX1461">
            <v>1343.34</v>
          </cell>
          <cell r="AY1461">
            <v>0</v>
          </cell>
        </row>
        <row r="1462">
          <cell r="A1462" t="str">
            <v>038970</v>
          </cell>
          <cell r="B1462" t="str">
            <v>SEASIDE POINT</v>
          </cell>
          <cell r="C1462" t="str">
            <v>7820 SEAWALL BOULEVARD</v>
          </cell>
          <cell r="D1462">
            <v>0</v>
          </cell>
          <cell r="E1462" t="str">
            <v>GALVESTON</v>
          </cell>
          <cell r="F1462" t="str">
            <v>TX</v>
          </cell>
          <cell r="G1462" t="str">
            <v>77551</v>
          </cell>
          <cell r="H1462" t="str">
            <v>409-740-3030</v>
          </cell>
          <cell r="I1462" t="str">
            <v>409-740-2829</v>
          </cell>
          <cell r="J1462">
            <v>102</v>
          </cell>
          <cell r="K1462" t="str">
            <v>48167</v>
          </cell>
          <cell r="L1462" t="str">
            <v>Galveston</v>
          </cell>
          <cell r="M1462" t="str">
            <v>2920</v>
          </cell>
          <cell r="N1462" t="str">
            <v>Galveston-Texas City</v>
          </cell>
          <cell r="O1462" t="str">
            <v>42</v>
          </cell>
          <cell r="P1462" t="str">
            <v>Houston - Galveston - Brazoria</v>
          </cell>
          <cell r="Q1462">
            <v>0</v>
          </cell>
          <cell r="R1462" t="str">
            <v>garden</v>
          </cell>
          <cell r="S1462" t="str">
            <v>AIMCO</v>
          </cell>
          <cell r="T1462" t="str">
            <v>REIT/ENGLISH</v>
          </cell>
          <cell r="U1462" t="str">
            <v>Conventional</v>
          </cell>
          <cell r="V1462" t="str">
            <v>Conventional</v>
          </cell>
          <cell r="W1462">
            <v>0</v>
          </cell>
          <cell r="X1462" t="str">
            <v>Consolidated</v>
          </cell>
          <cell r="Y1462" t="str">
            <v>12</v>
          </cell>
          <cell r="Z1462" t="str">
            <v>8</v>
          </cell>
          <cell r="AA1462" t="str">
            <v>8</v>
          </cell>
          <cell r="AB1462">
            <v>0</v>
          </cell>
          <cell r="AC1462">
            <v>0.9355</v>
          </cell>
          <cell r="AD1462" t="str">
            <v>Yes</v>
          </cell>
          <cell r="AE1462" t="str">
            <v>Yes</v>
          </cell>
          <cell r="AF1462" t="str">
            <v>NHP Management Company</v>
          </cell>
          <cell r="AG1462" t="str">
            <v>Seaside Point Partners</v>
          </cell>
          <cell r="AH1462" t="str">
            <v>1985</v>
          </cell>
          <cell r="AI1462" t="str">
            <v>West</v>
          </cell>
          <cell r="AJ1462" t="str">
            <v>Houston I</v>
          </cell>
          <cell r="AK1462" t="str">
            <v>Kathy Clem</v>
          </cell>
          <cell r="AL1462" t="str">
            <v>Dee Holmes</v>
          </cell>
          <cell r="AM1462" t="b">
            <v>1</v>
          </cell>
          <cell r="AN1462">
            <v>0</v>
          </cell>
          <cell r="AO1462">
            <v>0</v>
          </cell>
          <cell r="AP1462">
            <v>0</v>
          </cell>
          <cell r="AQ1462">
            <v>0</v>
          </cell>
          <cell r="AR1462">
            <v>550.79999999999995</v>
          </cell>
          <cell r="AS1462">
            <v>0</v>
          </cell>
          <cell r="AT1462">
            <v>0</v>
          </cell>
          <cell r="AU1462">
            <v>0</v>
          </cell>
          <cell r="AV1462">
            <v>0</v>
          </cell>
          <cell r="AW1462">
            <v>0</v>
          </cell>
          <cell r="AX1462">
            <v>550.79999999999995</v>
          </cell>
          <cell r="AY1462">
            <v>515.27</v>
          </cell>
        </row>
        <row r="1463">
          <cell r="A1463" t="str">
            <v>038971</v>
          </cell>
          <cell r="B1463" t="str">
            <v>MEADOW CREEK</v>
          </cell>
          <cell r="C1463" t="str">
            <v>5117 WILLIAMS FORK TRAIL</v>
          </cell>
          <cell r="D1463">
            <v>0</v>
          </cell>
          <cell r="E1463" t="str">
            <v>BOULDER</v>
          </cell>
          <cell r="F1463" t="str">
            <v>CO</v>
          </cell>
          <cell r="G1463" t="str">
            <v>80301</v>
          </cell>
          <cell r="H1463" t="str">
            <v>303-530-1200</v>
          </cell>
          <cell r="I1463" t="str">
            <v>303-530-7959</v>
          </cell>
          <cell r="J1463">
            <v>332</v>
          </cell>
          <cell r="K1463" t="str">
            <v>08013</v>
          </cell>
          <cell r="L1463" t="str">
            <v>Boulder</v>
          </cell>
          <cell r="M1463" t="str">
            <v>1125</v>
          </cell>
          <cell r="N1463" t="str">
            <v>Boulder-Longmont</v>
          </cell>
          <cell r="O1463" t="str">
            <v>34</v>
          </cell>
          <cell r="P1463" t="str">
            <v>Denver - Boulder - Greeley</v>
          </cell>
          <cell r="Q1463">
            <v>0</v>
          </cell>
          <cell r="R1463" t="str">
            <v>garden</v>
          </cell>
          <cell r="S1463" t="str">
            <v>AIMCO</v>
          </cell>
          <cell r="T1463" t="str">
            <v>REIT</v>
          </cell>
          <cell r="U1463" t="str">
            <v>Conventional</v>
          </cell>
          <cell r="V1463" t="str">
            <v>Conventional</v>
          </cell>
          <cell r="W1463">
            <v>0</v>
          </cell>
          <cell r="X1463" t="str">
            <v>Consolidated</v>
          </cell>
          <cell r="Y1463" t="str">
            <v>12</v>
          </cell>
          <cell r="Z1463" t="str">
            <v>6</v>
          </cell>
          <cell r="AA1463" t="str">
            <v>3</v>
          </cell>
          <cell r="AB1463">
            <v>0</v>
          </cell>
          <cell r="AC1463">
            <v>1</v>
          </cell>
          <cell r="AD1463" t="str">
            <v>Yes</v>
          </cell>
          <cell r="AE1463" t="str">
            <v>Yes</v>
          </cell>
          <cell r="AF1463" t="str">
            <v>NHP Management Company</v>
          </cell>
          <cell r="AG1463" t="str">
            <v>AIMCO/Brandywine, L.P.</v>
          </cell>
          <cell r="AH1463" t="str">
            <v>1972</v>
          </cell>
          <cell r="AI1463" t="str">
            <v>Far West</v>
          </cell>
          <cell r="AJ1463" t="str">
            <v>Denver</v>
          </cell>
          <cell r="AK1463" t="str">
            <v>Steve Peters</v>
          </cell>
          <cell r="AL1463" t="str">
            <v>Marcia Thomasson</v>
          </cell>
          <cell r="AM1463" t="b">
            <v>0</v>
          </cell>
          <cell r="AN1463" t="str">
            <v>RW:006051@3494</v>
          </cell>
          <cell r="AO1463" t="str">
            <v>11553</v>
          </cell>
          <cell r="AP1463">
            <v>2952.14</v>
          </cell>
          <cell r="AQ1463">
            <v>0</v>
          </cell>
          <cell r="AR1463">
            <v>0</v>
          </cell>
          <cell r="AS1463">
            <v>0</v>
          </cell>
          <cell r="AT1463">
            <v>0</v>
          </cell>
          <cell r="AU1463">
            <v>0</v>
          </cell>
          <cell r="AV1463">
            <v>1220.0999999999999</v>
          </cell>
          <cell r="AW1463">
            <v>0</v>
          </cell>
          <cell r="AX1463">
            <v>4172.24</v>
          </cell>
          <cell r="AY1463">
            <v>4172.24</v>
          </cell>
        </row>
        <row r="1464">
          <cell r="A1464" t="str">
            <v>038972</v>
          </cell>
          <cell r="B1464" t="str">
            <v>SHARP-LEADENHALL II</v>
          </cell>
          <cell r="C1464" t="str">
            <v>911 LEADENHALL STREET</v>
          </cell>
          <cell r="D1464">
            <v>0</v>
          </cell>
          <cell r="E1464" t="str">
            <v>Baltimore</v>
          </cell>
          <cell r="F1464" t="str">
            <v>MD</v>
          </cell>
          <cell r="G1464" t="str">
            <v>21230</v>
          </cell>
          <cell r="H1464" t="str">
            <v>410-727-2677</v>
          </cell>
          <cell r="I1464" t="str">
            <v>410-727-3469</v>
          </cell>
          <cell r="J1464">
            <v>37</v>
          </cell>
          <cell r="K1464" t="str">
            <v>24510</v>
          </cell>
          <cell r="L1464" t="str">
            <v>Baltimore City</v>
          </cell>
          <cell r="M1464" t="str">
            <v>0720</v>
          </cell>
          <cell r="N1464" t="str">
            <v>Baltimore</v>
          </cell>
          <cell r="O1464" t="str">
            <v>97</v>
          </cell>
          <cell r="P1464" t="str">
            <v>Washington - Baltimore</v>
          </cell>
          <cell r="Q1464" t="str">
            <v>Inner City</v>
          </cell>
          <cell r="R1464" t="str">
            <v>garden</v>
          </cell>
          <cell r="S1464" t="str">
            <v>AIMCO</v>
          </cell>
          <cell r="T1464" t="str">
            <v>OXFORD</v>
          </cell>
          <cell r="U1464" t="str">
            <v>Affordable</v>
          </cell>
          <cell r="V1464" t="str">
            <v>Affordable</v>
          </cell>
          <cell r="W1464">
            <v>0</v>
          </cell>
          <cell r="X1464" t="str">
            <v>Fee</v>
          </cell>
          <cell r="Y1464">
            <v>0</v>
          </cell>
          <cell r="Z1464">
            <v>0</v>
          </cell>
          <cell r="AA1464">
            <v>0</v>
          </cell>
          <cell r="AB1464">
            <v>0</v>
          </cell>
          <cell r="AC1464">
            <v>0</v>
          </cell>
          <cell r="AD1464" t="str">
            <v>Yes</v>
          </cell>
          <cell r="AE1464" t="str">
            <v>Yes</v>
          </cell>
          <cell r="AF1464" t="str">
            <v>Oxford</v>
          </cell>
          <cell r="AG1464" t="str">
            <v>Sharp - Leadenhall</v>
          </cell>
          <cell r="AH1464" t="str">
            <v>1980</v>
          </cell>
          <cell r="AI1464" t="str">
            <v>Oxford</v>
          </cell>
          <cell r="AJ1464" t="str">
            <v>Aff. Midwest</v>
          </cell>
          <cell r="AK1464" t="str">
            <v>Jennifer Jarvis</v>
          </cell>
          <cell r="AL1464" t="str">
            <v>Kris Beckett</v>
          </cell>
          <cell r="AM1464" t="b">
            <v>0</v>
          </cell>
          <cell r="AN1464" t="str">
            <v>RW:005739@3494</v>
          </cell>
          <cell r="AO1464" t="str">
            <v>11378</v>
          </cell>
          <cell r="AP1464">
            <v>0</v>
          </cell>
          <cell r="AQ1464">
            <v>0</v>
          </cell>
          <cell r="AR1464">
            <v>0</v>
          </cell>
          <cell r="AS1464">
            <v>0</v>
          </cell>
          <cell r="AT1464">
            <v>0</v>
          </cell>
          <cell r="AU1464">
            <v>0</v>
          </cell>
          <cell r="AV1464">
            <v>0</v>
          </cell>
          <cell r="AW1464">
            <v>0</v>
          </cell>
          <cell r="AX1464">
            <v>0</v>
          </cell>
          <cell r="AY1464">
            <v>0</v>
          </cell>
        </row>
        <row r="1465">
          <cell r="A1465" t="str">
            <v>038973</v>
          </cell>
          <cell r="B1465" t="str">
            <v>66  GARDEN CENTER</v>
          </cell>
          <cell r="C1465" t="str">
            <v>70 GARDEN CENTER</v>
          </cell>
          <cell r="D1465">
            <v>0</v>
          </cell>
          <cell r="E1465" t="str">
            <v>BROOMFIELD</v>
          </cell>
          <cell r="F1465" t="str">
            <v>CO</v>
          </cell>
          <cell r="G1465" t="str">
            <v>80020</v>
          </cell>
          <cell r="H1465" t="str">
            <v>303-469-2443</v>
          </cell>
          <cell r="I1465" t="str">
            <v>303-466-6787</v>
          </cell>
          <cell r="J1465">
            <v>38</v>
          </cell>
          <cell r="K1465" t="str">
            <v>08001</v>
          </cell>
          <cell r="L1465" t="str">
            <v>Adams</v>
          </cell>
          <cell r="M1465" t="str">
            <v>2080</v>
          </cell>
          <cell r="N1465" t="str">
            <v>Denver</v>
          </cell>
          <cell r="O1465" t="str">
            <v>34</v>
          </cell>
          <cell r="P1465" t="str">
            <v>Denver - Boulder - Greeley</v>
          </cell>
          <cell r="Q1465">
            <v>0</v>
          </cell>
          <cell r="R1465" t="str">
            <v>garden</v>
          </cell>
          <cell r="S1465" t="str">
            <v>AIMCO</v>
          </cell>
          <cell r="T1465" t="str">
            <v>FEE</v>
          </cell>
          <cell r="U1465" t="str">
            <v>Conventional</v>
          </cell>
          <cell r="V1465" t="str">
            <v>Conventional</v>
          </cell>
          <cell r="W1465">
            <v>0</v>
          </cell>
          <cell r="X1465" t="str">
            <v>Fee</v>
          </cell>
          <cell r="Y1465" t="str">
            <v>12</v>
          </cell>
          <cell r="Z1465">
            <v>0</v>
          </cell>
          <cell r="AA1465">
            <v>0</v>
          </cell>
          <cell r="AB1465">
            <v>0</v>
          </cell>
          <cell r="AC1465">
            <v>0</v>
          </cell>
          <cell r="AD1465" t="str">
            <v>No</v>
          </cell>
          <cell r="AE1465" t="str">
            <v>Yes</v>
          </cell>
          <cell r="AF1465" t="str">
            <v>NHP Management Company</v>
          </cell>
          <cell r="AG1465" t="str">
            <v>Kunz, Frederick P.</v>
          </cell>
          <cell r="AH1465">
            <v>0</v>
          </cell>
          <cell r="AI1465" t="str">
            <v>Far West</v>
          </cell>
          <cell r="AJ1465" t="str">
            <v>Denver</v>
          </cell>
          <cell r="AK1465" t="str">
            <v>Steve Peters</v>
          </cell>
          <cell r="AL1465" t="str">
            <v>Brenda Barrett</v>
          </cell>
          <cell r="AM1465" t="b">
            <v>0</v>
          </cell>
          <cell r="AN1465">
            <v>0</v>
          </cell>
          <cell r="AO1465" t="str">
            <v>09100</v>
          </cell>
          <cell r="AP1465">
            <v>0</v>
          </cell>
          <cell r="AQ1465">
            <v>0</v>
          </cell>
          <cell r="AR1465">
            <v>0</v>
          </cell>
          <cell r="AS1465">
            <v>0</v>
          </cell>
          <cell r="AT1465">
            <v>0</v>
          </cell>
          <cell r="AU1465">
            <v>0</v>
          </cell>
          <cell r="AV1465">
            <v>0</v>
          </cell>
          <cell r="AW1465">
            <v>0</v>
          </cell>
          <cell r="AX1465">
            <v>0</v>
          </cell>
          <cell r="AY1465">
            <v>0</v>
          </cell>
        </row>
        <row r="1466">
          <cell r="A1466" t="str">
            <v>038974</v>
          </cell>
          <cell r="B1466" t="str">
            <v>SIGNATURE POINT</v>
          </cell>
          <cell r="C1466" t="str">
            <v>1 SIGNATURE POINT DRIVE</v>
          </cell>
          <cell r="D1466">
            <v>0</v>
          </cell>
          <cell r="E1466" t="str">
            <v>LEAGUE CITY</v>
          </cell>
          <cell r="F1466" t="str">
            <v>TX</v>
          </cell>
          <cell r="G1466" t="str">
            <v>77573</v>
          </cell>
          <cell r="H1466" t="str">
            <v>281-332-7470</v>
          </cell>
          <cell r="I1466" t="str">
            <v>281-332-9092</v>
          </cell>
          <cell r="J1466">
            <v>304</v>
          </cell>
          <cell r="K1466" t="str">
            <v>48167</v>
          </cell>
          <cell r="L1466" t="str">
            <v>Galveston</v>
          </cell>
          <cell r="M1466" t="str">
            <v>2920</v>
          </cell>
          <cell r="N1466" t="str">
            <v>Galveston-Texas City</v>
          </cell>
          <cell r="O1466" t="str">
            <v>42</v>
          </cell>
          <cell r="P1466" t="str">
            <v>Houston - Galveston - Brazoria</v>
          </cell>
          <cell r="Q1466">
            <v>0</v>
          </cell>
          <cell r="R1466" t="str">
            <v>garden</v>
          </cell>
          <cell r="S1466" t="str">
            <v>AIMCO</v>
          </cell>
          <cell r="T1466" t="str">
            <v>REIT/ENGLISH</v>
          </cell>
          <cell r="U1466" t="str">
            <v>Conventional</v>
          </cell>
          <cell r="V1466" t="str">
            <v>Conventional</v>
          </cell>
          <cell r="W1466">
            <v>0</v>
          </cell>
          <cell r="X1466" t="str">
            <v>Consolidated</v>
          </cell>
          <cell r="Y1466" t="str">
            <v>12</v>
          </cell>
          <cell r="Z1466" t="str">
            <v>9</v>
          </cell>
          <cell r="AA1466" t="str">
            <v>8</v>
          </cell>
          <cell r="AB1466">
            <v>0</v>
          </cell>
          <cell r="AC1466">
            <v>0.91479999999999995</v>
          </cell>
          <cell r="AD1466" t="str">
            <v>Yes</v>
          </cell>
          <cell r="AE1466" t="str">
            <v>Yes</v>
          </cell>
          <cell r="AF1466" t="str">
            <v>NHP Management Company</v>
          </cell>
          <cell r="AG1466" t="str">
            <v>Signature Point, J.V.</v>
          </cell>
          <cell r="AH1466" t="str">
            <v>1994</v>
          </cell>
          <cell r="AI1466" t="str">
            <v>West</v>
          </cell>
          <cell r="AJ1466" t="str">
            <v>Houston I</v>
          </cell>
          <cell r="AK1466" t="str">
            <v>Kathy Clem</v>
          </cell>
          <cell r="AL1466" t="str">
            <v>Dee Holmes</v>
          </cell>
          <cell r="AM1466" t="b">
            <v>0</v>
          </cell>
          <cell r="AN1466">
            <v>0</v>
          </cell>
          <cell r="AO1466" t="str">
            <v>09047</v>
          </cell>
          <cell r="AP1466">
            <v>0</v>
          </cell>
          <cell r="AQ1466">
            <v>0</v>
          </cell>
          <cell r="AR1466">
            <v>0</v>
          </cell>
          <cell r="AS1466">
            <v>0</v>
          </cell>
          <cell r="AT1466">
            <v>0</v>
          </cell>
          <cell r="AU1466">
            <v>0</v>
          </cell>
          <cell r="AV1466">
            <v>0</v>
          </cell>
          <cell r="AW1466">
            <v>820.8</v>
          </cell>
          <cell r="AX1466">
            <v>820.8</v>
          </cell>
          <cell r="AY1466">
            <v>750.86</v>
          </cell>
        </row>
        <row r="1467">
          <cell r="A1467" t="str">
            <v>038975</v>
          </cell>
          <cell r="B1467" t="str">
            <v>SHARP-LEADENHALL I</v>
          </cell>
          <cell r="C1467" t="str">
            <v>911 LEADENHALL STREET</v>
          </cell>
          <cell r="D1467">
            <v>0</v>
          </cell>
          <cell r="E1467" t="str">
            <v>Baltimore</v>
          </cell>
          <cell r="F1467" t="str">
            <v>MD</v>
          </cell>
          <cell r="G1467" t="str">
            <v>21230</v>
          </cell>
          <cell r="H1467" t="str">
            <v>410-727-2677</v>
          </cell>
          <cell r="I1467" t="str">
            <v>410-727-3469</v>
          </cell>
          <cell r="J1467">
            <v>155</v>
          </cell>
          <cell r="K1467" t="str">
            <v>24510</v>
          </cell>
          <cell r="L1467" t="str">
            <v>Baltimore City</v>
          </cell>
          <cell r="M1467" t="str">
            <v>0720</v>
          </cell>
          <cell r="N1467" t="str">
            <v>Baltimore</v>
          </cell>
          <cell r="O1467" t="str">
            <v>97</v>
          </cell>
          <cell r="P1467" t="str">
            <v>Washington - Baltimore</v>
          </cell>
          <cell r="Q1467" t="str">
            <v>Inner City</v>
          </cell>
          <cell r="R1467" t="str">
            <v>garden</v>
          </cell>
          <cell r="S1467" t="str">
            <v>AIMCO</v>
          </cell>
          <cell r="T1467" t="str">
            <v>OXFORD</v>
          </cell>
          <cell r="U1467" t="str">
            <v>Affordable</v>
          </cell>
          <cell r="V1467" t="str">
            <v>Affordable</v>
          </cell>
          <cell r="W1467">
            <v>0</v>
          </cell>
          <cell r="X1467" t="str">
            <v>Fee</v>
          </cell>
          <cell r="Y1467">
            <v>0</v>
          </cell>
          <cell r="Z1467">
            <v>0</v>
          </cell>
          <cell r="AA1467">
            <v>0</v>
          </cell>
          <cell r="AB1467">
            <v>0</v>
          </cell>
          <cell r="AC1467">
            <v>0</v>
          </cell>
          <cell r="AD1467" t="str">
            <v>Yes</v>
          </cell>
          <cell r="AE1467" t="str">
            <v>Yes</v>
          </cell>
          <cell r="AF1467" t="str">
            <v>Oxford</v>
          </cell>
          <cell r="AG1467" t="str">
            <v>Henrietta - Oxford</v>
          </cell>
          <cell r="AH1467" t="str">
            <v>1979</v>
          </cell>
          <cell r="AI1467" t="str">
            <v>Oxford</v>
          </cell>
          <cell r="AJ1467" t="str">
            <v>Aff. Midwest</v>
          </cell>
          <cell r="AK1467" t="str">
            <v>Jennifer Jarvis</v>
          </cell>
          <cell r="AL1467" t="str">
            <v>Kris Beckett</v>
          </cell>
          <cell r="AM1467" t="b">
            <v>0</v>
          </cell>
          <cell r="AN1467" t="str">
            <v>RW:038301@3494</v>
          </cell>
          <cell r="AO1467" t="str">
            <v>08240</v>
          </cell>
          <cell r="AP1467">
            <v>0</v>
          </cell>
          <cell r="AQ1467">
            <v>0</v>
          </cell>
          <cell r="AR1467">
            <v>0</v>
          </cell>
          <cell r="AS1467">
            <v>0</v>
          </cell>
          <cell r="AT1467">
            <v>0</v>
          </cell>
          <cell r="AU1467">
            <v>0</v>
          </cell>
          <cell r="AV1467">
            <v>0</v>
          </cell>
          <cell r="AW1467">
            <v>0</v>
          </cell>
          <cell r="AX1467">
            <v>0</v>
          </cell>
          <cell r="AY1467">
            <v>0</v>
          </cell>
        </row>
        <row r="1468">
          <cell r="A1468" t="str">
            <v>038976</v>
          </cell>
          <cell r="B1468" t="str">
            <v>TOWNSHIP  I &amp; II</v>
          </cell>
          <cell r="C1468" t="str">
            <v>901 EAST PHILLIPS LANE</v>
          </cell>
          <cell r="D1468">
            <v>0</v>
          </cell>
          <cell r="E1468" t="str">
            <v>LITTLETON</v>
          </cell>
          <cell r="F1468" t="str">
            <v>CO</v>
          </cell>
          <cell r="G1468" t="str">
            <v>80122</v>
          </cell>
          <cell r="H1468" t="str">
            <v>303-794-1267</v>
          </cell>
          <cell r="I1468" t="str">
            <v>303-794-2524</v>
          </cell>
          <cell r="J1468">
            <v>161</v>
          </cell>
          <cell r="K1468" t="str">
            <v>08005</v>
          </cell>
          <cell r="L1468" t="str">
            <v>Arapahoe</v>
          </cell>
          <cell r="M1468" t="str">
            <v>2080</v>
          </cell>
          <cell r="N1468" t="str">
            <v>Denver</v>
          </cell>
          <cell r="O1468" t="str">
            <v>34</v>
          </cell>
          <cell r="P1468" t="str">
            <v>Denver - Boulder - Greeley</v>
          </cell>
          <cell r="Q1468">
            <v>0</v>
          </cell>
          <cell r="R1468" t="str">
            <v>garden</v>
          </cell>
          <cell r="S1468" t="str">
            <v>AIMCO</v>
          </cell>
          <cell r="T1468" t="str">
            <v>REIT/ENGLISH</v>
          </cell>
          <cell r="U1468" t="str">
            <v>Conventional</v>
          </cell>
          <cell r="V1468" t="str">
            <v>Conventional</v>
          </cell>
          <cell r="W1468">
            <v>0</v>
          </cell>
          <cell r="X1468" t="str">
            <v>Consolidated</v>
          </cell>
          <cell r="Y1468" t="str">
            <v>12</v>
          </cell>
          <cell r="Z1468" t="str">
            <v>8</v>
          </cell>
          <cell r="AA1468" t="str">
            <v>9</v>
          </cell>
          <cell r="AB1468">
            <v>0</v>
          </cell>
          <cell r="AC1468">
            <v>0.94620000000000004</v>
          </cell>
          <cell r="AD1468" t="str">
            <v>Yes</v>
          </cell>
          <cell r="AE1468" t="str">
            <v>Yes</v>
          </cell>
          <cell r="AF1468" t="str">
            <v>NHP Management Company</v>
          </cell>
          <cell r="AG1468" t="str">
            <v>AIMCO - L.P.</v>
          </cell>
          <cell r="AH1468" t="str">
            <v>1985</v>
          </cell>
          <cell r="AI1468" t="str">
            <v>Far West</v>
          </cell>
          <cell r="AJ1468" t="str">
            <v>Denver</v>
          </cell>
          <cell r="AK1468" t="str">
            <v>Steve Peters</v>
          </cell>
          <cell r="AL1468" t="str">
            <v>Brenda Barrett</v>
          </cell>
          <cell r="AM1468" t="b">
            <v>0</v>
          </cell>
          <cell r="AN1468" t="str">
            <v>RW:006622@3494</v>
          </cell>
          <cell r="AO1468" t="str">
            <v>11552</v>
          </cell>
          <cell r="AP1468">
            <v>373.46</v>
          </cell>
          <cell r="AQ1468">
            <v>0</v>
          </cell>
          <cell r="AR1468">
            <v>0</v>
          </cell>
          <cell r="AS1468">
            <v>0</v>
          </cell>
          <cell r="AT1468">
            <v>0</v>
          </cell>
          <cell r="AU1468">
            <v>558.32000000000005</v>
          </cell>
          <cell r="AV1468">
            <v>0</v>
          </cell>
          <cell r="AW1468">
            <v>0</v>
          </cell>
          <cell r="AX1468">
            <v>931.78</v>
          </cell>
          <cell r="AY1468">
            <v>881.65</v>
          </cell>
        </row>
        <row r="1469">
          <cell r="A1469" t="str">
            <v>038977</v>
          </cell>
          <cell r="B1469" t="str">
            <v>62  GARDEN CENTER</v>
          </cell>
          <cell r="C1469" t="str">
            <v>70 GARDEN CENTER</v>
          </cell>
          <cell r="D1469">
            <v>0</v>
          </cell>
          <cell r="E1469" t="str">
            <v>BROOMFIELD</v>
          </cell>
          <cell r="F1469" t="str">
            <v>CO</v>
          </cell>
          <cell r="G1469" t="str">
            <v>80020</v>
          </cell>
          <cell r="H1469" t="str">
            <v>303-469-2443</v>
          </cell>
          <cell r="I1469" t="str">
            <v>303-466-6787</v>
          </cell>
          <cell r="J1469">
            <v>38</v>
          </cell>
          <cell r="K1469" t="str">
            <v>08001</v>
          </cell>
          <cell r="L1469" t="str">
            <v>Adams</v>
          </cell>
          <cell r="M1469" t="str">
            <v>2080</v>
          </cell>
          <cell r="N1469" t="str">
            <v>Denver</v>
          </cell>
          <cell r="O1469" t="str">
            <v>34</v>
          </cell>
          <cell r="P1469" t="str">
            <v>Denver - Boulder - Greeley</v>
          </cell>
          <cell r="Q1469">
            <v>0</v>
          </cell>
          <cell r="R1469" t="str">
            <v>garden</v>
          </cell>
          <cell r="S1469" t="str">
            <v>AIMCO</v>
          </cell>
          <cell r="T1469" t="str">
            <v>FEE</v>
          </cell>
          <cell r="U1469" t="str">
            <v>Conventional</v>
          </cell>
          <cell r="V1469" t="str">
            <v>Conventional</v>
          </cell>
          <cell r="W1469">
            <v>0</v>
          </cell>
          <cell r="X1469" t="str">
            <v>Fee</v>
          </cell>
          <cell r="Y1469" t="str">
            <v>12</v>
          </cell>
          <cell r="Z1469">
            <v>0</v>
          </cell>
          <cell r="AA1469">
            <v>0</v>
          </cell>
          <cell r="AB1469">
            <v>0</v>
          </cell>
          <cell r="AC1469">
            <v>0</v>
          </cell>
          <cell r="AD1469" t="str">
            <v>No</v>
          </cell>
          <cell r="AE1469" t="str">
            <v>Yes</v>
          </cell>
          <cell r="AF1469" t="str">
            <v>NHP Management Company</v>
          </cell>
          <cell r="AG1469" t="str">
            <v>Prime Investment Properties, Ltd.</v>
          </cell>
          <cell r="AH1469">
            <v>0</v>
          </cell>
          <cell r="AI1469" t="str">
            <v>Far West</v>
          </cell>
          <cell r="AJ1469" t="str">
            <v>Denver</v>
          </cell>
          <cell r="AK1469" t="str">
            <v>Steve Peters</v>
          </cell>
          <cell r="AL1469" t="str">
            <v>Brenda Barrett</v>
          </cell>
          <cell r="AM1469" t="b">
            <v>0</v>
          </cell>
          <cell r="AN1469" t="str">
            <v>RW:038293@3494</v>
          </cell>
          <cell r="AO1469" t="str">
            <v>08236</v>
          </cell>
          <cell r="AP1469">
            <v>0</v>
          </cell>
          <cell r="AQ1469">
            <v>0</v>
          </cell>
          <cell r="AR1469">
            <v>0</v>
          </cell>
          <cell r="AS1469">
            <v>0</v>
          </cell>
          <cell r="AT1469">
            <v>0</v>
          </cell>
          <cell r="AU1469">
            <v>0</v>
          </cell>
          <cell r="AV1469">
            <v>0</v>
          </cell>
          <cell r="AW1469">
            <v>0</v>
          </cell>
          <cell r="AX1469">
            <v>0</v>
          </cell>
          <cell r="AY1469">
            <v>0</v>
          </cell>
        </row>
        <row r="1470">
          <cell r="A1470" t="str">
            <v>038978</v>
          </cell>
          <cell r="B1470" t="str">
            <v>BEECH'S FARM</v>
          </cell>
          <cell r="C1470" t="str">
            <v>7260 C EDENBROOK DRIVE</v>
          </cell>
          <cell r="D1470">
            <v>0</v>
          </cell>
          <cell r="E1470" t="str">
            <v>Columbia</v>
          </cell>
          <cell r="F1470" t="str">
            <v>MD</v>
          </cell>
          <cell r="G1470" t="str">
            <v>21046</v>
          </cell>
          <cell r="H1470" t="str">
            <v>410-381-0310</v>
          </cell>
          <cell r="I1470" t="str">
            <v>410-381-2619</v>
          </cell>
          <cell r="J1470">
            <v>135</v>
          </cell>
          <cell r="K1470" t="str">
            <v>24027</v>
          </cell>
          <cell r="L1470" t="str">
            <v>Howard</v>
          </cell>
          <cell r="M1470" t="str">
            <v>0720</v>
          </cell>
          <cell r="N1470" t="str">
            <v>Baltimore</v>
          </cell>
          <cell r="O1470" t="str">
            <v>97</v>
          </cell>
          <cell r="P1470" t="str">
            <v>Washington - Baltimore</v>
          </cell>
          <cell r="Q1470" t="str">
            <v>Suburban</v>
          </cell>
          <cell r="R1470" t="str">
            <v>garden</v>
          </cell>
          <cell r="S1470" t="str">
            <v>AIMCO</v>
          </cell>
          <cell r="T1470" t="str">
            <v>OXFORD</v>
          </cell>
          <cell r="U1470" t="str">
            <v>Conventional</v>
          </cell>
          <cell r="V1470" t="str">
            <v>Affordable</v>
          </cell>
          <cell r="W1470">
            <v>0</v>
          </cell>
          <cell r="X1470" t="str">
            <v>Fee</v>
          </cell>
          <cell r="Y1470">
            <v>0</v>
          </cell>
          <cell r="Z1470">
            <v>0</v>
          </cell>
          <cell r="AA1470">
            <v>0</v>
          </cell>
          <cell r="AB1470">
            <v>0</v>
          </cell>
          <cell r="AC1470">
            <v>0</v>
          </cell>
          <cell r="AD1470" t="str">
            <v>Yes</v>
          </cell>
          <cell r="AE1470" t="str">
            <v>Yes</v>
          </cell>
          <cell r="AF1470" t="str">
            <v>Oxford</v>
          </cell>
          <cell r="AG1470" t="str">
            <v>Eden - Oxford Associates</v>
          </cell>
          <cell r="AH1470" t="str">
            <v>1983</v>
          </cell>
          <cell r="AI1470" t="str">
            <v>Oxford</v>
          </cell>
          <cell r="AJ1470" t="str">
            <v>Conv. Mideast</v>
          </cell>
          <cell r="AK1470" t="str">
            <v>Tom Lebling</v>
          </cell>
          <cell r="AL1470" t="str">
            <v>Meg Walsh</v>
          </cell>
          <cell r="AM1470" t="b">
            <v>0</v>
          </cell>
          <cell r="AN1470" t="str">
            <v>RW:038591@3494</v>
          </cell>
          <cell r="AO1470" t="str">
            <v>10597</v>
          </cell>
          <cell r="AP1470">
            <v>0</v>
          </cell>
          <cell r="AQ1470">
            <v>0</v>
          </cell>
          <cell r="AR1470">
            <v>0</v>
          </cell>
          <cell r="AS1470">
            <v>0</v>
          </cell>
          <cell r="AT1470">
            <v>0</v>
          </cell>
          <cell r="AU1470">
            <v>0</v>
          </cell>
          <cell r="AV1470">
            <v>0</v>
          </cell>
          <cell r="AW1470">
            <v>0</v>
          </cell>
          <cell r="AX1470">
            <v>0</v>
          </cell>
          <cell r="AY1470">
            <v>0</v>
          </cell>
        </row>
        <row r="1471">
          <cell r="A1471" t="str">
            <v>038979</v>
          </cell>
          <cell r="B1471" t="str">
            <v>STIRLING COURT</v>
          </cell>
          <cell r="C1471" t="str">
            <v>12703 JONES ROAD</v>
          </cell>
          <cell r="D1471">
            <v>0</v>
          </cell>
          <cell r="E1471" t="str">
            <v>HOUSTON</v>
          </cell>
          <cell r="F1471" t="str">
            <v>TX</v>
          </cell>
          <cell r="G1471" t="str">
            <v>77070</v>
          </cell>
          <cell r="H1471" t="str">
            <v>281-894-3000</v>
          </cell>
          <cell r="I1471" t="str">
            <v>281-894-3002</v>
          </cell>
          <cell r="J1471">
            <v>228</v>
          </cell>
          <cell r="K1471" t="str">
            <v>48201</v>
          </cell>
          <cell r="L1471" t="str">
            <v>Harris</v>
          </cell>
          <cell r="M1471" t="str">
            <v>3360</v>
          </cell>
          <cell r="N1471" t="str">
            <v>Houston</v>
          </cell>
          <cell r="O1471" t="str">
            <v>42</v>
          </cell>
          <cell r="P1471" t="str">
            <v>Houston - Galveston - Brazoria</v>
          </cell>
          <cell r="Q1471">
            <v>0</v>
          </cell>
          <cell r="R1471" t="str">
            <v>garden</v>
          </cell>
          <cell r="S1471" t="str">
            <v>AIMCO</v>
          </cell>
          <cell r="T1471" t="str">
            <v>REIT/ENGLISH</v>
          </cell>
          <cell r="U1471" t="str">
            <v>Conventional</v>
          </cell>
          <cell r="V1471" t="str">
            <v>Conventional</v>
          </cell>
          <cell r="W1471">
            <v>0</v>
          </cell>
          <cell r="X1471" t="str">
            <v>Consolidated</v>
          </cell>
          <cell r="Y1471" t="str">
            <v>12</v>
          </cell>
          <cell r="Z1471" t="str">
            <v>8</v>
          </cell>
          <cell r="AA1471" t="str">
            <v>8</v>
          </cell>
          <cell r="AB1471">
            <v>0</v>
          </cell>
          <cell r="AC1471">
            <v>0.89219999999999999</v>
          </cell>
          <cell r="AD1471" t="str">
            <v>Yes</v>
          </cell>
          <cell r="AE1471" t="str">
            <v>Yes</v>
          </cell>
          <cell r="AF1471" t="str">
            <v>NHP Management Company</v>
          </cell>
          <cell r="AG1471" t="str">
            <v>Stirling Court Partners</v>
          </cell>
          <cell r="AH1471" t="str">
            <v>1984</v>
          </cell>
          <cell r="AI1471" t="str">
            <v>West</v>
          </cell>
          <cell r="AJ1471" t="str">
            <v>Houston I</v>
          </cell>
          <cell r="AK1471" t="str">
            <v>Kathy Clem</v>
          </cell>
          <cell r="AL1471" t="str">
            <v>Sherri Markus</v>
          </cell>
          <cell r="AM1471" t="b">
            <v>0</v>
          </cell>
          <cell r="AN1471" t="str">
            <v>RW:038537@3494</v>
          </cell>
          <cell r="AO1471" t="str">
            <v>05788</v>
          </cell>
          <cell r="AP1471">
            <v>0</v>
          </cell>
          <cell r="AQ1471">
            <v>0</v>
          </cell>
          <cell r="AR1471">
            <v>0</v>
          </cell>
          <cell r="AS1471">
            <v>0</v>
          </cell>
          <cell r="AT1471">
            <v>0</v>
          </cell>
          <cell r="AU1471">
            <v>0</v>
          </cell>
          <cell r="AV1471">
            <v>0</v>
          </cell>
          <cell r="AW1471">
            <v>0</v>
          </cell>
          <cell r="AX1471">
            <v>0</v>
          </cell>
          <cell r="AY1471">
            <v>0</v>
          </cell>
        </row>
        <row r="1472">
          <cell r="A1472" t="str">
            <v>038980</v>
          </cell>
          <cell r="B1472" t="str">
            <v>BAY CLUB</v>
          </cell>
          <cell r="C1472" t="str">
            <v>330 NORTHEAST 191st STREET</v>
          </cell>
          <cell r="D1472">
            <v>0</v>
          </cell>
          <cell r="E1472" t="str">
            <v>AVENTURA</v>
          </cell>
          <cell r="F1472" t="str">
            <v>FL</v>
          </cell>
          <cell r="G1472" t="str">
            <v>33180</v>
          </cell>
          <cell r="H1472" t="str">
            <v>305-931-3300</v>
          </cell>
          <cell r="I1472" t="str">
            <v>305-936-9041</v>
          </cell>
          <cell r="J1472">
            <v>702</v>
          </cell>
          <cell r="K1472" t="str">
            <v>12025</v>
          </cell>
          <cell r="L1472" t="str">
            <v>Dade</v>
          </cell>
          <cell r="M1472" t="str">
            <v>5000</v>
          </cell>
          <cell r="N1472" t="str">
            <v>Miami</v>
          </cell>
          <cell r="O1472" t="str">
            <v>56</v>
          </cell>
          <cell r="P1472" t="str">
            <v>Miami - Fort Lauderdale</v>
          </cell>
          <cell r="Q1472">
            <v>0</v>
          </cell>
          <cell r="R1472" t="str">
            <v>highrise</v>
          </cell>
          <cell r="S1472" t="str">
            <v>AIMCO</v>
          </cell>
          <cell r="T1472" t="str">
            <v>REIT</v>
          </cell>
          <cell r="U1472" t="str">
            <v>Conventional</v>
          </cell>
          <cell r="V1472" t="str">
            <v>Conventional</v>
          </cell>
          <cell r="W1472">
            <v>0</v>
          </cell>
          <cell r="X1472" t="str">
            <v>Consolidated</v>
          </cell>
          <cell r="Y1472" t="str">
            <v>12</v>
          </cell>
          <cell r="Z1472" t="str">
            <v>9</v>
          </cell>
          <cell r="AA1472" t="str">
            <v>9</v>
          </cell>
          <cell r="AB1472">
            <v>0</v>
          </cell>
          <cell r="AC1472">
            <v>1</v>
          </cell>
          <cell r="AD1472" t="str">
            <v>Yes</v>
          </cell>
          <cell r="AE1472" t="str">
            <v>Yes</v>
          </cell>
          <cell r="AF1472" t="str">
            <v>NHP Management Company</v>
          </cell>
          <cell r="AG1472" t="str">
            <v>CB Associates</v>
          </cell>
          <cell r="AH1472" t="str">
            <v>1990</v>
          </cell>
          <cell r="AI1472" t="str">
            <v>South East</v>
          </cell>
          <cell r="AJ1472" t="str">
            <v>Sespecial Projects</v>
          </cell>
          <cell r="AK1472" t="str">
            <v>Nelda Jones</v>
          </cell>
          <cell r="AL1472" t="str">
            <v>Nelda Jones</v>
          </cell>
          <cell r="AM1472" t="b">
            <v>0</v>
          </cell>
          <cell r="AN1472" t="str">
            <v>RW:007448@3494</v>
          </cell>
          <cell r="AO1472" t="str">
            <v>11717</v>
          </cell>
          <cell r="AP1472">
            <v>0</v>
          </cell>
          <cell r="AQ1472">
            <v>0</v>
          </cell>
          <cell r="AR1472">
            <v>0</v>
          </cell>
          <cell r="AS1472">
            <v>2527.1999999999998</v>
          </cell>
          <cell r="AT1472">
            <v>0</v>
          </cell>
          <cell r="AU1472">
            <v>0</v>
          </cell>
          <cell r="AV1472">
            <v>0</v>
          </cell>
          <cell r="AW1472">
            <v>0</v>
          </cell>
          <cell r="AX1472">
            <v>2527.1999999999998</v>
          </cell>
          <cell r="AY1472">
            <v>2527.1999999999998</v>
          </cell>
        </row>
        <row r="1473">
          <cell r="A1473" t="str">
            <v>038981</v>
          </cell>
          <cell r="B1473" t="str">
            <v>70  GARDEN CENTER</v>
          </cell>
          <cell r="C1473" t="str">
            <v>70 GARDEN CENTER</v>
          </cell>
          <cell r="D1473">
            <v>0</v>
          </cell>
          <cell r="E1473" t="str">
            <v>BROOMFIELD</v>
          </cell>
          <cell r="F1473" t="str">
            <v>CO</v>
          </cell>
          <cell r="G1473" t="str">
            <v>80020</v>
          </cell>
          <cell r="H1473" t="str">
            <v>303-469-2443</v>
          </cell>
          <cell r="I1473" t="str">
            <v>303-466-6787</v>
          </cell>
          <cell r="J1473">
            <v>41</v>
          </cell>
          <cell r="K1473" t="str">
            <v>08001</v>
          </cell>
          <cell r="L1473" t="str">
            <v>Adams</v>
          </cell>
          <cell r="M1473" t="str">
            <v>2080</v>
          </cell>
          <cell r="N1473" t="str">
            <v>Denver</v>
          </cell>
          <cell r="O1473" t="str">
            <v>34</v>
          </cell>
          <cell r="P1473" t="str">
            <v>Denver - Boulder - Greeley</v>
          </cell>
          <cell r="Q1473">
            <v>0</v>
          </cell>
          <cell r="R1473" t="str">
            <v>garden</v>
          </cell>
          <cell r="S1473" t="str">
            <v>AIMCO</v>
          </cell>
          <cell r="T1473" t="str">
            <v>FEE</v>
          </cell>
          <cell r="U1473" t="str">
            <v>Conventional</v>
          </cell>
          <cell r="V1473" t="str">
            <v>Conventional</v>
          </cell>
          <cell r="W1473">
            <v>0</v>
          </cell>
          <cell r="X1473" t="str">
            <v>Fee</v>
          </cell>
          <cell r="Y1473" t="str">
            <v>12</v>
          </cell>
          <cell r="Z1473">
            <v>0</v>
          </cell>
          <cell r="AA1473">
            <v>0</v>
          </cell>
          <cell r="AB1473">
            <v>0</v>
          </cell>
          <cell r="AC1473">
            <v>0</v>
          </cell>
          <cell r="AD1473" t="str">
            <v>No</v>
          </cell>
          <cell r="AE1473" t="str">
            <v>Yes</v>
          </cell>
          <cell r="AF1473" t="str">
            <v>NHP Management Company</v>
          </cell>
          <cell r="AG1473" t="str">
            <v>Prime Investment Properties, Ltd.</v>
          </cell>
          <cell r="AH1473">
            <v>0</v>
          </cell>
          <cell r="AI1473" t="str">
            <v>Far West</v>
          </cell>
          <cell r="AJ1473" t="str">
            <v>Denver</v>
          </cell>
          <cell r="AK1473" t="str">
            <v>Steve Peters</v>
          </cell>
          <cell r="AL1473" t="str">
            <v>Brenda Barrett</v>
          </cell>
          <cell r="AM1473" t="b">
            <v>0</v>
          </cell>
          <cell r="AN1473" t="str">
            <v>RW:038223@3494</v>
          </cell>
          <cell r="AO1473" t="str">
            <v>08031</v>
          </cell>
          <cell r="AP1473">
            <v>0</v>
          </cell>
          <cell r="AQ1473">
            <v>0</v>
          </cell>
          <cell r="AR1473">
            <v>0</v>
          </cell>
          <cell r="AS1473">
            <v>0</v>
          </cell>
          <cell r="AT1473">
            <v>0</v>
          </cell>
          <cell r="AU1473">
            <v>0</v>
          </cell>
          <cell r="AV1473">
            <v>0</v>
          </cell>
          <cell r="AW1473">
            <v>0</v>
          </cell>
          <cell r="AX1473">
            <v>0</v>
          </cell>
          <cell r="AY1473">
            <v>0</v>
          </cell>
        </row>
        <row r="1474">
          <cell r="A1474" t="str">
            <v>038983</v>
          </cell>
          <cell r="B1474" t="str">
            <v>VILLAGE OAKS</v>
          </cell>
          <cell r="C1474" t="str">
            <v>815 WINTERS LANE</v>
          </cell>
          <cell r="D1474">
            <v>0</v>
          </cell>
          <cell r="E1474" t="str">
            <v>Catonsville</v>
          </cell>
          <cell r="F1474" t="str">
            <v>MD</v>
          </cell>
          <cell r="G1474" t="str">
            <v>21228</v>
          </cell>
          <cell r="H1474" t="str">
            <v>410-747-1344</v>
          </cell>
          <cell r="I1474" t="str">
            <v>410-747-9042</v>
          </cell>
          <cell r="J1474">
            <v>181</v>
          </cell>
          <cell r="K1474" t="str">
            <v>24005</v>
          </cell>
          <cell r="L1474" t="str">
            <v>Baltimore</v>
          </cell>
          <cell r="M1474" t="str">
            <v>0720</v>
          </cell>
          <cell r="N1474" t="str">
            <v>Baltimore</v>
          </cell>
          <cell r="O1474" t="str">
            <v>97</v>
          </cell>
          <cell r="P1474" t="str">
            <v>Washington - Baltimore</v>
          </cell>
          <cell r="Q1474" t="str">
            <v>Suburban</v>
          </cell>
          <cell r="R1474" t="str">
            <v>highrise</v>
          </cell>
          <cell r="S1474" t="str">
            <v>AIMCO</v>
          </cell>
          <cell r="T1474" t="str">
            <v>OXFORD</v>
          </cell>
          <cell r="U1474" t="str">
            <v>Affordable</v>
          </cell>
          <cell r="V1474" t="str">
            <v>Affordable</v>
          </cell>
          <cell r="W1474">
            <v>0</v>
          </cell>
          <cell r="X1474" t="str">
            <v>Fee</v>
          </cell>
          <cell r="Y1474">
            <v>0</v>
          </cell>
          <cell r="Z1474">
            <v>0</v>
          </cell>
          <cell r="AA1474">
            <v>0</v>
          </cell>
          <cell r="AB1474">
            <v>0</v>
          </cell>
          <cell r="AC1474">
            <v>0</v>
          </cell>
          <cell r="AD1474" t="str">
            <v>Yes</v>
          </cell>
          <cell r="AE1474" t="str">
            <v>Yes</v>
          </cell>
          <cell r="AF1474" t="str">
            <v>Oxford</v>
          </cell>
          <cell r="AG1474" t="str">
            <v>Village Oaks - Oxford</v>
          </cell>
          <cell r="AH1474" t="str">
            <v>1979</v>
          </cell>
          <cell r="AI1474" t="str">
            <v>Oxford</v>
          </cell>
          <cell r="AJ1474" t="str">
            <v>Aff. Midwest</v>
          </cell>
          <cell r="AK1474" t="str">
            <v>Jennifer Jarvis</v>
          </cell>
          <cell r="AL1474" t="str">
            <v>Shirley Hess</v>
          </cell>
          <cell r="AM1474" t="b">
            <v>0</v>
          </cell>
          <cell r="AN1474">
            <v>0</v>
          </cell>
          <cell r="AO1474">
            <v>0</v>
          </cell>
          <cell r="AP1474">
            <v>0</v>
          </cell>
          <cell r="AQ1474">
            <v>0</v>
          </cell>
          <cell r="AR1474">
            <v>0</v>
          </cell>
          <cell r="AS1474">
            <v>0</v>
          </cell>
          <cell r="AT1474">
            <v>0</v>
          </cell>
          <cell r="AU1474">
            <v>0</v>
          </cell>
          <cell r="AV1474">
            <v>0</v>
          </cell>
          <cell r="AW1474">
            <v>0</v>
          </cell>
          <cell r="AX1474">
            <v>0</v>
          </cell>
          <cell r="AY1474">
            <v>0</v>
          </cell>
        </row>
        <row r="1475">
          <cell r="A1475" t="str">
            <v>038984</v>
          </cell>
          <cell r="B1475" t="str">
            <v>68  GARDEN CENTER</v>
          </cell>
          <cell r="C1475" t="str">
            <v>70 GARDEN CENTER</v>
          </cell>
          <cell r="D1475">
            <v>0</v>
          </cell>
          <cell r="E1475" t="str">
            <v>BROOMFIELD</v>
          </cell>
          <cell r="F1475" t="str">
            <v>CO</v>
          </cell>
          <cell r="G1475" t="str">
            <v>80020</v>
          </cell>
          <cell r="H1475" t="str">
            <v>303-469-2443</v>
          </cell>
          <cell r="I1475" t="str">
            <v>303-466-6787</v>
          </cell>
          <cell r="J1475">
            <v>42</v>
          </cell>
          <cell r="K1475" t="str">
            <v>08001</v>
          </cell>
          <cell r="L1475" t="str">
            <v>Adams</v>
          </cell>
          <cell r="M1475" t="str">
            <v>2080</v>
          </cell>
          <cell r="N1475" t="str">
            <v>Denver</v>
          </cell>
          <cell r="O1475" t="str">
            <v>34</v>
          </cell>
          <cell r="P1475" t="str">
            <v>Denver - Boulder - Greeley</v>
          </cell>
          <cell r="Q1475">
            <v>0</v>
          </cell>
          <cell r="R1475" t="str">
            <v>garden</v>
          </cell>
          <cell r="S1475" t="str">
            <v>AIMCO</v>
          </cell>
          <cell r="T1475" t="str">
            <v>FEE</v>
          </cell>
          <cell r="U1475" t="str">
            <v>Conventional</v>
          </cell>
          <cell r="V1475" t="str">
            <v>Conventional</v>
          </cell>
          <cell r="W1475">
            <v>0</v>
          </cell>
          <cell r="X1475" t="str">
            <v>Fee</v>
          </cell>
          <cell r="Y1475" t="str">
            <v>12</v>
          </cell>
          <cell r="Z1475">
            <v>0</v>
          </cell>
          <cell r="AA1475">
            <v>0</v>
          </cell>
          <cell r="AB1475">
            <v>0</v>
          </cell>
          <cell r="AC1475">
            <v>0</v>
          </cell>
          <cell r="AD1475" t="str">
            <v>No</v>
          </cell>
          <cell r="AE1475" t="str">
            <v>Yes</v>
          </cell>
          <cell r="AF1475" t="str">
            <v>NHP Management Company</v>
          </cell>
          <cell r="AG1475" t="str">
            <v>Stedman, Dr. Wilfred</v>
          </cell>
          <cell r="AH1475">
            <v>0</v>
          </cell>
          <cell r="AI1475" t="str">
            <v>Far West</v>
          </cell>
          <cell r="AJ1475" t="str">
            <v>Denver</v>
          </cell>
          <cell r="AK1475" t="str">
            <v>Steve Peters</v>
          </cell>
          <cell r="AL1475" t="str">
            <v>Brenda Barrett</v>
          </cell>
          <cell r="AM1475" t="b">
            <v>0</v>
          </cell>
          <cell r="AN1475">
            <v>0</v>
          </cell>
          <cell r="AO1475" t="str">
            <v>09101</v>
          </cell>
          <cell r="AP1475">
            <v>0</v>
          </cell>
          <cell r="AQ1475">
            <v>0</v>
          </cell>
          <cell r="AR1475">
            <v>0</v>
          </cell>
          <cell r="AS1475">
            <v>0</v>
          </cell>
          <cell r="AT1475">
            <v>0</v>
          </cell>
          <cell r="AU1475">
            <v>0</v>
          </cell>
          <cell r="AV1475">
            <v>0</v>
          </cell>
          <cell r="AW1475">
            <v>0</v>
          </cell>
          <cell r="AX1475">
            <v>0</v>
          </cell>
          <cell r="AY1475">
            <v>0</v>
          </cell>
        </row>
        <row r="1476">
          <cell r="A1476" t="str">
            <v>038986</v>
          </cell>
          <cell r="B1476" t="str">
            <v>Grand Flamingo</v>
          </cell>
          <cell r="C1476" t="str">
            <v>1500 BAY ROAD</v>
          </cell>
          <cell r="D1476">
            <v>0</v>
          </cell>
          <cell r="E1476" t="str">
            <v>MIAMI BEACH</v>
          </cell>
          <cell r="F1476" t="str">
            <v>FL</v>
          </cell>
          <cell r="G1476" t="str">
            <v>33139</v>
          </cell>
          <cell r="H1476" t="str">
            <v>305-672-6405</v>
          </cell>
          <cell r="I1476" t="str">
            <v>305-672-7813</v>
          </cell>
          <cell r="J1476">
            <v>1277</v>
          </cell>
          <cell r="K1476" t="str">
            <v>12025</v>
          </cell>
          <cell r="L1476" t="str">
            <v>Dade</v>
          </cell>
          <cell r="M1476" t="str">
            <v>5000</v>
          </cell>
          <cell r="N1476" t="str">
            <v>Miami</v>
          </cell>
          <cell r="O1476" t="str">
            <v>56</v>
          </cell>
          <cell r="P1476" t="str">
            <v>Miami - Fort Lauderdale</v>
          </cell>
          <cell r="Q1476">
            <v>0</v>
          </cell>
          <cell r="R1476" t="str">
            <v>highrise</v>
          </cell>
          <cell r="S1476" t="str">
            <v>AIMCO</v>
          </cell>
          <cell r="T1476" t="str">
            <v>REIT</v>
          </cell>
          <cell r="U1476" t="str">
            <v>Conventional</v>
          </cell>
          <cell r="V1476" t="str">
            <v>Conventional</v>
          </cell>
          <cell r="W1476">
            <v>0</v>
          </cell>
          <cell r="X1476" t="str">
            <v>Consolidated</v>
          </cell>
          <cell r="Y1476" t="str">
            <v>12</v>
          </cell>
          <cell r="Z1476" t="str">
            <v>10</v>
          </cell>
          <cell r="AA1476" t="str">
            <v>8</v>
          </cell>
          <cell r="AB1476">
            <v>0</v>
          </cell>
          <cell r="AC1476">
            <v>0.77</v>
          </cell>
          <cell r="AD1476" t="str">
            <v>Yes</v>
          </cell>
          <cell r="AE1476" t="str">
            <v>Yes</v>
          </cell>
          <cell r="AF1476" t="str">
            <v>NHP Management Company</v>
          </cell>
          <cell r="AG1476" t="str">
            <v>Morton Towers Apartments, L.P.</v>
          </cell>
          <cell r="AH1476" t="str">
            <v>1960</v>
          </cell>
          <cell r="AI1476" t="str">
            <v>South East</v>
          </cell>
          <cell r="AJ1476" t="str">
            <v>Sespecial Projects</v>
          </cell>
          <cell r="AK1476" t="str">
            <v>Nelda Jones</v>
          </cell>
          <cell r="AL1476" t="str">
            <v>Nelda Jones</v>
          </cell>
          <cell r="AM1476" t="b">
            <v>0</v>
          </cell>
          <cell r="AN1476" t="str">
            <v>RW:040072@3494</v>
          </cell>
          <cell r="AO1476">
            <v>0</v>
          </cell>
          <cell r="AP1476">
            <v>0</v>
          </cell>
          <cell r="AQ1476">
            <v>0</v>
          </cell>
          <cell r="AR1476">
            <v>0</v>
          </cell>
          <cell r="AS1476">
            <v>4597.2</v>
          </cell>
          <cell r="AT1476">
            <v>0</v>
          </cell>
          <cell r="AU1476">
            <v>0</v>
          </cell>
          <cell r="AV1476">
            <v>0</v>
          </cell>
          <cell r="AW1476">
            <v>0</v>
          </cell>
          <cell r="AX1476">
            <v>4597.2</v>
          </cell>
          <cell r="AY1476">
            <v>3539.84</v>
          </cell>
        </row>
        <row r="1477">
          <cell r="A1477" t="str">
            <v>038987</v>
          </cell>
          <cell r="B1477" t="str">
            <v>SOUTH ONIEDA</v>
          </cell>
          <cell r="C1477" t="str">
            <v>1010 SOUTH ONEIDA STREET</v>
          </cell>
          <cell r="D1477">
            <v>0</v>
          </cell>
          <cell r="E1477" t="str">
            <v>DENVER</v>
          </cell>
          <cell r="F1477" t="str">
            <v>CO</v>
          </cell>
          <cell r="G1477" t="str">
            <v>80224</v>
          </cell>
          <cell r="H1477" t="str">
            <v>303-377-7973</v>
          </cell>
          <cell r="I1477" t="str">
            <v>303-377-2773</v>
          </cell>
          <cell r="J1477">
            <v>112</v>
          </cell>
          <cell r="K1477" t="str">
            <v>08031</v>
          </cell>
          <cell r="L1477" t="str">
            <v>Denver</v>
          </cell>
          <cell r="M1477" t="str">
            <v>2080</v>
          </cell>
          <cell r="N1477" t="str">
            <v>Denver</v>
          </cell>
          <cell r="O1477" t="str">
            <v>34</v>
          </cell>
          <cell r="P1477" t="str">
            <v>Denver - Boulder - Greeley</v>
          </cell>
          <cell r="Q1477">
            <v>0</v>
          </cell>
          <cell r="R1477" t="str">
            <v>garden</v>
          </cell>
          <cell r="S1477" t="str">
            <v>AIMCO</v>
          </cell>
          <cell r="T1477" t="str">
            <v>FEE</v>
          </cell>
          <cell r="U1477" t="str">
            <v>Conventional</v>
          </cell>
          <cell r="V1477" t="str">
            <v>Conventional</v>
          </cell>
          <cell r="W1477" t="str">
            <v>Tax Credit</v>
          </cell>
          <cell r="X1477" t="str">
            <v>Fee</v>
          </cell>
          <cell r="Y1477" t="str">
            <v>12</v>
          </cell>
          <cell r="Z1477">
            <v>0</v>
          </cell>
          <cell r="AA1477">
            <v>0</v>
          </cell>
          <cell r="AB1477">
            <v>0</v>
          </cell>
          <cell r="AC1477">
            <v>0</v>
          </cell>
          <cell r="AD1477" t="str">
            <v>No</v>
          </cell>
          <cell r="AE1477" t="str">
            <v>Yes</v>
          </cell>
          <cell r="AF1477" t="str">
            <v>NHP Management Company</v>
          </cell>
          <cell r="AG1477">
            <v>0</v>
          </cell>
          <cell r="AH1477">
            <v>0</v>
          </cell>
          <cell r="AI1477" t="str">
            <v>Far West</v>
          </cell>
          <cell r="AJ1477" t="str">
            <v>Denver</v>
          </cell>
          <cell r="AK1477" t="str">
            <v>Steve Peters</v>
          </cell>
          <cell r="AL1477" t="str">
            <v>Rocky Sundling</v>
          </cell>
          <cell r="AM1477" t="b">
            <v>0</v>
          </cell>
          <cell r="AN1477" t="str">
            <v>RW:005763@3494</v>
          </cell>
          <cell r="AO1477" t="str">
            <v>11700</v>
          </cell>
          <cell r="AP1477">
            <v>0</v>
          </cell>
          <cell r="AQ1477">
            <v>0</v>
          </cell>
          <cell r="AR1477">
            <v>0</v>
          </cell>
          <cell r="AS1477">
            <v>0</v>
          </cell>
          <cell r="AT1477">
            <v>0</v>
          </cell>
          <cell r="AU1477">
            <v>0</v>
          </cell>
          <cell r="AV1477">
            <v>0</v>
          </cell>
          <cell r="AW1477">
            <v>0</v>
          </cell>
          <cell r="AX1477">
            <v>0</v>
          </cell>
          <cell r="AY1477">
            <v>0</v>
          </cell>
        </row>
        <row r="1478">
          <cell r="A1478" t="str">
            <v>038988</v>
          </cell>
          <cell r="B1478" t="str">
            <v>HUNT CLUB (MD)</v>
          </cell>
          <cell r="C1478" t="str">
            <v>404 CHRISTOPHER AVENUE</v>
          </cell>
          <cell r="D1478">
            <v>0</v>
          </cell>
          <cell r="E1478" t="str">
            <v>Gaithersburg</v>
          </cell>
          <cell r="F1478" t="str">
            <v>MD</v>
          </cell>
          <cell r="G1478" t="str">
            <v>20879</v>
          </cell>
          <cell r="H1478" t="str">
            <v>301-869-0334</v>
          </cell>
          <cell r="I1478" t="str">
            <v>301-216-1607</v>
          </cell>
          <cell r="J1478">
            <v>336</v>
          </cell>
          <cell r="K1478" t="str">
            <v>24031</v>
          </cell>
          <cell r="L1478" t="str">
            <v>Montgomery</v>
          </cell>
          <cell r="M1478" t="str">
            <v>8840</v>
          </cell>
          <cell r="N1478" t="str">
            <v>Washington</v>
          </cell>
          <cell r="O1478" t="str">
            <v>97</v>
          </cell>
          <cell r="P1478" t="str">
            <v>Washington - Baltimore</v>
          </cell>
          <cell r="Q1478" t="str">
            <v>Suburban</v>
          </cell>
          <cell r="R1478" t="str">
            <v>midrise</v>
          </cell>
          <cell r="S1478" t="str">
            <v>AIMCO</v>
          </cell>
          <cell r="T1478" t="str">
            <v>OXFORD</v>
          </cell>
          <cell r="U1478" t="str">
            <v>Conventional</v>
          </cell>
          <cell r="V1478" t="str">
            <v>Conventional</v>
          </cell>
          <cell r="W1478">
            <v>0</v>
          </cell>
          <cell r="X1478" t="str">
            <v>Fee</v>
          </cell>
          <cell r="Y1478">
            <v>0</v>
          </cell>
          <cell r="Z1478">
            <v>0</v>
          </cell>
          <cell r="AA1478">
            <v>0</v>
          </cell>
          <cell r="AB1478">
            <v>0</v>
          </cell>
          <cell r="AC1478">
            <v>0</v>
          </cell>
          <cell r="AD1478" t="str">
            <v>Yes</v>
          </cell>
          <cell r="AE1478" t="str">
            <v>Yes</v>
          </cell>
          <cell r="AF1478" t="str">
            <v>Oxford</v>
          </cell>
          <cell r="AG1478" t="str">
            <v>Hunt Club Partners</v>
          </cell>
          <cell r="AH1478">
            <v>0</v>
          </cell>
          <cell r="AI1478" t="str">
            <v>Oxford</v>
          </cell>
          <cell r="AJ1478" t="str">
            <v>Conv. Mideast</v>
          </cell>
          <cell r="AK1478" t="str">
            <v>Tom Lebling</v>
          </cell>
          <cell r="AL1478" t="str">
            <v>Betsy Naughton</v>
          </cell>
          <cell r="AM1478" t="b">
            <v>1</v>
          </cell>
          <cell r="AN1478">
            <v>0</v>
          </cell>
          <cell r="AO1478">
            <v>0</v>
          </cell>
          <cell r="AP1478">
            <v>0</v>
          </cell>
          <cell r="AQ1478">
            <v>0</v>
          </cell>
          <cell r="AR1478">
            <v>0</v>
          </cell>
          <cell r="AS1478">
            <v>0</v>
          </cell>
          <cell r="AT1478">
            <v>0</v>
          </cell>
          <cell r="AU1478">
            <v>0</v>
          </cell>
          <cell r="AV1478">
            <v>0</v>
          </cell>
          <cell r="AW1478">
            <v>0</v>
          </cell>
          <cell r="AX1478">
            <v>0</v>
          </cell>
          <cell r="AY1478">
            <v>0</v>
          </cell>
        </row>
        <row r="1479">
          <cell r="A1479" t="str">
            <v>038990</v>
          </cell>
          <cell r="B1479" t="str">
            <v>WATERWAYS VILLAGE</v>
          </cell>
          <cell r="C1479" t="str">
            <v>3609 NE 207th STREET</v>
          </cell>
          <cell r="D1479">
            <v>0</v>
          </cell>
          <cell r="E1479" t="str">
            <v>AVENTURA</v>
          </cell>
          <cell r="F1479" t="str">
            <v>FL</v>
          </cell>
          <cell r="G1479" t="str">
            <v>33180</v>
          </cell>
          <cell r="H1479" t="str">
            <v>305-932-3216</v>
          </cell>
          <cell r="I1479" t="str">
            <v>305-932-5817</v>
          </cell>
          <cell r="J1479">
            <v>180</v>
          </cell>
          <cell r="K1479" t="str">
            <v>12025</v>
          </cell>
          <cell r="L1479" t="str">
            <v>Dade</v>
          </cell>
          <cell r="M1479" t="str">
            <v>5000</v>
          </cell>
          <cell r="N1479" t="str">
            <v>Miami</v>
          </cell>
          <cell r="O1479" t="str">
            <v>56</v>
          </cell>
          <cell r="P1479" t="str">
            <v>Miami - Fort Lauderdale</v>
          </cell>
          <cell r="Q1479">
            <v>0</v>
          </cell>
          <cell r="R1479" t="str">
            <v>garden</v>
          </cell>
          <cell r="S1479" t="str">
            <v>AIMCO</v>
          </cell>
          <cell r="T1479" t="str">
            <v>REIT</v>
          </cell>
          <cell r="U1479" t="str">
            <v>Conventional</v>
          </cell>
          <cell r="V1479" t="str">
            <v>Conventional</v>
          </cell>
          <cell r="W1479">
            <v>0</v>
          </cell>
          <cell r="X1479" t="str">
            <v>Consolidated</v>
          </cell>
          <cell r="Y1479" t="str">
            <v>12</v>
          </cell>
          <cell r="Z1479" t="str">
            <v>9</v>
          </cell>
          <cell r="AA1479" t="str">
            <v>9</v>
          </cell>
          <cell r="AB1479">
            <v>0</v>
          </cell>
          <cell r="AC1479">
            <v>1</v>
          </cell>
          <cell r="AD1479" t="str">
            <v>Yes</v>
          </cell>
          <cell r="AE1479" t="str">
            <v>Yes</v>
          </cell>
          <cell r="AF1479" t="str">
            <v>NHP Management Company</v>
          </cell>
          <cell r="AG1479" t="str">
            <v>AIMCO Properties, L.P.</v>
          </cell>
          <cell r="AH1479" t="str">
            <v>1991</v>
          </cell>
          <cell r="AI1479" t="str">
            <v>South East</v>
          </cell>
          <cell r="AJ1479" t="str">
            <v>Boca</v>
          </cell>
          <cell r="AK1479" t="str">
            <v>Charlie Vanover</v>
          </cell>
          <cell r="AL1479" t="str">
            <v>Glenn Evers</v>
          </cell>
          <cell r="AM1479" t="b">
            <v>0</v>
          </cell>
          <cell r="AN1479" t="str">
            <v>RW:038315@3494</v>
          </cell>
          <cell r="AO1479" t="str">
            <v>08161</v>
          </cell>
          <cell r="AP1479">
            <v>1600.56</v>
          </cell>
          <cell r="AQ1479">
            <v>0</v>
          </cell>
          <cell r="AR1479">
            <v>0</v>
          </cell>
          <cell r="AS1479">
            <v>648</v>
          </cell>
          <cell r="AT1479">
            <v>0</v>
          </cell>
          <cell r="AU1479">
            <v>0</v>
          </cell>
          <cell r="AV1479">
            <v>0</v>
          </cell>
          <cell r="AW1479">
            <v>0</v>
          </cell>
          <cell r="AX1479">
            <v>2248.56</v>
          </cell>
          <cell r="AY1479">
            <v>2248.56</v>
          </cell>
        </row>
        <row r="1480">
          <cell r="A1480" t="str">
            <v>038992</v>
          </cell>
          <cell r="B1480" t="str">
            <v>STONEY BROOK</v>
          </cell>
          <cell r="C1480" t="str">
            <v>2717 STONEY BROOK DRIVE</v>
          </cell>
          <cell r="D1480">
            <v>0</v>
          </cell>
          <cell r="E1480" t="str">
            <v>HOUSTON</v>
          </cell>
          <cell r="F1480" t="str">
            <v>TX</v>
          </cell>
          <cell r="G1480" t="str">
            <v>77063</v>
          </cell>
          <cell r="H1480" t="str">
            <v>713-780-8014</v>
          </cell>
          <cell r="I1480" t="str">
            <v>713-780-7025</v>
          </cell>
          <cell r="J1480">
            <v>113</v>
          </cell>
          <cell r="K1480" t="str">
            <v>48201</v>
          </cell>
          <cell r="L1480" t="str">
            <v>Harris</v>
          </cell>
          <cell r="M1480" t="str">
            <v>3360</v>
          </cell>
          <cell r="N1480" t="str">
            <v>Houston</v>
          </cell>
          <cell r="O1480" t="str">
            <v>42</v>
          </cell>
          <cell r="P1480" t="str">
            <v>Houston - Galveston - Brazoria</v>
          </cell>
          <cell r="Q1480">
            <v>0</v>
          </cell>
          <cell r="R1480" t="str">
            <v>garden</v>
          </cell>
          <cell r="S1480" t="str">
            <v>AIMCO</v>
          </cell>
          <cell r="T1480" t="str">
            <v>REIT/ENGLISH</v>
          </cell>
          <cell r="U1480" t="str">
            <v>Conventional</v>
          </cell>
          <cell r="V1480" t="str">
            <v>Conventional</v>
          </cell>
          <cell r="W1480">
            <v>0</v>
          </cell>
          <cell r="X1480" t="str">
            <v>Consolidated</v>
          </cell>
          <cell r="Y1480" t="str">
            <v>12</v>
          </cell>
          <cell r="Z1480" t="str">
            <v>9</v>
          </cell>
          <cell r="AA1480" t="str">
            <v>7</v>
          </cell>
          <cell r="AB1480">
            <v>0</v>
          </cell>
          <cell r="AC1480">
            <v>0.92210000000000003</v>
          </cell>
          <cell r="AD1480" t="str">
            <v>Yes</v>
          </cell>
          <cell r="AE1480" t="str">
            <v>Yes</v>
          </cell>
          <cell r="AF1480" t="str">
            <v>NHP Management Company</v>
          </cell>
          <cell r="AG1480" t="str">
            <v>Houston Recovery Fund</v>
          </cell>
          <cell r="AH1480" t="str">
            <v>1988</v>
          </cell>
          <cell r="AI1480" t="str">
            <v>West</v>
          </cell>
          <cell r="AJ1480" t="str">
            <v>Houston I</v>
          </cell>
          <cell r="AK1480" t="str">
            <v>Kathy Clem</v>
          </cell>
          <cell r="AL1480" t="str">
            <v>Lawrence Bowie</v>
          </cell>
          <cell r="AM1480" t="b">
            <v>0</v>
          </cell>
          <cell r="AN1480" t="str">
            <v>RW:038912@3494</v>
          </cell>
          <cell r="AO1480" t="str">
            <v>10366</v>
          </cell>
          <cell r="AP1480">
            <v>0</v>
          </cell>
          <cell r="AQ1480">
            <v>0</v>
          </cell>
          <cell r="AR1480">
            <v>610.20000000000005</v>
          </cell>
          <cell r="AS1480">
            <v>0</v>
          </cell>
          <cell r="AT1480">
            <v>0</v>
          </cell>
          <cell r="AU1480">
            <v>0</v>
          </cell>
          <cell r="AV1480">
            <v>0</v>
          </cell>
          <cell r="AW1480">
            <v>0</v>
          </cell>
          <cell r="AX1480">
            <v>610.20000000000005</v>
          </cell>
          <cell r="AY1480">
            <v>562.66</v>
          </cell>
        </row>
        <row r="1481">
          <cell r="A1481" t="str">
            <v>038993</v>
          </cell>
          <cell r="B1481" t="str">
            <v>ISLAND CLUB (MD)</v>
          </cell>
          <cell r="C1481" t="str">
            <v>5331 COLUMBIA ROAD</v>
          </cell>
          <cell r="D1481">
            <v>0</v>
          </cell>
          <cell r="E1481" t="str">
            <v>Columbia</v>
          </cell>
          <cell r="F1481" t="str">
            <v>MD</v>
          </cell>
          <cell r="G1481" t="str">
            <v>21044</v>
          </cell>
          <cell r="H1481" t="str">
            <v>410-992-0095</v>
          </cell>
          <cell r="I1481" t="str">
            <v>410-992-9042</v>
          </cell>
          <cell r="J1481">
            <v>176</v>
          </cell>
          <cell r="K1481" t="str">
            <v>24027</v>
          </cell>
          <cell r="L1481" t="str">
            <v>Howard</v>
          </cell>
          <cell r="M1481" t="str">
            <v>0720</v>
          </cell>
          <cell r="N1481" t="str">
            <v>Baltimore</v>
          </cell>
          <cell r="O1481" t="str">
            <v>97</v>
          </cell>
          <cell r="P1481" t="str">
            <v>Washington - Baltimore</v>
          </cell>
          <cell r="Q1481" t="str">
            <v>Small City</v>
          </cell>
          <cell r="R1481" t="str">
            <v>garden</v>
          </cell>
          <cell r="S1481" t="str">
            <v>AIMCO</v>
          </cell>
          <cell r="T1481" t="str">
            <v>OXFORD</v>
          </cell>
          <cell r="U1481" t="str">
            <v>Conventional</v>
          </cell>
          <cell r="V1481" t="str">
            <v>Conventional</v>
          </cell>
          <cell r="W1481">
            <v>0</v>
          </cell>
          <cell r="X1481" t="str">
            <v>Fee</v>
          </cell>
          <cell r="Y1481">
            <v>0</v>
          </cell>
          <cell r="Z1481">
            <v>0</v>
          </cell>
          <cell r="AA1481">
            <v>0</v>
          </cell>
          <cell r="AB1481">
            <v>0</v>
          </cell>
          <cell r="AC1481">
            <v>0</v>
          </cell>
          <cell r="AD1481" t="str">
            <v>Yes</v>
          </cell>
          <cell r="AE1481" t="str">
            <v>Yes</v>
          </cell>
          <cell r="AF1481" t="str">
            <v>Oxford</v>
          </cell>
          <cell r="AG1481" t="str">
            <v>Allview - Oxford</v>
          </cell>
          <cell r="AH1481" t="str">
            <v>1986</v>
          </cell>
          <cell r="AI1481" t="str">
            <v>Oxford</v>
          </cell>
          <cell r="AJ1481" t="str">
            <v>Conv. Mideast</v>
          </cell>
          <cell r="AK1481" t="str">
            <v>Tom Lebling</v>
          </cell>
          <cell r="AL1481" t="str">
            <v>Meg Walsh</v>
          </cell>
          <cell r="AM1481" t="b">
            <v>0</v>
          </cell>
          <cell r="AN1481" t="str">
            <v>RW:039599@3494</v>
          </cell>
          <cell r="AO1481" t="str">
            <v>07388</v>
          </cell>
          <cell r="AP1481">
            <v>0</v>
          </cell>
          <cell r="AQ1481">
            <v>0</v>
          </cell>
          <cell r="AR1481">
            <v>0</v>
          </cell>
          <cell r="AS1481">
            <v>0</v>
          </cell>
          <cell r="AT1481">
            <v>0</v>
          </cell>
          <cell r="AU1481">
            <v>0</v>
          </cell>
          <cell r="AV1481">
            <v>0</v>
          </cell>
          <cell r="AW1481">
            <v>0</v>
          </cell>
          <cell r="AX1481">
            <v>0</v>
          </cell>
          <cell r="AY1481">
            <v>0</v>
          </cell>
        </row>
        <row r="1482">
          <cell r="A1482" t="str">
            <v>038994</v>
          </cell>
          <cell r="B1482" t="str">
            <v>LIFESTYLES</v>
          </cell>
          <cell r="C1482" t="str">
            <v>50 KENDRA WAY</v>
          </cell>
          <cell r="D1482">
            <v>0</v>
          </cell>
          <cell r="E1482" t="str">
            <v>PALM HARBOR</v>
          </cell>
          <cell r="F1482" t="str">
            <v>FL</v>
          </cell>
          <cell r="G1482" t="str">
            <v>34684</v>
          </cell>
          <cell r="H1482" t="str">
            <v>813-787-7757</v>
          </cell>
          <cell r="I1482" t="str">
            <v>813-787-8136</v>
          </cell>
          <cell r="J1482">
            <v>236</v>
          </cell>
          <cell r="K1482" t="str">
            <v>12103</v>
          </cell>
          <cell r="L1482" t="str">
            <v>Pinellas</v>
          </cell>
          <cell r="M1482" t="str">
            <v>8280</v>
          </cell>
          <cell r="N1482" t="str">
            <v>Tampa-St. Petersburg-Clearwater</v>
          </cell>
          <cell r="O1482">
            <v>0</v>
          </cell>
          <cell r="P1482">
            <v>0</v>
          </cell>
          <cell r="Q1482">
            <v>0</v>
          </cell>
          <cell r="R1482" t="str">
            <v>garden</v>
          </cell>
          <cell r="S1482" t="str">
            <v>AIMCO</v>
          </cell>
          <cell r="T1482" t="str">
            <v>FEE</v>
          </cell>
          <cell r="U1482" t="str">
            <v>Conventional</v>
          </cell>
          <cell r="V1482" t="str">
            <v>Conventional</v>
          </cell>
          <cell r="W1482">
            <v>0</v>
          </cell>
          <cell r="X1482" t="str">
            <v>Fee</v>
          </cell>
          <cell r="Y1482" t="str">
            <v>12</v>
          </cell>
          <cell r="Z1482">
            <v>0</v>
          </cell>
          <cell r="AA1482">
            <v>0</v>
          </cell>
          <cell r="AB1482">
            <v>0</v>
          </cell>
          <cell r="AC1482">
            <v>0</v>
          </cell>
          <cell r="AD1482" t="str">
            <v>No</v>
          </cell>
          <cell r="AE1482" t="str">
            <v>Yes</v>
          </cell>
          <cell r="AF1482" t="str">
            <v>NHP Management Company</v>
          </cell>
          <cell r="AG1482" t="str">
            <v>Berkshire Mortgage Finance Corp.</v>
          </cell>
          <cell r="AH1482">
            <v>0</v>
          </cell>
          <cell r="AI1482" t="str">
            <v>South East</v>
          </cell>
          <cell r="AJ1482" t="str">
            <v>Tampa</v>
          </cell>
          <cell r="AK1482" t="str">
            <v>Dan Kistel</v>
          </cell>
          <cell r="AL1482" t="str">
            <v>Brenda DeVore</v>
          </cell>
          <cell r="AM1482" t="b">
            <v>0</v>
          </cell>
          <cell r="AN1482" t="str">
            <v>RW:037386@3494</v>
          </cell>
          <cell r="AO1482">
            <v>0</v>
          </cell>
          <cell r="AP1482">
            <v>0</v>
          </cell>
          <cell r="AQ1482">
            <v>0</v>
          </cell>
          <cell r="AR1482">
            <v>0</v>
          </cell>
          <cell r="AS1482">
            <v>0</v>
          </cell>
          <cell r="AT1482">
            <v>0</v>
          </cell>
          <cell r="AU1482">
            <v>0</v>
          </cell>
          <cell r="AV1482">
            <v>0</v>
          </cell>
          <cell r="AW1482">
            <v>637.20000000000005</v>
          </cell>
          <cell r="AX1482">
            <v>637.20000000000005</v>
          </cell>
          <cell r="AY1482">
            <v>0</v>
          </cell>
        </row>
        <row r="1483">
          <cell r="A1483" t="str">
            <v>038995</v>
          </cell>
          <cell r="B1483" t="str">
            <v>CASTLE PINES HOA</v>
          </cell>
          <cell r="C1483" t="str">
            <v>482 HAPPY CANYON ROAD</v>
          </cell>
          <cell r="D1483">
            <v>0</v>
          </cell>
          <cell r="E1483" t="str">
            <v>CASTLE ROCK</v>
          </cell>
          <cell r="F1483" t="str">
            <v>CO</v>
          </cell>
          <cell r="G1483" t="str">
            <v>80104</v>
          </cell>
          <cell r="H1483" t="str">
            <v>303-814-1395</v>
          </cell>
          <cell r="I1483" t="str">
            <v>303-814-1563</v>
          </cell>
          <cell r="J1483">
            <v>994</v>
          </cell>
          <cell r="K1483" t="str">
            <v>08035</v>
          </cell>
          <cell r="L1483" t="str">
            <v>Douglas</v>
          </cell>
          <cell r="M1483" t="str">
            <v>2080</v>
          </cell>
          <cell r="N1483" t="str">
            <v>Denver</v>
          </cell>
          <cell r="O1483" t="str">
            <v>34</v>
          </cell>
          <cell r="P1483" t="str">
            <v>Denver - Boulder - Greeley</v>
          </cell>
          <cell r="Q1483">
            <v>0</v>
          </cell>
          <cell r="R1483" t="str">
            <v>garden</v>
          </cell>
          <cell r="S1483" t="str">
            <v>AIMCO</v>
          </cell>
          <cell r="T1483" t="str">
            <v>FEE/HOA</v>
          </cell>
          <cell r="U1483" t="str">
            <v>Conventional</v>
          </cell>
          <cell r="V1483" t="str">
            <v>Conventional</v>
          </cell>
          <cell r="W1483">
            <v>0</v>
          </cell>
          <cell r="X1483" t="str">
            <v>Fee</v>
          </cell>
          <cell r="Y1483" t="str">
            <v>12</v>
          </cell>
          <cell r="Z1483">
            <v>0</v>
          </cell>
          <cell r="AA1483">
            <v>0</v>
          </cell>
          <cell r="AB1483">
            <v>0</v>
          </cell>
          <cell r="AC1483">
            <v>0</v>
          </cell>
          <cell r="AD1483" t="str">
            <v>No</v>
          </cell>
          <cell r="AE1483" t="str">
            <v>Yes</v>
          </cell>
          <cell r="AF1483" t="str">
            <v>NHP Management Company</v>
          </cell>
          <cell r="AG1483" t="str">
            <v>Fidelity Castle Pines, Ltd.</v>
          </cell>
          <cell r="AH1483">
            <v>0</v>
          </cell>
          <cell r="AI1483" t="str">
            <v>Far West</v>
          </cell>
          <cell r="AJ1483" t="str">
            <v>Denver</v>
          </cell>
          <cell r="AK1483" t="str">
            <v>Steve Peters</v>
          </cell>
          <cell r="AL1483" t="str">
            <v>Earl Warren</v>
          </cell>
          <cell r="AM1483" t="b">
            <v>0</v>
          </cell>
          <cell r="AN1483" t="str">
            <v>RW:038962@3494</v>
          </cell>
          <cell r="AO1483" t="str">
            <v>10482</v>
          </cell>
          <cell r="AP1483">
            <v>0</v>
          </cell>
          <cell r="AQ1483">
            <v>0</v>
          </cell>
          <cell r="AR1483">
            <v>0</v>
          </cell>
          <cell r="AS1483">
            <v>0</v>
          </cell>
          <cell r="AT1483">
            <v>0</v>
          </cell>
          <cell r="AU1483">
            <v>0</v>
          </cell>
          <cell r="AV1483">
            <v>0</v>
          </cell>
          <cell r="AW1483">
            <v>0</v>
          </cell>
          <cell r="AX1483">
            <v>0</v>
          </cell>
          <cell r="AY1483">
            <v>0</v>
          </cell>
        </row>
        <row r="1484">
          <cell r="A1484" t="str">
            <v>038997</v>
          </cell>
          <cell r="B1484" t="str">
            <v>SPRINGHOUSE (MD)</v>
          </cell>
          <cell r="C1484" t="str">
            <v>9401 SPRINGHOUSE LANE</v>
          </cell>
          <cell r="D1484">
            <v>0</v>
          </cell>
          <cell r="E1484" t="str">
            <v>Laurel</v>
          </cell>
          <cell r="F1484" t="str">
            <v>MD</v>
          </cell>
          <cell r="G1484" t="str">
            <v>20708</v>
          </cell>
          <cell r="H1484" t="str">
            <v>301-490-8833</v>
          </cell>
          <cell r="I1484" t="str">
            <v>301-490-3343</v>
          </cell>
          <cell r="J1484">
            <v>220</v>
          </cell>
          <cell r="K1484" t="str">
            <v>24033</v>
          </cell>
          <cell r="L1484" t="str">
            <v>Prince George's</v>
          </cell>
          <cell r="M1484" t="str">
            <v>8840</v>
          </cell>
          <cell r="N1484" t="str">
            <v>Washington</v>
          </cell>
          <cell r="O1484" t="str">
            <v>97</v>
          </cell>
          <cell r="P1484" t="str">
            <v>Washington - Baltimore</v>
          </cell>
          <cell r="Q1484" t="str">
            <v>Suburban</v>
          </cell>
          <cell r="R1484" t="str">
            <v>garden</v>
          </cell>
          <cell r="S1484" t="str">
            <v>AIMCO</v>
          </cell>
          <cell r="T1484" t="str">
            <v>OXFORD</v>
          </cell>
          <cell r="U1484" t="str">
            <v>Conventional</v>
          </cell>
          <cell r="V1484" t="str">
            <v>Conventional</v>
          </cell>
          <cell r="W1484">
            <v>0</v>
          </cell>
          <cell r="X1484" t="str">
            <v>Fee</v>
          </cell>
          <cell r="Y1484">
            <v>0</v>
          </cell>
          <cell r="Z1484">
            <v>0</v>
          </cell>
          <cell r="AA1484">
            <v>0</v>
          </cell>
          <cell r="AB1484">
            <v>0</v>
          </cell>
          <cell r="AC1484">
            <v>0</v>
          </cell>
          <cell r="AD1484" t="str">
            <v>Yes</v>
          </cell>
          <cell r="AE1484" t="str">
            <v>Yes</v>
          </cell>
          <cell r="AF1484" t="str">
            <v>Oxford</v>
          </cell>
          <cell r="AG1484" t="str">
            <v>Laurel - Oxford</v>
          </cell>
          <cell r="AH1484" t="str">
            <v>1985</v>
          </cell>
          <cell r="AI1484" t="str">
            <v>Oxford</v>
          </cell>
          <cell r="AJ1484" t="str">
            <v>Conv. Mideast</v>
          </cell>
          <cell r="AK1484" t="str">
            <v>Tom Lebling</v>
          </cell>
          <cell r="AL1484" t="str">
            <v>Betsy Naughton</v>
          </cell>
          <cell r="AM1484" t="b">
            <v>0</v>
          </cell>
          <cell r="AN1484" t="str">
            <v>RW:006195@3494</v>
          </cell>
          <cell r="AO1484" t="str">
            <v>11526</v>
          </cell>
          <cell r="AP1484">
            <v>0</v>
          </cell>
          <cell r="AQ1484">
            <v>0</v>
          </cell>
          <cell r="AR1484">
            <v>0</v>
          </cell>
          <cell r="AS1484">
            <v>0</v>
          </cell>
          <cell r="AT1484">
            <v>0</v>
          </cell>
          <cell r="AU1484">
            <v>0</v>
          </cell>
          <cell r="AV1484">
            <v>0</v>
          </cell>
          <cell r="AW1484">
            <v>0</v>
          </cell>
          <cell r="AX1484">
            <v>0</v>
          </cell>
          <cell r="AY1484">
            <v>0</v>
          </cell>
        </row>
        <row r="1485">
          <cell r="A1485" t="str">
            <v>039000</v>
          </cell>
          <cell r="B1485" t="str">
            <v>SUNBURY DOWNS</v>
          </cell>
          <cell r="C1485" t="str">
            <v>8200 SUNBURY LANE</v>
          </cell>
          <cell r="D1485">
            <v>0</v>
          </cell>
          <cell r="E1485" t="str">
            <v>HOUSTON</v>
          </cell>
          <cell r="F1485" t="str">
            <v>TX</v>
          </cell>
          <cell r="G1485" t="str">
            <v>77095</v>
          </cell>
          <cell r="H1485" t="str">
            <v>281-856-500</v>
          </cell>
          <cell r="I1485" t="str">
            <v>281-856-5501</v>
          </cell>
          <cell r="J1485">
            <v>240</v>
          </cell>
          <cell r="K1485" t="str">
            <v>48201</v>
          </cell>
          <cell r="L1485" t="str">
            <v>Harris</v>
          </cell>
          <cell r="M1485" t="str">
            <v>3360</v>
          </cell>
          <cell r="N1485" t="str">
            <v>Houston</v>
          </cell>
          <cell r="O1485" t="str">
            <v>42</v>
          </cell>
          <cell r="P1485" t="str">
            <v>Houston - Galveston - Brazoria</v>
          </cell>
          <cell r="Q1485">
            <v>0</v>
          </cell>
          <cell r="R1485" t="str">
            <v>garden</v>
          </cell>
          <cell r="S1485" t="str">
            <v>AIMCO</v>
          </cell>
          <cell r="T1485" t="str">
            <v>REIT/ENGLISH</v>
          </cell>
          <cell r="U1485" t="str">
            <v>Conventional</v>
          </cell>
          <cell r="V1485" t="str">
            <v>Conventional</v>
          </cell>
          <cell r="W1485">
            <v>0</v>
          </cell>
          <cell r="X1485" t="str">
            <v>Consolidated</v>
          </cell>
          <cell r="Y1485" t="str">
            <v>12</v>
          </cell>
          <cell r="Z1485" t="str">
            <v>8</v>
          </cell>
          <cell r="AA1485" t="str">
            <v>8</v>
          </cell>
          <cell r="AB1485">
            <v>0</v>
          </cell>
          <cell r="AC1485">
            <v>0.9385</v>
          </cell>
          <cell r="AD1485" t="str">
            <v>Yes</v>
          </cell>
          <cell r="AE1485" t="str">
            <v>Yes</v>
          </cell>
          <cell r="AF1485" t="str">
            <v>NHP Management Company</v>
          </cell>
          <cell r="AG1485" t="str">
            <v>Sunbury Downs Partners</v>
          </cell>
          <cell r="AH1485" t="str">
            <v>1984</v>
          </cell>
          <cell r="AI1485" t="str">
            <v>West</v>
          </cell>
          <cell r="AJ1485" t="str">
            <v>Houston I</v>
          </cell>
          <cell r="AK1485" t="str">
            <v>Kathy Clem</v>
          </cell>
          <cell r="AL1485" t="str">
            <v>Dee Holmes</v>
          </cell>
          <cell r="AM1485" t="b">
            <v>0</v>
          </cell>
          <cell r="AN1485" t="str">
            <v>RW:006804@3494</v>
          </cell>
          <cell r="AO1485" t="str">
            <v>11252</v>
          </cell>
          <cell r="AP1485">
            <v>0</v>
          </cell>
          <cell r="AQ1485">
            <v>0</v>
          </cell>
          <cell r="AR1485">
            <v>0</v>
          </cell>
          <cell r="AS1485">
            <v>0</v>
          </cell>
          <cell r="AT1485">
            <v>0</v>
          </cell>
          <cell r="AU1485">
            <v>0</v>
          </cell>
          <cell r="AV1485">
            <v>0</v>
          </cell>
          <cell r="AW1485">
            <v>0</v>
          </cell>
          <cell r="AX1485">
            <v>0</v>
          </cell>
          <cell r="AY1485">
            <v>0</v>
          </cell>
        </row>
        <row r="1486">
          <cell r="A1486" t="str">
            <v>039003</v>
          </cell>
          <cell r="B1486" t="str">
            <v>STEEPLECHASE (MD)</v>
          </cell>
          <cell r="C1486" t="str">
            <v>150 STEEPLECHASE WAY</v>
          </cell>
          <cell r="D1486">
            <v>0</v>
          </cell>
          <cell r="E1486" t="str">
            <v>Largo</v>
          </cell>
          <cell r="F1486" t="str">
            <v>MD</v>
          </cell>
          <cell r="G1486" t="str">
            <v>20772</v>
          </cell>
          <cell r="H1486" t="str">
            <v>301-350-6232</v>
          </cell>
          <cell r="I1486" t="str">
            <v>301-350-0896</v>
          </cell>
          <cell r="J1486">
            <v>240</v>
          </cell>
          <cell r="K1486" t="str">
            <v>24033</v>
          </cell>
          <cell r="L1486" t="str">
            <v>Prince George's</v>
          </cell>
          <cell r="M1486" t="str">
            <v>8840</v>
          </cell>
          <cell r="N1486" t="str">
            <v>Washington</v>
          </cell>
          <cell r="O1486" t="str">
            <v>97</v>
          </cell>
          <cell r="P1486" t="str">
            <v>Washington - Baltimore</v>
          </cell>
          <cell r="Q1486" t="str">
            <v>Suburban</v>
          </cell>
          <cell r="R1486" t="str">
            <v>midrise</v>
          </cell>
          <cell r="S1486" t="str">
            <v>AIMCO</v>
          </cell>
          <cell r="T1486" t="str">
            <v>OXFORD</v>
          </cell>
          <cell r="U1486" t="str">
            <v>Conventional</v>
          </cell>
          <cell r="V1486" t="str">
            <v>Conventional</v>
          </cell>
          <cell r="W1486">
            <v>0</v>
          </cell>
          <cell r="X1486" t="str">
            <v>Fee</v>
          </cell>
          <cell r="Y1486">
            <v>0</v>
          </cell>
          <cell r="Z1486">
            <v>0</v>
          </cell>
          <cell r="AA1486">
            <v>0</v>
          </cell>
          <cell r="AB1486">
            <v>0</v>
          </cell>
          <cell r="AC1486">
            <v>0</v>
          </cell>
          <cell r="AD1486" t="str">
            <v>Yes</v>
          </cell>
          <cell r="AE1486" t="str">
            <v>Yes</v>
          </cell>
          <cell r="AF1486" t="str">
            <v>Oxford</v>
          </cell>
          <cell r="AG1486" t="str">
            <v>Largo - Oxford</v>
          </cell>
          <cell r="AH1486" t="str">
            <v>1986</v>
          </cell>
          <cell r="AI1486" t="str">
            <v>Oxford</v>
          </cell>
          <cell r="AJ1486" t="str">
            <v>Conv. Mideast</v>
          </cell>
          <cell r="AK1486" t="str">
            <v>Tom Lebling</v>
          </cell>
          <cell r="AL1486" t="str">
            <v>Betsy Naughton</v>
          </cell>
          <cell r="AM1486" t="b">
            <v>0</v>
          </cell>
          <cell r="AN1486" t="str">
            <v>RW:005969@3494</v>
          </cell>
          <cell r="AO1486">
            <v>0</v>
          </cell>
          <cell r="AP1486">
            <v>0</v>
          </cell>
          <cell r="AQ1486">
            <v>0</v>
          </cell>
          <cell r="AR1486">
            <v>0</v>
          </cell>
          <cell r="AS1486">
            <v>0</v>
          </cell>
          <cell r="AT1486">
            <v>0</v>
          </cell>
          <cell r="AU1486">
            <v>0</v>
          </cell>
          <cell r="AV1486">
            <v>0</v>
          </cell>
          <cell r="AW1486">
            <v>0</v>
          </cell>
          <cell r="AX1486">
            <v>0</v>
          </cell>
          <cell r="AY1486">
            <v>0</v>
          </cell>
        </row>
        <row r="1487">
          <cell r="A1487" t="str">
            <v>039004</v>
          </cell>
          <cell r="B1487" t="str">
            <v>SAWGRASS</v>
          </cell>
          <cell r="C1487" t="str">
            <v>2853 SOUTH CONWAY ROAD</v>
          </cell>
          <cell r="D1487">
            <v>0</v>
          </cell>
          <cell r="E1487" t="str">
            <v>ORLANDO</v>
          </cell>
          <cell r="F1487" t="str">
            <v>FL</v>
          </cell>
          <cell r="G1487" t="str">
            <v>32812</v>
          </cell>
          <cell r="H1487" t="str">
            <v>407-658-4134</v>
          </cell>
          <cell r="I1487" t="str">
            <v>407-275-6243</v>
          </cell>
          <cell r="J1487">
            <v>208</v>
          </cell>
          <cell r="K1487" t="str">
            <v>12095</v>
          </cell>
          <cell r="L1487" t="str">
            <v>Orange</v>
          </cell>
          <cell r="M1487" t="str">
            <v>5960</v>
          </cell>
          <cell r="N1487" t="str">
            <v>Orlando</v>
          </cell>
          <cell r="O1487">
            <v>0</v>
          </cell>
          <cell r="P1487">
            <v>0</v>
          </cell>
          <cell r="Q1487">
            <v>0</v>
          </cell>
          <cell r="R1487" t="str">
            <v>garden</v>
          </cell>
          <cell r="S1487" t="str">
            <v>AIMCO</v>
          </cell>
          <cell r="T1487" t="str">
            <v>REIT</v>
          </cell>
          <cell r="U1487" t="str">
            <v>Conventional</v>
          </cell>
          <cell r="V1487" t="str">
            <v>Conventional</v>
          </cell>
          <cell r="W1487">
            <v>0</v>
          </cell>
          <cell r="X1487" t="str">
            <v>Consolidated</v>
          </cell>
          <cell r="Y1487" t="str">
            <v>12</v>
          </cell>
          <cell r="Z1487" t="str">
            <v>7</v>
          </cell>
          <cell r="AA1487" t="str">
            <v>9</v>
          </cell>
          <cell r="AB1487">
            <v>0</v>
          </cell>
          <cell r="AC1487">
            <v>1</v>
          </cell>
          <cell r="AD1487" t="str">
            <v>Yes</v>
          </cell>
          <cell r="AE1487" t="str">
            <v>Yes</v>
          </cell>
          <cell r="AF1487" t="str">
            <v>NHP Management Company</v>
          </cell>
          <cell r="AG1487" t="str">
            <v>PAC Land II, L.P.</v>
          </cell>
          <cell r="AH1487" t="str">
            <v>1986</v>
          </cell>
          <cell r="AI1487" t="str">
            <v>South East</v>
          </cell>
          <cell r="AJ1487" t="str">
            <v>Orlando</v>
          </cell>
          <cell r="AK1487" t="str">
            <v>Chuck Turner</v>
          </cell>
          <cell r="AL1487" t="str">
            <v>Elaine Williams</v>
          </cell>
          <cell r="AM1487" t="b">
            <v>0</v>
          </cell>
          <cell r="AN1487">
            <v>0</v>
          </cell>
          <cell r="AO1487">
            <v>0</v>
          </cell>
          <cell r="AP1487">
            <v>0</v>
          </cell>
          <cell r="AQ1487">
            <v>0</v>
          </cell>
          <cell r="AR1487">
            <v>0</v>
          </cell>
          <cell r="AS1487">
            <v>748.8</v>
          </cell>
          <cell r="AT1487">
            <v>0</v>
          </cell>
          <cell r="AU1487">
            <v>0</v>
          </cell>
          <cell r="AV1487">
            <v>0</v>
          </cell>
          <cell r="AW1487">
            <v>0</v>
          </cell>
          <cell r="AX1487">
            <v>748.8</v>
          </cell>
          <cell r="AY1487">
            <v>748.8</v>
          </cell>
        </row>
        <row r="1488">
          <cell r="A1488" t="str">
            <v>039007</v>
          </cell>
          <cell r="B1488" t="str">
            <v>SPRINGHOUSE AT NEWPORT</v>
          </cell>
          <cell r="C1488" t="str">
            <v>100 SPRINGHOUSE WAY</v>
          </cell>
          <cell r="D1488">
            <v>0</v>
          </cell>
          <cell r="E1488" t="str">
            <v>Newport News</v>
          </cell>
          <cell r="F1488" t="str">
            <v>VA</v>
          </cell>
          <cell r="G1488" t="str">
            <v>23602</v>
          </cell>
          <cell r="H1488" t="str">
            <v>757-875-1451</v>
          </cell>
          <cell r="I1488" t="str">
            <v>757-875-2343</v>
          </cell>
          <cell r="J1488">
            <v>432</v>
          </cell>
          <cell r="K1488" t="str">
            <v>51700</v>
          </cell>
          <cell r="L1488" t="str">
            <v>Newport News City</v>
          </cell>
          <cell r="M1488" t="str">
            <v>5720</v>
          </cell>
          <cell r="N1488" t="str">
            <v>Norfolk-Virginia Beach-Newport News</v>
          </cell>
          <cell r="O1488">
            <v>0</v>
          </cell>
          <cell r="P1488">
            <v>0</v>
          </cell>
          <cell r="Q1488" t="str">
            <v>Small City</v>
          </cell>
          <cell r="R1488" t="str">
            <v>garden</v>
          </cell>
          <cell r="S1488" t="str">
            <v>AIMCO</v>
          </cell>
          <cell r="T1488" t="str">
            <v>OXFORD</v>
          </cell>
          <cell r="U1488" t="str">
            <v>Conventional</v>
          </cell>
          <cell r="V1488" t="str">
            <v>Conventional</v>
          </cell>
          <cell r="W1488">
            <v>0</v>
          </cell>
          <cell r="X1488" t="str">
            <v>Fee</v>
          </cell>
          <cell r="Y1488">
            <v>0</v>
          </cell>
          <cell r="Z1488">
            <v>0</v>
          </cell>
          <cell r="AA1488">
            <v>0</v>
          </cell>
          <cell r="AB1488">
            <v>0</v>
          </cell>
          <cell r="AC1488">
            <v>0</v>
          </cell>
          <cell r="AD1488" t="str">
            <v>Yes</v>
          </cell>
          <cell r="AE1488" t="str">
            <v>Yes</v>
          </cell>
          <cell r="AF1488" t="str">
            <v>Oxford</v>
          </cell>
          <cell r="AG1488" t="str">
            <v>Newport - Oxford</v>
          </cell>
          <cell r="AH1488">
            <v>0</v>
          </cell>
          <cell r="AI1488" t="str">
            <v>Oxford</v>
          </cell>
          <cell r="AJ1488" t="str">
            <v>Conv. Mideast</v>
          </cell>
          <cell r="AK1488" t="str">
            <v>Tom Lebling</v>
          </cell>
          <cell r="AL1488" t="str">
            <v>Missie Loftis</v>
          </cell>
          <cell r="AM1488" t="b">
            <v>0</v>
          </cell>
          <cell r="AN1488">
            <v>0</v>
          </cell>
          <cell r="AO1488" t="str">
            <v>09086</v>
          </cell>
          <cell r="AP1488">
            <v>0</v>
          </cell>
          <cell r="AQ1488">
            <v>0</v>
          </cell>
          <cell r="AR1488">
            <v>0</v>
          </cell>
          <cell r="AS1488">
            <v>0</v>
          </cell>
          <cell r="AT1488">
            <v>0</v>
          </cell>
          <cell r="AU1488">
            <v>0</v>
          </cell>
          <cell r="AV1488">
            <v>0</v>
          </cell>
          <cell r="AW1488">
            <v>0</v>
          </cell>
          <cell r="AX1488">
            <v>0</v>
          </cell>
          <cell r="AY1488">
            <v>0</v>
          </cell>
        </row>
        <row r="1489">
          <cell r="A1489" t="str">
            <v>039008</v>
          </cell>
          <cell r="B1489" t="str">
            <v>WINDWARD at the VILLAGES</v>
          </cell>
          <cell r="C1489" t="str">
            <v>1441 BRANDYWINE ROAD</v>
          </cell>
          <cell r="D1489">
            <v>0</v>
          </cell>
          <cell r="E1489" t="str">
            <v>WEST PALM BEACH</v>
          </cell>
          <cell r="F1489" t="str">
            <v>FL</v>
          </cell>
          <cell r="G1489" t="str">
            <v>33409</v>
          </cell>
          <cell r="H1489" t="str">
            <v>561-684-1223</v>
          </cell>
          <cell r="I1489" t="str">
            <v>561-684-6322</v>
          </cell>
          <cell r="J1489">
            <v>196</v>
          </cell>
          <cell r="K1489" t="str">
            <v>12099</v>
          </cell>
          <cell r="L1489" t="str">
            <v>Palm Beach</v>
          </cell>
          <cell r="M1489" t="str">
            <v>8960</v>
          </cell>
          <cell r="N1489" t="str">
            <v>West Palm Beach-Boca Raton</v>
          </cell>
          <cell r="O1489">
            <v>0</v>
          </cell>
          <cell r="P1489">
            <v>0</v>
          </cell>
          <cell r="Q1489">
            <v>0</v>
          </cell>
          <cell r="R1489" t="str">
            <v>garden</v>
          </cell>
          <cell r="S1489" t="str">
            <v>AIMCO</v>
          </cell>
          <cell r="T1489" t="str">
            <v>REIT</v>
          </cell>
          <cell r="U1489" t="str">
            <v>Conventional</v>
          </cell>
          <cell r="V1489" t="str">
            <v>Conventional</v>
          </cell>
          <cell r="W1489">
            <v>0</v>
          </cell>
          <cell r="X1489" t="str">
            <v>Consolidated</v>
          </cell>
          <cell r="Y1489" t="str">
            <v>12</v>
          </cell>
          <cell r="Z1489" t="str">
            <v>8</v>
          </cell>
          <cell r="AA1489" t="str">
            <v>7</v>
          </cell>
          <cell r="AB1489">
            <v>0</v>
          </cell>
          <cell r="AC1489">
            <v>1</v>
          </cell>
          <cell r="AD1489" t="str">
            <v>Yes</v>
          </cell>
          <cell r="AE1489" t="str">
            <v>Yes</v>
          </cell>
          <cell r="AF1489" t="str">
            <v>NHP Management Company</v>
          </cell>
          <cell r="AG1489" t="str">
            <v>AIMCO Properties, L.P.</v>
          </cell>
          <cell r="AH1489" t="str">
            <v>1988</v>
          </cell>
          <cell r="AI1489" t="str">
            <v>South East</v>
          </cell>
          <cell r="AJ1489" t="str">
            <v>Boca</v>
          </cell>
          <cell r="AK1489" t="str">
            <v>Charlie Vanover</v>
          </cell>
          <cell r="AL1489" t="str">
            <v>Cammy Pennington</v>
          </cell>
          <cell r="AM1489" t="b">
            <v>0</v>
          </cell>
          <cell r="AN1489" t="str">
            <v>RW:039038@3494</v>
          </cell>
          <cell r="AO1489" t="str">
            <v>10478</v>
          </cell>
          <cell r="AP1489">
            <v>0</v>
          </cell>
          <cell r="AQ1489">
            <v>0</v>
          </cell>
          <cell r="AR1489">
            <v>0</v>
          </cell>
          <cell r="AS1489">
            <v>705.6</v>
          </cell>
          <cell r="AT1489">
            <v>0</v>
          </cell>
          <cell r="AU1489">
            <v>0</v>
          </cell>
          <cell r="AV1489">
            <v>0</v>
          </cell>
          <cell r="AW1489">
            <v>0</v>
          </cell>
          <cell r="AX1489">
            <v>705.6</v>
          </cell>
          <cell r="AY1489">
            <v>705.6</v>
          </cell>
        </row>
        <row r="1490">
          <cell r="A1490" t="str">
            <v>039011</v>
          </cell>
          <cell r="B1490" t="str">
            <v>SWISS VILLAGE</v>
          </cell>
          <cell r="C1490" t="str">
            <v>2700 ROLIDO</v>
          </cell>
          <cell r="D1490">
            <v>0</v>
          </cell>
          <cell r="E1490" t="str">
            <v>HOUSTON</v>
          </cell>
          <cell r="F1490" t="str">
            <v>TX</v>
          </cell>
          <cell r="G1490" t="str">
            <v>77083</v>
          </cell>
          <cell r="H1490" t="str">
            <v>713-918-6000</v>
          </cell>
          <cell r="I1490" t="str">
            <v>713-785-9290</v>
          </cell>
          <cell r="J1490">
            <v>360</v>
          </cell>
          <cell r="K1490" t="str">
            <v>48201</v>
          </cell>
          <cell r="L1490" t="str">
            <v>Harris</v>
          </cell>
          <cell r="M1490" t="str">
            <v>3360</v>
          </cell>
          <cell r="N1490" t="str">
            <v>Houston</v>
          </cell>
          <cell r="O1490" t="str">
            <v>42</v>
          </cell>
          <cell r="P1490" t="str">
            <v>Houston - Galveston - Brazoria</v>
          </cell>
          <cell r="Q1490">
            <v>0</v>
          </cell>
          <cell r="R1490" t="str">
            <v>garden</v>
          </cell>
          <cell r="S1490" t="str">
            <v>AIMCO</v>
          </cell>
          <cell r="T1490" t="str">
            <v>REIT/ENGLISH</v>
          </cell>
          <cell r="U1490" t="str">
            <v>Conventional</v>
          </cell>
          <cell r="V1490" t="str">
            <v>Conventional</v>
          </cell>
          <cell r="W1490">
            <v>0</v>
          </cell>
          <cell r="X1490" t="str">
            <v>Consolidated</v>
          </cell>
          <cell r="Y1490" t="str">
            <v>12</v>
          </cell>
          <cell r="Z1490" t="str">
            <v>10</v>
          </cell>
          <cell r="AA1490" t="str">
            <v>5</v>
          </cell>
          <cell r="AB1490">
            <v>0</v>
          </cell>
          <cell r="AC1490">
            <v>0.84550000000000003</v>
          </cell>
          <cell r="AD1490" t="str">
            <v>Yes</v>
          </cell>
          <cell r="AE1490" t="str">
            <v>Yes</v>
          </cell>
          <cell r="AF1490" t="str">
            <v>NHP Management Company</v>
          </cell>
          <cell r="AG1490" t="str">
            <v>Swiss Village Partners</v>
          </cell>
          <cell r="AH1490" t="str">
            <v>1995</v>
          </cell>
          <cell r="AI1490" t="str">
            <v>West</v>
          </cell>
          <cell r="AJ1490" t="str">
            <v>Houston I</v>
          </cell>
          <cell r="AK1490" t="str">
            <v>Kathy Clem</v>
          </cell>
          <cell r="AL1490" t="str">
            <v>Lawrence Bowie</v>
          </cell>
          <cell r="AM1490" t="b">
            <v>0</v>
          </cell>
          <cell r="AN1490" t="str">
            <v>RW:005702@3494</v>
          </cell>
          <cell r="AO1490" t="str">
            <v>11758</v>
          </cell>
          <cell r="AP1490">
            <v>0</v>
          </cell>
          <cell r="AQ1490">
            <v>0</v>
          </cell>
          <cell r="AR1490">
            <v>0</v>
          </cell>
          <cell r="AS1490">
            <v>0</v>
          </cell>
          <cell r="AT1490">
            <v>0</v>
          </cell>
          <cell r="AU1490">
            <v>0</v>
          </cell>
          <cell r="AV1490">
            <v>0</v>
          </cell>
          <cell r="AW1490">
            <v>0</v>
          </cell>
          <cell r="AX1490">
            <v>0</v>
          </cell>
          <cell r="AY1490">
            <v>0</v>
          </cell>
        </row>
        <row r="1491">
          <cell r="A1491" t="str">
            <v>039013</v>
          </cell>
          <cell r="B1491" t="str">
            <v>WILLIAMS COVE</v>
          </cell>
          <cell r="C1491" t="str">
            <v>3753 William DeHaes</v>
          </cell>
          <cell r="D1491">
            <v>0</v>
          </cell>
          <cell r="E1491" t="str">
            <v>Irving</v>
          </cell>
          <cell r="F1491" t="str">
            <v>TX</v>
          </cell>
          <cell r="G1491" t="str">
            <v>75038</v>
          </cell>
          <cell r="H1491" t="str">
            <v>972-255-8854</v>
          </cell>
          <cell r="I1491" t="str">
            <v>972-659-0402</v>
          </cell>
          <cell r="J1491">
            <v>260</v>
          </cell>
          <cell r="K1491" t="str">
            <v>48113</v>
          </cell>
          <cell r="L1491" t="str">
            <v>Dallas</v>
          </cell>
          <cell r="M1491" t="str">
            <v>1920</v>
          </cell>
          <cell r="N1491" t="str">
            <v>Dallas</v>
          </cell>
          <cell r="O1491" t="str">
            <v>31</v>
          </cell>
          <cell r="P1491" t="str">
            <v>Dallas - Fort Worth</v>
          </cell>
          <cell r="Q1491">
            <v>0</v>
          </cell>
          <cell r="R1491" t="str">
            <v>garden</v>
          </cell>
          <cell r="S1491" t="str">
            <v>AIMCO</v>
          </cell>
          <cell r="T1491" t="str">
            <v>REIT</v>
          </cell>
          <cell r="U1491" t="str">
            <v>Conventional</v>
          </cell>
          <cell r="V1491" t="str">
            <v>Conventional</v>
          </cell>
          <cell r="W1491">
            <v>0</v>
          </cell>
          <cell r="X1491" t="str">
            <v>Consolidated</v>
          </cell>
          <cell r="Y1491" t="str">
            <v>12</v>
          </cell>
          <cell r="Z1491" t="str">
            <v>8</v>
          </cell>
          <cell r="AA1491" t="str">
            <v>8</v>
          </cell>
          <cell r="AB1491">
            <v>0</v>
          </cell>
          <cell r="AC1491">
            <v>1</v>
          </cell>
          <cell r="AD1491" t="str">
            <v>Yes</v>
          </cell>
          <cell r="AE1491" t="str">
            <v>Yes</v>
          </cell>
          <cell r="AF1491" t="str">
            <v>NHP Management Company</v>
          </cell>
          <cell r="AG1491" t="str">
            <v>AIMCO/Brandywine, L.P.</v>
          </cell>
          <cell r="AH1491" t="str">
            <v>1984</v>
          </cell>
          <cell r="AI1491" t="str">
            <v>West</v>
          </cell>
          <cell r="AJ1491" t="str">
            <v>Dallas II</v>
          </cell>
          <cell r="AK1491" t="str">
            <v>Larry Lennon</v>
          </cell>
          <cell r="AL1491" t="str">
            <v>Mark Van Tilburg</v>
          </cell>
          <cell r="AM1491" t="b">
            <v>0</v>
          </cell>
          <cell r="AN1491" t="str">
            <v>RW:007152@3494</v>
          </cell>
          <cell r="AO1491" t="str">
            <v>11668</v>
          </cell>
          <cell r="AP1491">
            <v>2311.92</v>
          </cell>
          <cell r="AQ1491">
            <v>0</v>
          </cell>
          <cell r="AR1491">
            <v>0</v>
          </cell>
          <cell r="AS1491">
            <v>0</v>
          </cell>
          <cell r="AT1491">
            <v>0</v>
          </cell>
          <cell r="AU1491">
            <v>0</v>
          </cell>
          <cell r="AV1491">
            <v>0</v>
          </cell>
          <cell r="AW1491">
            <v>702</v>
          </cell>
          <cell r="AX1491">
            <v>3013.92</v>
          </cell>
          <cell r="AY1491">
            <v>3013.92</v>
          </cell>
        </row>
        <row r="1492">
          <cell r="A1492" t="str">
            <v>039016</v>
          </cell>
          <cell r="B1492" t="str">
            <v>MONTECITO</v>
          </cell>
          <cell r="C1492" t="str">
            <v>3111 Parker Lane</v>
          </cell>
          <cell r="D1492">
            <v>0</v>
          </cell>
          <cell r="E1492" t="str">
            <v>Austin</v>
          </cell>
          <cell r="F1492" t="str">
            <v>TX</v>
          </cell>
          <cell r="G1492" t="str">
            <v>78741</v>
          </cell>
          <cell r="H1492" t="str">
            <v>512-447-3806</v>
          </cell>
          <cell r="I1492" t="str">
            <v>512-441-9989</v>
          </cell>
          <cell r="J1492">
            <v>268</v>
          </cell>
          <cell r="K1492" t="str">
            <v>48453</v>
          </cell>
          <cell r="L1492" t="str">
            <v>Travis</v>
          </cell>
          <cell r="M1492" t="str">
            <v>0640</v>
          </cell>
          <cell r="N1492" t="str">
            <v>Austin-San Marcos</v>
          </cell>
          <cell r="O1492">
            <v>0</v>
          </cell>
          <cell r="P1492">
            <v>0</v>
          </cell>
          <cell r="Q1492">
            <v>0</v>
          </cell>
          <cell r="R1492" t="str">
            <v>garden</v>
          </cell>
          <cell r="S1492" t="str">
            <v>AIMCO</v>
          </cell>
          <cell r="T1492" t="str">
            <v>REIT</v>
          </cell>
          <cell r="U1492" t="str">
            <v>Conventional</v>
          </cell>
          <cell r="V1492" t="str">
            <v>Conventional</v>
          </cell>
          <cell r="W1492">
            <v>0</v>
          </cell>
          <cell r="X1492" t="str">
            <v>Consolidated</v>
          </cell>
          <cell r="Y1492" t="str">
            <v>12</v>
          </cell>
          <cell r="Z1492" t="str">
            <v>5</v>
          </cell>
          <cell r="AA1492" t="str">
            <v>7</v>
          </cell>
          <cell r="AB1492">
            <v>0</v>
          </cell>
          <cell r="AC1492">
            <v>1</v>
          </cell>
          <cell r="AD1492" t="str">
            <v>Yes</v>
          </cell>
          <cell r="AE1492" t="str">
            <v>Yes</v>
          </cell>
          <cell r="AF1492" t="str">
            <v>NHP Management Company</v>
          </cell>
          <cell r="AG1492" t="str">
            <v>AIMCO/Brandywine, L.P.</v>
          </cell>
          <cell r="AH1492" t="str">
            <v>1985</v>
          </cell>
          <cell r="AI1492" t="str">
            <v>West</v>
          </cell>
          <cell r="AJ1492" t="str">
            <v>Austin</v>
          </cell>
          <cell r="AK1492" t="str">
            <v>Frances Nolan</v>
          </cell>
          <cell r="AL1492" t="str">
            <v>Carolyn Sampson</v>
          </cell>
          <cell r="AM1492" t="b">
            <v>0</v>
          </cell>
          <cell r="AN1492">
            <v>0</v>
          </cell>
          <cell r="AO1492" t="str">
            <v>11715</v>
          </cell>
          <cell r="AP1492">
            <v>0</v>
          </cell>
          <cell r="AQ1492">
            <v>0</v>
          </cell>
          <cell r="AR1492">
            <v>1447.2</v>
          </cell>
          <cell r="AS1492">
            <v>0</v>
          </cell>
          <cell r="AT1492">
            <v>0</v>
          </cell>
          <cell r="AU1492">
            <v>0</v>
          </cell>
          <cell r="AV1492">
            <v>0</v>
          </cell>
          <cell r="AW1492">
            <v>0</v>
          </cell>
          <cell r="AX1492">
            <v>1447.2</v>
          </cell>
          <cell r="AY1492">
            <v>1447.2</v>
          </cell>
        </row>
        <row r="1493">
          <cell r="A1493" t="str">
            <v>039018</v>
          </cell>
          <cell r="B1493" t="str">
            <v>CEDARS</v>
          </cell>
          <cell r="C1493" t="str">
            <v>9696 WALNUT</v>
          </cell>
          <cell r="D1493">
            <v>0</v>
          </cell>
          <cell r="E1493" t="str">
            <v>DALLAS</v>
          </cell>
          <cell r="F1493" t="str">
            <v>TX</v>
          </cell>
          <cell r="G1493" t="str">
            <v>75243</v>
          </cell>
          <cell r="H1493" t="str">
            <v>972-669-0344</v>
          </cell>
          <cell r="I1493" t="str">
            <v>972-664-2217</v>
          </cell>
          <cell r="J1493">
            <v>32</v>
          </cell>
          <cell r="K1493" t="str">
            <v>48113</v>
          </cell>
          <cell r="L1493" t="str">
            <v>Dallas</v>
          </cell>
          <cell r="M1493" t="str">
            <v>1920</v>
          </cell>
          <cell r="N1493" t="str">
            <v>Dallas</v>
          </cell>
          <cell r="O1493" t="str">
            <v>31</v>
          </cell>
          <cell r="P1493" t="str">
            <v>Dallas - Fort Worth</v>
          </cell>
          <cell r="Q1493">
            <v>0</v>
          </cell>
          <cell r="R1493" t="str">
            <v>garden</v>
          </cell>
          <cell r="S1493" t="str">
            <v>AIMCO</v>
          </cell>
          <cell r="T1493" t="str">
            <v>FEE</v>
          </cell>
          <cell r="U1493" t="str">
            <v>Conventional</v>
          </cell>
          <cell r="V1493" t="str">
            <v>Conventional</v>
          </cell>
          <cell r="W1493">
            <v>0</v>
          </cell>
          <cell r="X1493" t="str">
            <v>Fee</v>
          </cell>
          <cell r="Y1493" t="str">
            <v>12</v>
          </cell>
          <cell r="Z1493">
            <v>0</v>
          </cell>
          <cell r="AA1493">
            <v>0</v>
          </cell>
          <cell r="AB1493">
            <v>0</v>
          </cell>
          <cell r="AC1493">
            <v>0</v>
          </cell>
          <cell r="AD1493" t="str">
            <v>No</v>
          </cell>
          <cell r="AE1493" t="str">
            <v>Yes</v>
          </cell>
          <cell r="AF1493" t="str">
            <v>NHP Management Company</v>
          </cell>
          <cell r="AG1493" t="str">
            <v>AMPRO</v>
          </cell>
          <cell r="AH1493">
            <v>0</v>
          </cell>
          <cell r="AI1493" t="str">
            <v>West</v>
          </cell>
          <cell r="AJ1493" t="str">
            <v>Dallas II</v>
          </cell>
          <cell r="AK1493" t="str">
            <v>Larry Lennon</v>
          </cell>
          <cell r="AL1493" t="str">
            <v>Donna Brown</v>
          </cell>
          <cell r="AM1493" t="b">
            <v>0</v>
          </cell>
          <cell r="AN1493" t="str">
            <v>RW:038285@3494</v>
          </cell>
          <cell r="AO1493" t="str">
            <v>08187</v>
          </cell>
          <cell r="AP1493">
            <v>0</v>
          </cell>
          <cell r="AQ1493">
            <v>0</v>
          </cell>
          <cell r="AR1493">
            <v>0</v>
          </cell>
          <cell r="AS1493">
            <v>0</v>
          </cell>
          <cell r="AT1493">
            <v>0</v>
          </cell>
          <cell r="AU1493">
            <v>0</v>
          </cell>
          <cell r="AV1493">
            <v>0</v>
          </cell>
          <cell r="AW1493">
            <v>0</v>
          </cell>
          <cell r="AX1493">
            <v>0</v>
          </cell>
          <cell r="AY1493">
            <v>0</v>
          </cell>
        </row>
        <row r="1494">
          <cell r="A1494" t="str">
            <v>039021</v>
          </cell>
          <cell r="B1494" t="str">
            <v>WATERFORD</v>
          </cell>
          <cell r="C1494" t="str">
            <v>15455 POINT NORTHWEST BOULEVARD</v>
          </cell>
          <cell r="D1494">
            <v>0</v>
          </cell>
          <cell r="E1494" t="str">
            <v>HOUSTON</v>
          </cell>
          <cell r="F1494" t="str">
            <v>TX</v>
          </cell>
          <cell r="G1494" t="str">
            <v>77095</v>
          </cell>
          <cell r="H1494" t="str">
            <v>281-856-4400</v>
          </cell>
          <cell r="I1494" t="str">
            <v>281-856-4403</v>
          </cell>
          <cell r="J1494">
            <v>312</v>
          </cell>
          <cell r="K1494" t="str">
            <v>48201</v>
          </cell>
          <cell r="L1494" t="str">
            <v>Harris</v>
          </cell>
          <cell r="M1494" t="str">
            <v>3360</v>
          </cell>
          <cell r="N1494" t="str">
            <v>Houston</v>
          </cell>
          <cell r="O1494" t="str">
            <v>42</v>
          </cell>
          <cell r="P1494" t="str">
            <v>Houston - Galveston - Brazoria</v>
          </cell>
          <cell r="Q1494">
            <v>0</v>
          </cell>
          <cell r="R1494" t="str">
            <v>garden</v>
          </cell>
          <cell r="S1494" t="str">
            <v>AIMCO</v>
          </cell>
          <cell r="T1494" t="str">
            <v>REIT/ENGLISH</v>
          </cell>
          <cell r="U1494" t="str">
            <v>Conventional</v>
          </cell>
          <cell r="V1494" t="str">
            <v>Conventional</v>
          </cell>
          <cell r="W1494">
            <v>0</v>
          </cell>
          <cell r="X1494" t="str">
            <v>Consolidated</v>
          </cell>
          <cell r="Y1494" t="str">
            <v>12</v>
          </cell>
          <cell r="Z1494" t="str">
            <v>8</v>
          </cell>
          <cell r="AA1494" t="str">
            <v>8</v>
          </cell>
          <cell r="AB1494">
            <v>0</v>
          </cell>
          <cell r="AC1494">
            <v>0.91949999999999998</v>
          </cell>
          <cell r="AD1494" t="str">
            <v>Yes</v>
          </cell>
          <cell r="AE1494" t="str">
            <v>Yes</v>
          </cell>
          <cell r="AF1494" t="str">
            <v>NHP Management Company</v>
          </cell>
          <cell r="AG1494" t="str">
            <v>West Trails Partners</v>
          </cell>
          <cell r="AH1494" t="str">
            <v>1984</v>
          </cell>
          <cell r="AI1494" t="str">
            <v>West</v>
          </cell>
          <cell r="AJ1494" t="str">
            <v>Houston I</v>
          </cell>
          <cell r="AK1494" t="str">
            <v>Kathy Clem</v>
          </cell>
          <cell r="AL1494" t="str">
            <v>Sherri Markus</v>
          </cell>
          <cell r="AM1494" t="b">
            <v>0</v>
          </cell>
          <cell r="AN1494" t="str">
            <v>RW:039491@3494</v>
          </cell>
          <cell r="AO1494" t="str">
            <v>10457</v>
          </cell>
          <cell r="AP1494">
            <v>0</v>
          </cell>
          <cell r="AQ1494">
            <v>0</v>
          </cell>
          <cell r="AR1494">
            <v>0</v>
          </cell>
          <cell r="AS1494">
            <v>0</v>
          </cell>
          <cell r="AT1494">
            <v>0</v>
          </cell>
          <cell r="AU1494">
            <v>0</v>
          </cell>
          <cell r="AV1494">
            <v>0</v>
          </cell>
          <cell r="AW1494">
            <v>0</v>
          </cell>
          <cell r="AX1494">
            <v>0</v>
          </cell>
          <cell r="AY1494">
            <v>0</v>
          </cell>
        </row>
        <row r="1495">
          <cell r="A1495" t="str">
            <v>039022</v>
          </cell>
          <cell r="B1495" t="str">
            <v>LEXINGTON</v>
          </cell>
          <cell r="C1495" t="str">
            <v>12550 VISTA VIEW</v>
          </cell>
          <cell r="D1495">
            <v>0</v>
          </cell>
          <cell r="E1495" t="str">
            <v>SAN ANTONIO</v>
          </cell>
          <cell r="F1495" t="str">
            <v>TX</v>
          </cell>
          <cell r="G1495" t="str">
            <v>78231</v>
          </cell>
          <cell r="H1495" t="str">
            <v>210-349-9661</v>
          </cell>
          <cell r="I1495" t="str">
            <v>210-349-3838</v>
          </cell>
          <cell r="J1495">
            <v>72</v>
          </cell>
          <cell r="K1495" t="str">
            <v>48029</v>
          </cell>
          <cell r="L1495" t="str">
            <v>Bexar</v>
          </cell>
          <cell r="M1495" t="str">
            <v>7240</v>
          </cell>
          <cell r="N1495" t="str">
            <v>San Antonio</v>
          </cell>
          <cell r="O1495">
            <v>0</v>
          </cell>
          <cell r="P1495">
            <v>0</v>
          </cell>
          <cell r="Q1495">
            <v>0</v>
          </cell>
          <cell r="R1495" t="str">
            <v>garden</v>
          </cell>
          <cell r="S1495" t="str">
            <v>AIMCO</v>
          </cell>
          <cell r="T1495" t="str">
            <v>REIT</v>
          </cell>
          <cell r="U1495" t="str">
            <v>Conventional</v>
          </cell>
          <cell r="V1495" t="str">
            <v>Conventional</v>
          </cell>
          <cell r="W1495">
            <v>0</v>
          </cell>
          <cell r="X1495" t="str">
            <v>Consolidated</v>
          </cell>
          <cell r="Y1495" t="str">
            <v>12</v>
          </cell>
          <cell r="Z1495" t="str">
            <v>6</v>
          </cell>
          <cell r="AA1495" t="str">
            <v>7</v>
          </cell>
          <cell r="AB1495">
            <v>0</v>
          </cell>
          <cell r="AC1495">
            <v>1</v>
          </cell>
          <cell r="AD1495" t="str">
            <v>Yes</v>
          </cell>
          <cell r="AE1495" t="str">
            <v>Yes</v>
          </cell>
          <cell r="AF1495" t="str">
            <v>NHP Management Company</v>
          </cell>
          <cell r="AG1495" t="str">
            <v>AIMCO/Brandywine, L.P.</v>
          </cell>
          <cell r="AH1495" t="str">
            <v>1981</v>
          </cell>
          <cell r="AI1495" t="str">
            <v>West</v>
          </cell>
          <cell r="AJ1495" t="str">
            <v>Austin</v>
          </cell>
          <cell r="AK1495" t="str">
            <v>Frances Nolan</v>
          </cell>
          <cell r="AL1495" t="str">
            <v>Debbie Workman</v>
          </cell>
          <cell r="AM1495" t="b">
            <v>0</v>
          </cell>
          <cell r="AN1495" t="str">
            <v>RW:039178@3494</v>
          </cell>
          <cell r="AO1495" t="str">
            <v>10575</v>
          </cell>
          <cell r="AP1495">
            <v>0</v>
          </cell>
          <cell r="AQ1495">
            <v>0</v>
          </cell>
          <cell r="AR1495">
            <v>388.8</v>
          </cell>
          <cell r="AS1495">
            <v>0</v>
          </cell>
          <cell r="AT1495">
            <v>0</v>
          </cell>
          <cell r="AU1495">
            <v>0</v>
          </cell>
          <cell r="AV1495">
            <v>0</v>
          </cell>
          <cell r="AW1495">
            <v>0</v>
          </cell>
          <cell r="AX1495">
            <v>388.8</v>
          </cell>
          <cell r="AY1495">
            <v>388.8</v>
          </cell>
        </row>
        <row r="1496">
          <cell r="A1496" t="str">
            <v>039024</v>
          </cell>
          <cell r="B1496" t="str">
            <v>STEEPLECHASE (VA)</v>
          </cell>
          <cell r="C1496" t="str">
            <v>5300 STEEPLECHASE DRIVE</v>
          </cell>
          <cell r="D1496">
            <v>0</v>
          </cell>
          <cell r="E1496" t="str">
            <v>Fredericksburg</v>
          </cell>
          <cell r="F1496" t="str">
            <v>VA</v>
          </cell>
          <cell r="G1496" t="str">
            <v>22407</v>
          </cell>
          <cell r="H1496" t="str">
            <v>540-898-0616</v>
          </cell>
          <cell r="I1496" t="str">
            <v>540-898-0617</v>
          </cell>
          <cell r="J1496">
            <v>156</v>
          </cell>
          <cell r="K1496" t="str">
            <v>51177</v>
          </cell>
          <cell r="L1496" t="str">
            <v>Spotsylvania</v>
          </cell>
          <cell r="M1496" t="str">
            <v>8840</v>
          </cell>
          <cell r="N1496" t="str">
            <v>Washington</v>
          </cell>
          <cell r="O1496" t="str">
            <v>97</v>
          </cell>
          <cell r="P1496" t="str">
            <v>Washington - Baltimore</v>
          </cell>
          <cell r="Q1496" t="str">
            <v>Rural</v>
          </cell>
          <cell r="R1496" t="str">
            <v>garden</v>
          </cell>
          <cell r="S1496" t="str">
            <v>AIMCO</v>
          </cell>
          <cell r="T1496" t="str">
            <v>OXFORD</v>
          </cell>
          <cell r="U1496" t="str">
            <v>Conventional</v>
          </cell>
          <cell r="V1496" t="str">
            <v>Conventional</v>
          </cell>
          <cell r="W1496">
            <v>0</v>
          </cell>
          <cell r="X1496" t="str">
            <v>Fee</v>
          </cell>
          <cell r="Y1496">
            <v>0</v>
          </cell>
          <cell r="Z1496">
            <v>0</v>
          </cell>
          <cell r="AA1496">
            <v>0</v>
          </cell>
          <cell r="AB1496">
            <v>0</v>
          </cell>
          <cell r="AC1496">
            <v>0</v>
          </cell>
          <cell r="AD1496" t="str">
            <v>Yes</v>
          </cell>
          <cell r="AE1496" t="str">
            <v>Yes</v>
          </cell>
          <cell r="AF1496" t="str">
            <v>Oxford</v>
          </cell>
          <cell r="AG1496" t="str">
            <v>Fredericksburg - Oxford</v>
          </cell>
          <cell r="AH1496" t="str">
            <v>1985</v>
          </cell>
          <cell r="AI1496" t="str">
            <v>Oxford</v>
          </cell>
          <cell r="AJ1496" t="str">
            <v>Conv. Mideast</v>
          </cell>
          <cell r="AK1496" t="str">
            <v>Tom Lebling</v>
          </cell>
          <cell r="AL1496" t="str">
            <v>Betsy Naughton</v>
          </cell>
          <cell r="AM1496" t="b">
            <v>0</v>
          </cell>
          <cell r="AN1496">
            <v>0</v>
          </cell>
          <cell r="AO1496" t="str">
            <v>08089</v>
          </cell>
          <cell r="AP1496">
            <v>0</v>
          </cell>
          <cell r="AQ1496">
            <v>0</v>
          </cell>
          <cell r="AR1496">
            <v>0</v>
          </cell>
          <cell r="AS1496">
            <v>0</v>
          </cell>
          <cell r="AT1496">
            <v>0</v>
          </cell>
          <cell r="AU1496">
            <v>0</v>
          </cell>
          <cell r="AV1496">
            <v>0</v>
          </cell>
          <cell r="AW1496">
            <v>0</v>
          </cell>
          <cell r="AX1496">
            <v>0</v>
          </cell>
          <cell r="AY1496">
            <v>0</v>
          </cell>
        </row>
        <row r="1497">
          <cell r="A1497" t="str">
            <v>039025</v>
          </cell>
          <cell r="B1497" t="str">
            <v>PARLIAMENT BEND</v>
          </cell>
          <cell r="C1497" t="str">
            <v>11838 PARILAMENT</v>
          </cell>
          <cell r="D1497">
            <v>0</v>
          </cell>
          <cell r="E1497" t="str">
            <v>SAN ANTONIO</v>
          </cell>
          <cell r="F1497" t="str">
            <v>TX</v>
          </cell>
          <cell r="G1497" t="str">
            <v>78216</v>
          </cell>
          <cell r="H1497" t="str">
            <v>210-341-9761</v>
          </cell>
          <cell r="I1497" t="str">
            <v>210-341-4353</v>
          </cell>
          <cell r="J1497">
            <v>232</v>
          </cell>
          <cell r="K1497" t="str">
            <v>48029</v>
          </cell>
          <cell r="L1497" t="str">
            <v>Bexar</v>
          </cell>
          <cell r="M1497" t="str">
            <v>7240</v>
          </cell>
          <cell r="N1497" t="str">
            <v>San Antonio</v>
          </cell>
          <cell r="O1497">
            <v>0</v>
          </cell>
          <cell r="P1497">
            <v>0</v>
          </cell>
          <cell r="Q1497">
            <v>0</v>
          </cell>
          <cell r="R1497" t="str">
            <v>garden</v>
          </cell>
          <cell r="S1497" t="str">
            <v>AIMCO</v>
          </cell>
          <cell r="T1497" t="str">
            <v>REIT</v>
          </cell>
          <cell r="U1497" t="str">
            <v>Conventional</v>
          </cell>
          <cell r="V1497" t="str">
            <v>Conventional</v>
          </cell>
          <cell r="W1497">
            <v>0</v>
          </cell>
          <cell r="X1497" t="str">
            <v>Consolidated</v>
          </cell>
          <cell r="Y1497" t="str">
            <v>12</v>
          </cell>
          <cell r="Z1497" t="str">
            <v>5</v>
          </cell>
          <cell r="AA1497" t="str">
            <v>4</v>
          </cell>
          <cell r="AB1497">
            <v>0</v>
          </cell>
          <cell r="AC1497">
            <v>1</v>
          </cell>
          <cell r="AD1497" t="str">
            <v>Yes</v>
          </cell>
          <cell r="AE1497" t="str">
            <v>Yes</v>
          </cell>
          <cell r="AF1497" t="str">
            <v>NHP Management Company</v>
          </cell>
          <cell r="AG1497" t="str">
            <v>OTC Apartments, L.P.</v>
          </cell>
          <cell r="AH1497" t="str">
            <v>1980</v>
          </cell>
          <cell r="AI1497" t="str">
            <v>West</v>
          </cell>
          <cell r="AJ1497" t="str">
            <v>Austin</v>
          </cell>
          <cell r="AK1497" t="str">
            <v>Frances Nolan</v>
          </cell>
          <cell r="AL1497" t="str">
            <v>Debbie Workman</v>
          </cell>
          <cell r="AM1497" t="b">
            <v>0</v>
          </cell>
          <cell r="AN1497" t="str">
            <v>RW:038656@3494</v>
          </cell>
          <cell r="AO1497" t="str">
            <v>11049</v>
          </cell>
          <cell r="AP1497">
            <v>0</v>
          </cell>
          <cell r="AQ1497">
            <v>0</v>
          </cell>
          <cell r="AR1497">
            <v>1252.8</v>
          </cell>
          <cell r="AS1497">
            <v>0</v>
          </cell>
          <cell r="AT1497">
            <v>0</v>
          </cell>
          <cell r="AU1497">
            <v>0</v>
          </cell>
          <cell r="AV1497">
            <v>0</v>
          </cell>
          <cell r="AW1497">
            <v>0</v>
          </cell>
          <cell r="AX1497">
            <v>1252.8</v>
          </cell>
          <cell r="AY1497">
            <v>1252.8</v>
          </cell>
        </row>
        <row r="1498">
          <cell r="A1498" t="str">
            <v>039026</v>
          </cell>
          <cell r="B1498" t="str">
            <v>COPPER CHASE</v>
          </cell>
          <cell r="C1498" t="str">
            <v>1007 SOUTH MASON ROAD</v>
          </cell>
          <cell r="D1498">
            <v>0</v>
          </cell>
          <cell r="E1498" t="str">
            <v>KATY</v>
          </cell>
          <cell r="F1498" t="str">
            <v>TX</v>
          </cell>
          <cell r="G1498" t="str">
            <v>77450</v>
          </cell>
          <cell r="H1498" t="str">
            <v>281-578-8929</v>
          </cell>
          <cell r="I1498" t="str">
            <v>281-578-7031</v>
          </cell>
          <cell r="J1498">
            <v>316</v>
          </cell>
          <cell r="K1498" t="str">
            <v>48157</v>
          </cell>
          <cell r="L1498" t="str">
            <v>Fort Bend</v>
          </cell>
          <cell r="M1498" t="str">
            <v>3360</v>
          </cell>
          <cell r="N1498" t="str">
            <v>Houston</v>
          </cell>
          <cell r="O1498" t="str">
            <v>42</v>
          </cell>
          <cell r="P1498" t="str">
            <v>Houston - Galveston - Brazoria</v>
          </cell>
          <cell r="Q1498">
            <v>0</v>
          </cell>
          <cell r="R1498" t="str">
            <v>garden</v>
          </cell>
          <cell r="S1498" t="str">
            <v>AIMCO</v>
          </cell>
          <cell r="T1498" t="str">
            <v>REIT/BALCOR</v>
          </cell>
          <cell r="U1498" t="str">
            <v>Conventional</v>
          </cell>
          <cell r="V1498" t="str">
            <v>Conventional</v>
          </cell>
          <cell r="W1498">
            <v>0</v>
          </cell>
          <cell r="X1498" t="str">
            <v>Consolidated</v>
          </cell>
          <cell r="Y1498" t="str">
            <v>12</v>
          </cell>
          <cell r="Z1498" t="str">
            <v>8</v>
          </cell>
          <cell r="AA1498" t="str">
            <v>7</v>
          </cell>
          <cell r="AB1498">
            <v>0</v>
          </cell>
          <cell r="AC1498">
            <v>1</v>
          </cell>
          <cell r="AD1498" t="str">
            <v>Yes</v>
          </cell>
          <cell r="AE1498" t="str">
            <v>Yes</v>
          </cell>
          <cell r="AF1498" t="str">
            <v>NHP Management Company</v>
          </cell>
          <cell r="AG1498" t="str">
            <v>Copper Chase Partners</v>
          </cell>
          <cell r="AH1498" t="str">
            <v>1982</v>
          </cell>
          <cell r="AI1498" t="str">
            <v>West</v>
          </cell>
          <cell r="AJ1498" t="str">
            <v>Houston I</v>
          </cell>
          <cell r="AK1498" t="str">
            <v>Kathy Clem</v>
          </cell>
          <cell r="AL1498" t="str">
            <v>Sherri Markus</v>
          </cell>
          <cell r="AM1498" t="b">
            <v>0</v>
          </cell>
          <cell r="AN1498">
            <v>0</v>
          </cell>
          <cell r="AO1498" t="str">
            <v>09160</v>
          </cell>
          <cell r="AP1498">
            <v>0</v>
          </cell>
          <cell r="AQ1498">
            <v>0</v>
          </cell>
          <cell r="AR1498">
            <v>1706.4</v>
          </cell>
          <cell r="AS1498">
            <v>0</v>
          </cell>
          <cell r="AT1498">
            <v>0</v>
          </cell>
          <cell r="AU1498">
            <v>0</v>
          </cell>
          <cell r="AV1498">
            <v>0</v>
          </cell>
          <cell r="AW1498">
            <v>0</v>
          </cell>
          <cell r="AX1498">
            <v>1706.4</v>
          </cell>
          <cell r="AY1498">
            <v>1706.4</v>
          </cell>
        </row>
        <row r="1499">
          <cell r="A1499" t="str">
            <v>039027</v>
          </cell>
          <cell r="B1499" t="str">
            <v>PARKRIDGE MANOR</v>
          </cell>
          <cell r="C1499" t="str">
            <v>7434 Mesa College Drive #27</v>
          </cell>
          <cell r="D1499">
            <v>0</v>
          </cell>
          <cell r="E1499" t="str">
            <v>SAN DIEGO</v>
          </cell>
          <cell r="F1499" t="str">
            <v>CA</v>
          </cell>
          <cell r="G1499" t="str">
            <v>92111</v>
          </cell>
          <cell r="H1499" t="str">
            <v>619-576-6396</v>
          </cell>
          <cell r="I1499" t="str">
            <v>619-576-6393</v>
          </cell>
          <cell r="J1499">
            <v>56</v>
          </cell>
          <cell r="K1499" t="str">
            <v>06073</v>
          </cell>
          <cell r="L1499" t="str">
            <v>San Diego</v>
          </cell>
          <cell r="M1499" t="str">
            <v>7320</v>
          </cell>
          <cell r="N1499" t="str">
            <v>San Diego</v>
          </cell>
          <cell r="O1499">
            <v>0</v>
          </cell>
          <cell r="P1499">
            <v>0</v>
          </cell>
          <cell r="Q1499">
            <v>0</v>
          </cell>
          <cell r="R1499" t="str">
            <v>garden</v>
          </cell>
          <cell r="S1499" t="str">
            <v>AIMCO</v>
          </cell>
          <cell r="T1499" t="str">
            <v>FEE/WALTERS</v>
          </cell>
          <cell r="U1499" t="str">
            <v>Conventional</v>
          </cell>
          <cell r="V1499" t="str">
            <v>Conventional</v>
          </cell>
          <cell r="W1499">
            <v>0</v>
          </cell>
          <cell r="X1499" t="str">
            <v>Fee</v>
          </cell>
          <cell r="Y1499" t="str">
            <v>12</v>
          </cell>
          <cell r="Z1499">
            <v>0</v>
          </cell>
          <cell r="AA1499">
            <v>0</v>
          </cell>
          <cell r="AB1499">
            <v>0</v>
          </cell>
          <cell r="AC1499">
            <v>0</v>
          </cell>
          <cell r="AD1499" t="str">
            <v>No</v>
          </cell>
          <cell r="AE1499" t="str">
            <v>Yes</v>
          </cell>
          <cell r="AF1499" t="str">
            <v>Walters Group</v>
          </cell>
          <cell r="AG1499" t="str">
            <v>Irving Lee</v>
          </cell>
          <cell r="AH1499">
            <v>0</v>
          </cell>
          <cell r="AI1499" t="str">
            <v>Far West</v>
          </cell>
          <cell r="AJ1499" t="str">
            <v>California</v>
          </cell>
          <cell r="AK1499" t="str">
            <v>Greg Garmon</v>
          </cell>
          <cell r="AL1499" t="str">
            <v>Jim Paulson</v>
          </cell>
          <cell r="AM1499" t="b">
            <v>0</v>
          </cell>
          <cell r="AN1499" t="str">
            <v>RW:037539@3494</v>
          </cell>
          <cell r="AO1499">
            <v>0</v>
          </cell>
          <cell r="AP1499">
            <v>0</v>
          </cell>
          <cell r="AQ1499">
            <v>0</v>
          </cell>
          <cell r="AR1499">
            <v>0</v>
          </cell>
          <cell r="AS1499">
            <v>0</v>
          </cell>
          <cell r="AT1499">
            <v>0</v>
          </cell>
          <cell r="AU1499">
            <v>0</v>
          </cell>
          <cell r="AV1499">
            <v>0</v>
          </cell>
          <cell r="AW1499">
            <v>0</v>
          </cell>
          <cell r="AX1499">
            <v>0</v>
          </cell>
          <cell r="AY1499">
            <v>0</v>
          </cell>
        </row>
        <row r="1500">
          <cell r="A1500" t="str">
            <v>039028</v>
          </cell>
          <cell r="B1500" t="str">
            <v>Steeplechase (TX)</v>
          </cell>
          <cell r="C1500" t="str">
            <v>7301-B ALMA DRIVE</v>
          </cell>
          <cell r="D1500">
            <v>0</v>
          </cell>
          <cell r="E1500" t="str">
            <v>Plano</v>
          </cell>
          <cell r="F1500" t="str">
            <v>TX</v>
          </cell>
          <cell r="G1500" t="str">
            <v>75025</v>
          </cell>
          <cell r="H1500" t="str">
            <v>972-517-7965</v>
          </cell>
          <cell r="I1500" t="str">
            <v>972-517-0191</v>
          </cell>
          <cell r="J1500">
            <v>368</v>
          </cell>
          <cell r="K1500" t="str">
            <v>48085</v>
          </cell>
          <cell r="L1500" t="str">
            <v>Collin</v>
          </cell>
          <cell r="M1500" t="str">
            <v>1920</v>
          </cell>
          <cell r="N1500" t="str">
            <v>Dallas</v>
          </cell>
          <cell r="O1500" t="str">
            <v>31</v>
          </cell>
          <cell r="P1500" t="str">
            <v>Dallas - Fort Worth</v>
          </cell>
          <cell r="Q1500" t="str">
            <v>Inner City</v>
          </cell>
          <cell r="R1500" t="str">
            <v>garden</v>
          </cell>
          <cell r="S1500" t="str">
            <v>AIMCO</v>
          </cell>
          <cell r="T1500" t="str">
            <v>OXFORD</v>
          </cell>
          <cell r="U1500" t="str">
            <v>Conventional</v>
          </cell>
          <cell r="V1500" t="str">
            <v>Conventional</v>
          </cell>
          <cell r="W1500">
            <v>0</v>
          </cell>
          <cell r="X1500" t="str">
            <v>Fee</v>
          </cell>
          <cell r="Y1500">
            <v>0</v>
          </cell>
          <cell r="Z1500">
            <v>0</v>
          </cell>
          <cell r="AA1500">
            <v>0</v>
          </cell>
          <cell r="AB1500">
            <v>0</v>
          </cell>
          <cell r="AC1500">
            <v>0</v>
          </cell>
          <cell r="AD1500" t="str">
            <v>Yes</v>
          </cell>
          <cell r="AE1500" t="str">
            <v>Yes</v>
          </cell>
          <cell r="AF1500" t="str">
            <v>Oxford</v>
          </cell>
          <cell r="AG1500" t="str">
            <v>Carpenter - Oxford</v>
          </cell>
          <cell r="AH1500" t="str">
            <v>1984</v>
          </cell>
          <cell r="AI1500" t="str">
            <v>Oxford</v>
          </cell>
          <cell r="AJ1500" t="str">
            <v>Conv. South</v>
          </cell>
          <cell r="AK1500" t="str">
            <v>Joe Pietzyk</v>
          </cell>
          <cell r="AL1500" t="str">
            <v>Kim Bender</v>
          </cell>
          <cell r="AM1500" t="b">
            <v>0</v>
          </cell>
          <cell r="AN1500" t="str">
            <v>RW:007127@3494</v>
          </cell>
          <cell r="AO1500" t="str">
            <v>11732</v>
          </cell>
          <cell r="AP1500">
            <v>0</v>
          </cell>
          <cell r="AQ1500">
            <v>0</v>
          </cell>
          <cell r="AR1500">
            <v>0</v>
          </cell>
          <cell r="AS1500">
            <v>0</v>
          </cell>
          <cell r="AT1500">
            <v>0</v>
          </cell>
          <cell r="AU1500">
            <v>0</v>
          </cell>
          <cell r="AV1500">
            <v>0</v>
          </cell>
          <cell r="AW1500">
            <v>0</v>
          </cell>
          <cell r="AX1500">
            <v>0</v>
          </cell>
          <cell r="AY1500">
            <v>0</v>
          </cell>
        </row>
        <row r="1501">
          <cell r="A1501" t="str">
            <v>039029</v>
          </cell>
          <cell r="B1501" t="str">
            <v>GREENTREE</v>
          </cell>
          <cell r="C1501" t="str">
            <v>1120 MacArthur Dr</v>
          </cell>
          <cell r="D1501">
            <v>0</v>
          </cell>
          <cell r="E1501" t="str">
            <v>Carrollton</v>
          </cell>
          <cell r="F1501" t="str">
            <v>TX</v>
          </cell>
          <cell r="G1501" t="str">
            <v>75007</v>
          </cell>
          <cell r="H1501" t="str">
            <v>972-323-1525</v>
          </cell>
          <cell r="I1501" t="str">
            <v>972-245-7985</v>
          </cell>
          <cell r="J1501">
            <v>365</v>
          </cell>
          <cell r="K1501" t="str">
            <v>48121</v>
          </cell>
          <cell r="L1501" t="str">
            <v>Denton</v>
          </cell>
          <cell r="M1501" t="str">
            <v>1920</v>
          </cell>
          <cell r="N1501" t="str">
            <v>Dallas</v>
          </cell>
          <cell r="O1501" t="str">
            <v>31</v>
          </cell>
          <cell r="P1501" t="str">
            <v>Dallas - Fort Worth</v>
          </cell>
          <cell r="Q1501">
            <v>0</v>
          </cell>
          <cell r="R1501" t="str">
            <v>garden</v>
          </cell>
          <cell r="S1501" t="str">
            <v>AIMCO</v>
          </cell>
          <cell r="T1501" t="str">
            <v>REIT/BALCOR</v>
          </cell>
          <cell r="U1501" t="str">
            <v>Conventional</v>
          </cell>
          <cell r="V1501" t="str">
            <v>Conventional</v>
          </cell>
          <cell r="W1501">
            <v>0</v>
          </cell>
          <cell r="X1501" t="str">
            <v>Consolidated</v>
          </cell>
          <cell r="Y1501" t="str">
            <v>12</v>
          </cell>
          <cell r="Z1501" t="str">
            <v>8</v>
          </cell>
          <cell r="AA1501" t="str">
            <v>7</v>
          </cell>
          <cell r="AB1501">
            <v>0</v>
          </cell>
          <cell r="AC1501">
            <v>0.36809999999999998</v>
          </cell>
          <cell r="AD1501" t="str">
            <v>Yes</v>
          </cell>
          <cell r="AE1501" t="str">
            <v>Yes</v>
          </cell>
          <cell r="AF1501" t="str">
            <v>NHP Management Company</v>
          </cell>
          <cell r="AG1501" t="str">
            <v>Greentree Associates</v>
          </cell>
          <cell r="AH1501" t="str">
            <v>1966</v>
          </cell>
          <cell r="AI1501" t="str">
            <v>West</v>
          </cell>
          <cell r="AJ1501" t="str">
            <v>Dallas II</v>
          </cell>
          <cell r="AK1501" t="str">
            <v>Larry Lennon</v>
          </cell>
          <cell r="AL1501" t="str">
            <v>Donna Brown</v>
          </cell>
          <cell r="AM1501" t="b">
            <v>0</v>
          </cell>
          <cell r="AN1501" t="str">
            <v>RW:040506@3494</v>
          </cell>
          <cell r="AO1501" t="str">
            <v>13034</v>
          </cell>
          <cell r="AP1501">
            <v>3245.58</v>
          </cell>
          <cell r="AQ1501">
            <v>0</v>
          </cell>
          <cell r="AR1501">
            <v>0</v>
          </cell>
          <cell r="AS1501">
            <v>0</v>
          </cell>
          <cell r="AT1501">
            <v>0</v>
          </cell>
          <cell r="AU1501">
            <v>0</v>
          </cell>
          <cell r="AV1501">
            <v>0</v>
          </cell>
          <cell r="AW1501">
            <v>985.5</v>
          </cell>
          <cell r="AX1501">
            <v>4231.08</v>
          </cell>
          <cell r="AY1501">
            <v>1557.46</v>
          </cell>
        </row>
        <row r="1502">
          <cell r="A1502" t="str">
            <v>039030</v>
          </cell>
          <cell r="B1502" t="str">
            <v>CHAMBREL AT CLUB HILL</v>
          </cell>
          <cell r="C1502" t="str">
            <v>1245 COLONEL DRIVE</v>
          </cell>
          <cell r="D1502">
            <v>0</v>
          </cell>
          <cell r="E1502" t="str">
            <v>Garland</v>
          </cell>
          <cell r="F1502" t="str">
            <v>TX</v>
          </cell>
          <cell r="G1502" t="str">
            <v>75043</v>
          </cell>
          <cell r="H1502" t="str">
            <v>972-278-8500</v>
          </cell>
          <cell r="I1502" t="str">
            <v>972-271-9931</v>
          </cell>
          <cell r="J1502">
            <v>260</v>
          </cell>
          <cell r="K1502" t="str">
            <v>48113</v>
          </cell>
          <cell r="L1502" t="str">
            <v>Dallas</v>
          </cell>
          <cell r="M1502" t="str">
            <v>1920</v>
          </cell>
          <cell r="N1502" t="str">
            <v>Dallas</v>
          </cell>
          <cell r="O1502" t="str">
            <v>31</v>
          </cell>
          <cell r="P1502" t="str">
            <v>Dallas - Fort Worth</v>
          </cell>
          <cell r="Q1502" t="str">
            <v>Suburban</v>
          </cell>
          <cell r="R1502" t="str">
            <v>garden</v>
          </cell>
          <cell r="S1502" t="str">
            <v>AIMCO</v>
          </cell>
          <cell r="T1502" t="str">
            <v>OXFORD</v>
          </cell>
          <cell r="U1502" t="str">
            <v>Retirement</v>
          </cell>
          <cell r="V1502" t="str">
            <v>Retirement</v>
          </cell>
          <cell r="W1502">
            <v>0</v>
          </cell>
          <cell r="X1502" t="str">
            <v>Fee</v>
          </cell>
          <cell r="Y1502">
            <v>0</v>
          </cell>
          <cell r="Z1502">
            <v>0</v>
          </cell>
          <cell r="AA1502">
            <v>0</v>
          </cell>
          <cell r="AB1502">
            <v>0</v>
          </cell>
          <cell r="AC1502">
            <v>0</v>
          </cell>
          <cell r="AD1502" t="str">
            <v>Yes</v>
          </cell>
          <cell r="AE1502" t="str">
            <v>Yes</v>
          </cell>
          <cell r="AF1502" t="str">
            <v>Oxford</v>
          </cell>
          <cell r="AG1502" t="str">
            <v>Colonel One - Oxford</v>
          </cell>
          <cell r="AH1502" t="str">
            <v>1987</v>
          </cell>
          <cell r="AI1502" t="str">
            <v>Oxford</v>
          </cell>
          <cell r="AJ1502" t="str">
            <v>Sr. Living</v>
          </cell>
          <cell r="AK1502" t="str">
            <v>Fran Wechter</v>
          </cell>
          <cell r="AL1502" t="str">
            <v>Francis Wechter</v>
          </cell>
          <cell r="AM1502" t="b">
            <v>0</v>
          </cell>
          <cell r="AN1502">
            <v>0</v>
          </cell>
          <cell r="AO1502" t="str">
            <v>08188</v>
          </cell>
          <cell r="AP1502">
            <v>0</v>
          </cell>
          <cell r="AQ1502">
            <v>0</v>
          </cell>
          <cell r="AR1502">
            <v>0</v>
          </cell>
          <cell r="AS1502">
            <v>0</v>
          </cell>
          <cell r="AT1502">
            <v>0</v>
          </cell>
          <cell r="AU1502">
            <v>0</v>
          </cell>
          <cell r="AV1502">
            <v>0</v>
          </cell>
          <cell r="AW1502">
            <v>0</v>
          </cell>
          <cell r="AX1502">
            <v>0</v>
          </cell>
          <cell r="AY1502">
            <v>0</v>
          </cell>
        </row>
        <row r="1503">
          <cell r="A1503" t="str">
            <v>039031</v>
          </cell>
          <cell r="B1503" t="str">
            <v>HEATHER RIDGE</v>
          </cell>
          <cell r="C1503" t="str">
            <v>2706 HEATHER HILL COURT</v>
          </cell>
          <cell r="D1503">
            <v>0</v>
          </cell>
          <cell r="E1503" t="str">
            <v>ARLINGTON</v>
          </cell>
          <cell r="F1503" t="str">
            <v>TX</v>
          </cell>
          <cell r="G1503" t="str">
            <v>76006</v>
          </cell>
          <cell r="H1503" t="str">
            <v>817-640-1261</v>
          </cell>
          <cell r="I1503" t="str">
            <v>817-633-4898</v>
          </cell>
          <cell r="J1503">
            <v>180</v>
          </cell>
          <cell r="K1503" t="str">
            <v>48439</v>
          </cell>
          <cell r="L1503" t="str">
            <v>Tarrant</v>
          </cell>
          <cell r="M1503" t="str">
            <v>2800</v>
          </cell>
          <cell r="N1503" t="str">
            <v>FortWorth-Arlington</v>
          </cell>
          <cell r="O1503" t="str">
            <v>31</v>
          </cell>
          <cell r="P1503" t="str">
            <v>Dallas - Fort Worth</v>
          </cell>
          <cell r="Q1503">
            <v>0</v>
          </cell>
          <cell r="R1503" t="str">
            <v>garden</v>
          </cell>
          <cell r="S1503" t="str">
            <v>AIMCO</v>
          </cell>
          <cell r="T1503" t="str">
            <v>REIT/BALCOR</v>
          </cell>
          <cell r="U1503" t="str">
            <v>Conventional</v>
          </cell>
          <cell r="V1503" t="str">
            <v>Conventional</v>
          </cell>
          <cell r="W1503">
            <v>0</v>
          </cell>
          <cell r="X1503" t="str">
            <v>Consolidated</v>
          </cell>
          <cell r="Y1503" t="str">
            <v>12</v>
          </cell>
          <cell r="Z1503" t="str">
            <v>7</v>
          </cell>
          <cell r="AA1503" t="str">
            <v>6</v>
          </cell>
          <cell r="AB1503">
            <v>0</v>
          </cell>
          <cell r="AC1503">
            <v>1</v>
          </cell>
          <cell r="AD1503" t="str">
            <v>Yes</v>
          </cell>
          <cell r="AE1503" t="str">
            <v>Yes</v>
          </cell>
          <cell r="AF1503" t="str">
            <v>NHP Management Company</v>
          </cell>
          <cell r="AG1503" t="str">
            <v>Heather Associates</v>
          </cell>
          <cell r="AH1503" t="str">
            <v>1983</v>
          </cell>
          <cell r="AI1503" t="str">
            <v>West</v>
          </cell>
          <cell r="AJ1503" t="str">
            <v>Dallas II</v>
          </cell>
          <cell r="AK1503" t="str">
            <v>Larry Lennon</v>
          </cell>
          <cell r="AL1503" t="str">
            <v>Mark Van Tilburg</v>
          </cell>
          <cell r="AM1503" t="b">
            <v>0</v>
          </cell>
          <cell r="AN1503" t="str">
            <v>RW:000642@3494</v>
          </cell>
          <cell r="AO1503" t="str">
            <v>11685</v>
          </cell>
          <cell r="AP1503">
            <v>1600.56</v>
          </cell>
          <cell r="AQ1503">
            <v>0</v>
          </cell>
          <cell r="AR1503">
            <v>972</v>
          </cell>
          <cell r="AS1503">
            <v>0</v>
          </cell>
          <cell r="AT1503">
            <v>0</v>
          </cell>
          <cell r="AU1503">
            <v>0</v>
          </cell>
          <cell r="AV1503">
            <v>0</v>
          </cell>
          <cell r="AW1503">
            <v>0</v>
          </cell>
          <cell r="AX1503">
            <v>2572.56</v>
          </cell>
          <cell r="AY1503">
            <v>2572.56</v>
          </cell>
        </row>
        <row r="1504">
          <cell r="A1504" t="str">
            <v>039032</v>
          </cell>
          <cell r="B1504" t="str">
            <v>Hunt Club (TX)</v>
          </cell>
          <cell r="C1504" t="str">
            <v>3101 SHORELINE DRIVE</v>
          </cell>
          <cell r="D1504">
            <v>0</v>
          </cell>
          <cell r="E1504" t="str">
            <v>Austin</v>
          </cell>
          <cell r="F1504" t="str">
            <v>TX</v>
          </cell>
          <cell r="G1504" t="str">
            <v>78728</v>
          </cell>
          <cell r="H1504" t="str">
            <v>512-388-2281</v>
          </cell>
          <cell r="I1504" t="str">
            <v>512-255-6645</v>
          </cell>
          <cell r="J1504">
            <v>384</v>
          </cell>
          <cell r="K1504" t="str">
            <v>48453</v>
          </cell>
          <cell r="L1504" t="str">
            <v>Travis</v>
          </cell>
          <cell r="M1504" t="str">
            <v>0640</v>
          </cell>
          <cell r="N1504" t="str">
            <v>Austin-San Marcos</v>
          </cell>
          <cell r="O1504">
            <v>0</v>
          </cell>
          <cell r="P1504">
            <v>0</v>
          </cell>
          <cell r="Q1504" t="str">
            <v>Suburban</v>
          </cell>
          <cell r="R1504" t="str">
            <v>garden</v>
          </cell>
          <cell r="S1504" t="str">
            <v>AIMCO</v>
          </cell>
          <cell r="T1504" t="str">
            <v>OXFORD</v>
          </cell>
          <cell r="U1504" t="str">
            <v>Conventional</v>
          </cell>
          <cell r="V1504" t="str">
            <v>Conventional</v>
          </cell>
          <cell r="W1504">
            <v>0</v>
          </cell>
          <cell r="X1504" t="str">
            <v>Fee</v>
          </cell>
          <cell r="Y1504">
            <v>0</v>
          </cell>
          <cell r="Z1504">
            <v>0</v>
          </cell>
          <cell r="AA1504">
            <v>0</v>
          </cell>
          <cell r="AB1504">
            <v>0</v>
          </cell>
          <cell r="AC1504">
            <v>0</v>
          </cell>
          <cell r="AD1504" t="str">
            <v>Yes</v>
          </cell>
          <cell r="AE1504" t="str">
            <v>Yes</v>
          </cell>
          <cell r="AF1504" t="str">
            <v>Oxford</v>
          </cell>
          <cell r="AG1504" t="str">
            <v>Travis One Oxford</v>
          </cell>
          <cell r="AH1504">
            <v>0</v>
          </cell>
          <cell r="AI1504" t="str">
            <v>Oxford</v>
          </cell>
          <cell r="AJ1504" t="str">
            <v>Conv. South</v>
          </cell>
          <cell r="AK1504" t="str">
            <v>Joe Pietzyk</v>
          </cell>
          <cell r="AL1504" t="str">
            <v>Kim Bender</v>
          </cell>
          <cell r="AM1504" t="b">
            <v>0</v>
          </cell>
          <cell r="AN1504" t="str">
            <v>RW:025071@3494</v>
          </cell>
          <cell r="AO1504" t="str">
            <v>11264</v>
          </cell>
          <cell r="AP1504">
            <v>0</v>
          </cell>
          <cell r="AQ1504">
            <v>0</v>
          </cell>
          <cell r="AR1504">
            <v>0</v>
          </cell>
          <cell r="AS1504">
            <v>0</v>
          </cell>
          <cell r="AT1504">
            <v>0</v>
          </cell>
          <cell r="AU1504">
            <v>0</v>
          </cell>
          <cell r="AV1504">
            <v>0</v>
          </cell>
          <cell r="AW1504">
            <v>0</v>
          </cell>
          <cell r="AX1504">
            <v>0</v>
          </cell>
          <cell r="AY1504">
            <v>0</v>
          </cell>
        </row>
        <row r="1505">
          <cell r="A1505" t="str">
            <v>039033</v>
          </cell>
          <cell r="B1505" t="str">
            <v>100 FOREST PLACE</v>
          </cell>
          <cell r="C1505" t="str">
            <v>100 FOREST AVENUE</v>
          </cell>
          <cell r="D1505">
            <v>0</v>
          </cell>
          <cell r="E1505" t="str">
            <v>Oak Park</v>
          </cell>
          <cell r="F1505" t="str">
            <v>IL</v>
          </cell>
          <cell r="G1505" t="str">
            <v>60301</v>
          </cell>
          <cell r="H1505" t="str">
            <v>708-524-0100</v>
          </cell>
          <cell r="I1505" t="str">
            <v>708-524-8320</v>
          </cell>
          <cell r="J1505">
            <v>234</v>
          </cell>
          <cell r="K1505" t="str">
            <v>17031</v>
          </cell>
          <cell r="L1505" t="str">
            <v>Cook</v>
          </cell>
          <cell r="M1505" t="str">
            <v>1600</v>
          </cell>
          <cell r="N1505" t="str">
            <v>Chicago</v>
          </cell>
          <cell r="O1505" t="str">
            <v>14</v>
          </cell>
          <cell r="P1505" t="str">
            <v>Chicago - Gary - Kenosha</v>
          </cell>
          <cell r="Q1505" t="str">
            <v>Suburban</v>
          </cell>
          <cell r="R1505" t="str">
            <v>highrise</v>
          </cell>
          <cell r="S1505" t="str">
            <v>AIMCO</v>
          </cell>
          <cell r="T1505" t="str">
            <v>NHP</v>
          </cell>
          <cell r="U1505" t="str">
            <v>Conventional</v>
          </cell>
          <cell r="V1505" t="str">
            <v>Conventional</v>
          </cell>
          <cell r="W1505">
            <v>0</v>
          </cell>
          <cell r="X1505" t="str">
            <v>Consolidated</v>
          </cell>
          <cell r="Y1505" t="str">
            <v>12</v>
          </cell>
          <cell r="Z1505" t="str">
            <v>9</v>
          </cell>
          <cell r="AA1505" t="str">
            <v>8</v>
          </cell>
          <cell r="AB1505">
            <v>0</v>
          </cell>
          <cell r="AC1505">
            <v>0.90459999999999996</v>
          </cell>
          <cell r="AD1505" t="str">
            <v>Yes</v>
          </cell>
          <cell r="AE1505" t="str">
            <v>Yes</v>
          </cell>
          <cell r="AF1505" t="str">
            <v>RESCORP</v>
          </cell>
          <cell r="AG1505" t="str">
            <v>The Oak Park Partnership</v>
          </cell>
          <cell r="AH1505" t="str">
            <v>1986</v>
          </cell>
          <cell r="AI1505" t="str">
            <v>Far West</v>
          </cell>
          <cell r="AJ1505" t="str">
            <v>Chicago</v>
          </cell>
          <cell r="AK1505" t="str">
            <v>Wade Roemke</v>
          </cell>
          <cell r="AL1505" t="str">
            <v>Claudia Vita</v>
          </cell>
          <cell r="AM1505" t="b">
            <v>0</v>
          </cell>
          <cell r="AN1505">
            <v>0</v>
          </cell>
          <cell r="AO1505" t="str">
            <v>09125</v>
          </cell>
          <cell r="AP1505">
            <v>2080.7199999999998</v>
          </cell>
          <cell r="AQ1505">
            <v>0</v>
          </cell>
          <cell r="AR1505">
            <v>0</v>
          </cell>
          <cell r="AS1505">
            <v>0</v>
          </cell>
          <cell r="AT1505">
            <v>1450.76</v>
          </cell>
          <cell r="AU1505">
            <v>0</v>
          </cell>
          <cell r="AV1505">
            <v>0</v>
          </cell>
          <cell r="AW1505">
            <v>0</v>
          </cell>
          <cell r="AX1505">
            <v>3531.48</v>
          </cell>
          <cell r="AY1505">
            <v>3194.57</v>
          </cell>
        </row>
        <row r="1506">
          <cell r="A1506" t="str">
            <v>039034</v>
          </cell>
          <cell r="B1506" t="str">
            <v>EVANSTON PLACE</v>
          </cell>
          <cell r="C1506" t="str">
            <v>1715 CHICAGO AVENUE</v>
          </cell>
          <cell r="D1506">
            <v>0</v>
          </cell>
          <cell r="E1506" t="str">
            <v>Evanston</v>
          </cell>
          <cell r="F1506" t="str">
            <v>IL</v>
          </cell>
          <cell r="G1506" t="str">
            <v>60201</v>
          </cell>
          <cell r="H1506" t="str">
            <v>847-328-0644</v>
          </cell>
          <cell r="I1506" t="str">
            <v>847-328-0819</v>
          </cell>
          <cell r="J1506">
            <v>190</v>
          </cell>
          <cell r="K1506" t="str">
            <v>17031</v>
          </cell>
          <cell r="L1506" t="str">
            <v>Cook</v>
          </cell>
          <cell r="M1506" t="str">
            <v>1600</v>
          </cell>
          <cell r="N1506" t="str">
            <v>Chicago</v>
          </cell>
          <cell r="O1506" t="str">
            <v>14</v>
          </cell>
          <cell r="P1506" t="str">
            <v>Chicago - Gary - Kenosha</v>
          </cell>
          <cell r="Q1506" t="str">
            <v>Suburban</v>
          </cell>
          <cell r="R1506" t="str">
            <v>highrise</v>
          </cell>
          <cell r="S1506" t="str">
            <v>AIMCO</v>
          </cell>
          <cell r="T1506" t="str">
            <v>RESCORP</v>
          </cell>
          <cell r="U1506" t="str">
            <v>Conventional</v>
          </cell>
          <cell r="V1506" t="str">
            <v>Conventional</v>
          </cell>
          <cell r="W1506">
            <v>0</v>
          </cell>
          <cell r="X1506" t="str">
            <v>Consolidated</v>
          </cell>
          <cell r="Y1506" t="str">
            <v>12</v>
          </cell>
          <cell r="Z1506" t="str">
            <v>10</v>
          </cell>
          <cell r="AA1506" t="str">
            <v>9</v>
          </cell>
          <cell r="AB1506">
            <v>0</v>
          </cell>
          <cell r="AC1506">
            <v>0.74629999999999996</v>
          </cell>
          <cell r="AD1506" t="str">
            <v>Yes</v>
          </cell>
          <cell r="AE1506" t="str">
            <v>Yes</v>
          </cell>
          <cell r="AF1506" t="str">
            <v>RESCORP</v>
          </cell>
          <cell r="AG1506" t="str">
            <v>Church Street Assoc LP</v>
          </cell>
          <cell r="AH1506" t="str">
            <v>1988</v>
          </cell>
          <cell r="AI1506" t="str">
            <v>Far West</v>
          </cell>
          <cell r="AJ1506" t="str">
            <v>Chicago</v>
          </cell>
          <cell r="AK1506" t="str">
            <v>Wade Roemke</v>
          </cell>
          <cell r="AL1506" t="str">
            <v>Karen Lewis</v>
          </cell>
          <cell r="AM1506" t="b">
            <v>0</v>
          </cell>
          <cell r="AN1506" t="str">
            <v>RW:000685@3494</v>
          </cell>
          <cell r="AO1506" t="str">
            <v>11748</v>
          </cell>
          <cell r="AP1506">
            <v>1689.48</v>
          </cell>
          <cell r="AQ1506">
            <v>0</v>
          </cell>
          <cell r="AR1506">
            <v>0</v>
          </cell>
          <cell r="AS1506">
            <v>0</v>
          </cell>
          <cell r="AT1506">
            <v>1028.05</v>
          </cell>
          <cell r="AU1506">
            <v>0</v>
          </cell>
          <cell r="AV1506">
            <v>0</v>
          </cell>
          <cell r="AW1506">
            <v>0</v>
          </cell>
          <cell r="AX1506">
            <v>2717.53</v>
          </cell>
          <cell r="AY1506">
            <v>2028.09</v>
          </cell>
        </row>
        <row r="1507">
          <cell r="A1507" t="str">
            <v>039038</v>
          </cell>
          <cell r="B1507" t="str">
            <v>EDEN CROSSING</v>
          </cell>
          <cell r="C1507" t="str">
            <v>1878 East Nine Mile Road</v>
          </cell>
          <cell r="D1507">
            <v>0</v>
          </cell>
          <cell r="E1507" t="str">
            <v>Pensacola</v>
          </cell>
          <cell r="F1507" t="str">
            <v>FL</v>
          </cell>
          <cell r="G1507" t="str">
            <v>32514</v>
          </cell>
          <cell r="H1507" t="str">
            <v>904-476-2500</v>
          </cell>
          <cell r="I1507" t="str">
            <v>904-478-9127</v>
          </cell>
          <cell r="J1507">
            <v>200</v>
          </cell>
          <cell r="K1507" t="str">
            <v>12033</v>
          </cell>
          <cell r="L1507" t="str">
            <v>Escambia</v>
          </cell>
          <cell r="M1507" t="str">
            <v>6080</v>
          </cell>
          <cell r="N1507" t="str">
            <v>Pensacola</v>
          </cell>
          <cell r="O1507">
            <v>0</v>
          </cell>
          <cell r="P1507">
            <v>0</v>
          </cell>
          <cell r="Q1507">
            <v>0</v>
          </cell>
          <cell r="R1507" t="str">
            <v>garden</v>
          </cell>
          <cell r="S1507" t="str">
            <v>AIMCO</v>
          </cell>
          <cell r="T1507" t="str">
            <v>REIT</v>
          </cell>
          <cell r="U1507" t="str">
            <v>Conventional</v>
          </cell>
          <cell r="V1507" t="str">
            <v>Conventional</v>
          </cell>
          <cell r="W1507">
            <v>0</v>
          </cell>
          <cell r="X1507" t="str">
            <v>Consolidated</v>
          </cell>
          <cell r="Y1507" t="str">
            <v>12</v>
          </cell>
          <cell r="Z1507" t="str">
            <v>8</v>
          </cell>
          <cell r="AA1507" t="str">
            <v>7</v>
          </cell>
          <cell r="AB1507">
            <v>0</v>
          </cell>
          <cell r="AC1507">
            <v>1</v>
          </cell>
          <cell r="AD1507" t="str">
            <v>Yes</v>
          </cell>
          <cell r="AE1507" t="str">
            <v>Yes</v>
          </cell>
          <cell r="AF1507" t="str">
            <v>NHP Management Company</v>
          </cell>
          <cell r="AG1507" t="str">
            <v>OTC Apartments, L.P.</v>
          </cell>
          <cell r="AH1507" t="str">
            <v>1985</v>
          </cell>
          <cell r="AI1507" t="str">
            <v>South East</v>
          </cell>
          <cell r="AJ1507" t="str">
            <v>Mobile</v>
          </cell>
          <cell r="AK1507" t="str">
            <v>Jimmy Arnold</v>
          </cell>
          <cell r="AL1507" t="str">
            <v>Kim McCall</v>
          </cell>
          <cell r="AM1507" t="b">
            <v>1</v>
          </cell>
          <cell r="AN1507">
            <v>0</v>
          </cell>
          <cell r="AO1507">
            <v>0</v>
          </cell>
          <cell r="AP1507">
            <v>0</v>
          </cell>
          <cell r="AQ1507">
            <v>0</v>
          </cell>
          <cell r="AR1507">
            <v>0</v>
          </cell>
          <cell r="AS1507">
            <v>720</v>
          </cell>
          <cell r="AT1507">
            <v>0</v>
          </cell>
          <cell r="AU1507">
            <v>0</v>
          </cell>
          <cell r="AV1507">
            <v>0</v>
          </cell>
          <cell r="AW1507">
            <v>540</v>
          </cell>
          <cell r="AX1507">
            <v>1260</v>
          </cell>
          <cell r="AY1507">
            <v>1260</v>
          </cell>
        </row>
        <row r="1508">
          <cell r="A1508" t="str">
            <v>039040</v>
          </cell>
          <cell r="B1508" t="str">
            <v>SUNLAKE</v>
          </cell>
          <cell r="C1508" t="str">
            <v>1212 ASKEW DRIVE</v>
          </cell>
          <cell r="D1508">
            <v>0</v>
          </cell>
          <cell r="E1508" t="str">
            <v>BRANDON</v>
          </cell>
          <cell r="F1508" t="str">
            <v>FL</v>
          </cell>
          <cell r="G1508" t="str">
            <v>33511</v>
          </cell>
          <cell r="H1508" t="str">
            <v>813-681-7781</v>
          </cell>
          <cell r="I1508" t="str">
            <v>813-689-9123</v>
          </cell>
          <cell r="J1508">
            <v>88</v>
          </cell>
          <cell r="K1508" t="str">
            <v>12057</v>
          </cell>
          <cell r="L1508" t="str">
            <v>Hillsborough</v>
          </cell>
          <cell r="M1508" t="str">
            <v>8280</v>
          </cell>
          <cell r="N1508" t="str">
            <v>Tampa-St. Petersburg-Clearwater</v>
          </cell>
          <cell r="O1508">
            <v>0</v>
          </cell>
          <cell r="P1508">
            <v>0</v>
          </cell>
          <cell r="Q1508">
            <v>0</v>
          </cell>
          <cell r="R1508" t="str">
            <v>garden</v>
          </cell>
          <cell r="S1508" t="str">
            <v>AIMCO</v>
          </cell>
          <cell r="T1508" t="str">
            <v>FEE</v>
          </cell>
          <cell r="U1508" t="str">
            <v>Conventional</v>
          </cell>
          <cell r="V1508" t="str">
            <v>Conventional</v>
          </cell>
          <cell r="W1508">
            <v>0</v>
          </cell>
          <cell r="X1508" t="str">
            <v>Consolidated</v>
          </cell>
          <cell r="Y1508" t="str">
            <v>12</v>
          </cell>
          <cell r="Z1508" t="str">
            <v>7</v>
          </cell>
          <cell r="AA1508" t="str">
            <v>7</v>
          </cell>
          <cell r="AB1508">
            <v>0</v>
          </cell>
          <cell r="AC1508">
            <v>1</v>
          </cell>
          <cell r="AD1508" t="str">
            <v>Yes</v>
          </cell>
          <cell r="AE1508" t="str">
            <v>Yes</v>
          </cell>
          <cell r="AF1508" t="str">
            <v>NHP Management Company</v>
          </cell>
          <cell r="AG1508">
            <v>0</v>
          </cell>
          <cell r="AH1508">
            <v>0</v>
          </cell>
          <cell r="AI1508" t="str">
            <v>South East</v>
          </cell>
          <cell r="AJ1508" t="str">
            <v>Tampa</v>
          </cell>
          <cell r="AK1508" t="str">
            <v>Dan Kistel</v>
          </cell>
          <cell r="AL1508" t="str">
            <v>Jean Hunt</v>
          </cell>
          <cell r="AM1508" t="b">
            <v>0</v>
          </cell>
          <cell r="AN1508" t="str">
            <v>RW:000072@3494</v>
          </cell>
          <cell r="AO1508" t="str">
            <v>11424</v>
          </cell>
          <cell r="AP1508">
            <v>0</v>
          </cell>
          <cell r="AQ1508">
            <v>0</v>
          </cell>
          <cell r="AR1508">
            <v>0</v>
          </cell>
          <cell r="AS1508">
            <v>0</v>
          </cell>
          <cell r="AT1508">
            <v>0</v>
          </cell>
          <cell r="AU1508">
            <v>0</v>
          </cell>
          <cell r="AV1508">
            <v>0</v>
          </cell>
          <cell r="AW1508">
            <v>0</v>
          </cell>
          <cell r="AX1508">
            <v>0</v>
          </cell>
          <cell r="AY1508">
            <v>0</v>
          </cell>
        </row>
        <row r="1509">
          <cell r="A1509" t="str">
            <v>039044</v>
          </cell>
          <cell r="B1509" t="str">
            <v>LANDINGS at TIMBERLEAF</v>
          </cell>
          <cell r="C1509" t="str">
            <v>5435 TIMBERLEAF BOULEVARD</v>
          </cell>
          <cell r="D1509">
            <v>0</v>
          </cell>
          <cell r="E1509" t="str">
            <v>ORLANDO</v>
          </cell>
          <cell r="F1509" t="str">
            <v>FL</v>
          </cell>
          <cell r="G1509" t="str">
            <v>32811</v>
          </cell>
          <cell r="H1509" t="str">
            <v>407-293-2939</v>
          </cell>
          <cell r="I1509" t="str">
            <v>407-293-6953</v>
          </cell>
          <cell r="J1509">
            <v>240</v>
          </cell>
          <cell r="K1509" t="str">
            <v>12095</v>
          </cell>
          <cell r="L1509" t="str">
            <v>Orange</v>
          </cell>
          <cell r="M1509" t="str">
            <v>5960</v>
          </cell>
          <cell r="N1509" t="str">
            <v>Orlando</v>
          </cell>
          <cell r="O1509">
            <v>0</v>
          </cell>
          <cell r="P1509">
            <v>0</v>
          </cell>
          <cell r="Q1509">
            <v>0</v>
          </cell>
          <cell r="R1509" t="str">
            <v>garden</v>
          </cell>
          <cell r="S1509" t="str">
            <v>AIMCO</v>
          </cell>
          <cell r="T1509" t="str">
            <v>FEE</v>
          </cell>
          <cell r="U1509" t="str">
            <v>Conventional</v>
          </cell>
          <cell r="V1509" t="str">
            <v>Conventional</v>
          </cell>
          <cell r="W1509" t="str">
            <v>Tax Credit</v>
          </cell>
          <cell r="X1509" t="str">
            <v>Fee</v>
          </cell>
          <cell r="Y1509" t="str">
            <v>12</v>
          </cell>
          <cell r="Z1509">
            <v>0</v>
          </cell>
          <cell r="AA1509">
            <v>0</v>
          </cell>
          <cell r="AB1509">
            <v>0</v>
          </cell>
          <cell r="AC1509">
            <v>0</v>
          </cell>
          <cell r="AD1509" t="str">
            <v>No</v>
          </cell>
          <cell r="AE1509" t="str">
            <v>Yes</v>
          </cell>
          <cell r="AF1509" t="str">
            <v>PAC</v>
          </cell>
          <cell r="AG1509" t="str">
            <v>P.A.C. Land Development</v>
          </cell>
          <cell r="AH1509">
            <v>0</v>
          </cell>
          <cell r="AI1509" t="str">
            <v>South East</v>
          </cell>
          <cell r="AJ1509" t="str">
            <v>Orlando</v>
          </cell>
          <cell r="AK1509" t="str">
            <v>Chuck Turner</v>
          </cell>
          <cell r="AL1509" t="str">
            <v>Mary J. Rose</v>
          </cell>
          <cell r="AM1509" t="b">
            <v>0</v>
          </cell>
          <cell r="AN1509" t="str">
            <v>RW:039072@3494</v>
          </cell>
          <cell r="AO1509" t="str">
            <v>10410</v>
          </cell>
          <cell r="AP1509">
            <v>0</v>
          </cell>
          <cell r="AQ1509">
            <v>0</v>
          </cell>
          <cell r="AR1509">
            <v>0</v>
          </cell>
          <cell r="AS1509">
            <v>0</v>
          </cell>
          <cell r="AT1509">
            <v>0</v>
          </cell>
          <cell r="AU1509">
            <v>0</v>
          </cell>
          <cell r="AV1509">
            <v>0</v>
          </cell>
          <cell r="AW1509">
            <v>0</v>
          </cell>
          <cell r="AX1509">
            <v>0</v>
          </cell>
          <cell r="AY1509">
            <v>0</v>
          </cell>
        </row>
        <row r="1510">
          <cell r="A1510" t="str">
            <v>039046</v>
          </cell>
          <cell r="B1510" t="str">
            <v>DOVETAIL VILLAS</v>
          </cell>
          <cell r="C1510" t="str">
            <v>5914 MAUSSER DRIVE</v>
          </cell>
          <cell r="D1510">
            <v>0</v>
          </cell>
          <cell r="E1510" t="str">
            <v>ORLANDO</v>
          </cell>
          <cell r="F1510" t="str">
            <v>FL</v>
          </cell>
          <cell r="G1510" t="str">
            <v>32822</v>
          </cell>
          <cell r="H1510" t="str">
            <v>407-275-3790</v>
          </cell>
          <cell r="I1510" t="str">
            <v>407-384-8505</v>
          </cell>
          <cell r="J1510">
            <v>232</v>
          </cell>
          <cell r="K1510" t="str">
            <v>12095</v>
          </cell>
          <cell r="L1510" t="str">
            <v>Orange</v>
          </cell>
          <cell r="M1510" t="str">
            <v>5960</v>
          </cell>
          <cell r="N1510" t="str">
            <v>Orlando</v>
          </cell>
          <cell r="O1510">
            <v>0</v>
          </cell>
          <cell r="P1510">
            <v>0</v>
          </cell>
          <cell r="Q1510">
            <v>0</v>
          </cell>
          <cell r="R1510" t="str">
            <v>garden</v>
          </cell>
          <cell r="S1510" t="str">
            <v>AIMCO</v>
          </cell>
          <cell r="T1510" t="str">
            <v>FEE</v>
          </cell>
          <cell r="U1510" t="str">
            <v>Conventional</v>
          </cell>
          <cell r="V1510" t="str">
            <v>Conventional</v>
          </cell>
          <cell r="W1510" t="str">
            <v>Tax Credit</v>
          </cell>
          <cell r="X1510" t="str">
            <v>Fee</v>
          </cell>
          <cell r="Y1510" t="str">
            <v>12</v>
          </cell>
          <cell r="Z1510">
            <v>0</v>
          </cell>
          <cell r="AA1510">
            <v>0</v>
          </cell>
          <cell r="AB1510">
            <v>0</v>
          </cell>
          <cell r="AC1510">
            <v>0</v>
          </cell>
          <cell r="AD1510" t="str">
            <v>No</v>
          </cell>
          <cell r="AE1510" t="str">
            <v>Yes</v>
          </cell>
          <cell r="AF1510" t="str">
            <v>PAC</v>
          </cell>
          <cell r="AG1510" t="str">
            <v>P.A.C. Land Development</v>
          </cell>
          <cell r="AH1510">
            <v>0</v>
          </cell>
          <cell r="AI1510" t="str">
            <v>South East</v>
          </cell>
          <cell r="AJ1510" t="str">
            <v>Orlando</v>
          </cell>
          <cell r="AK1510" t="str">
            <v>Chuck Turner</v>
          </cell>
          <cell r="AL1510" t="str">
            <v>Mary J. Rose</v>
          </cell>
          <cell r="AM1510" t="b">
            <v>1</v>
          </cell>
          <cell r="AN1510">
            <v>0</v>
          </cell>
          <cell r="AO1510">
            <v>0</v>
          </cell>
          <cell r="AP1510">
            <v>0</v>
          </cell>
          <cell r="AQ1510">
            <v>0</v>
          </cell>
          <cell r="AR1510">
            <v>0</v>
          </cell>
          <cell r="AS1510">
            <v>0</v>
          </cell>
          <cell r="AT1510">
            <v>0</v>
          </cell>
          <cell r="AU1510">
            <v>0</v>
          </cell>
          <cell r="AV1510">
            <v>0</v>
          </cell>
          <cell r="AW1510">
            <v>0</v>
          </cell>
          <cell r="AX1510">
            <v>0</v>
          </cell>
          <cell r="AY1510">
            <v>0</v>
          </cell>
        </row>
        <row r="1511">
          <cell r="A1511" t="str">
            <v>039049</v>
          </cell>
          <cell r="B1511" t="str">
            <v>COUNTRY VILLA</v>
          </cell>
          <cell r="C1511" t="str">
            <v>3014 FALL PLACE</v>
          </cell>
          <cell r="D1511">
            <v>0</v>
          </cell>
          <cell r="E1511" t="str">
            <v>West Lafayette6</v>
          </cell>
          <cell r="F1511" t="str">
            <v>IN</v>
          </cell>
          <cell r="G1511" t="str">
            <v>47906</v>
          </cell>
          <cell r="H1511" t="str">
            <v>317-463-0504</v>
          </cell>
          <cell r="I1511" t="str">
            <v>317-497-3197</v>
          </cell>
          <cell r="J1511">
            <v>92</v>
          </cell>
          <cell r="K1511" t="str">
            <v>18157</v>
          </cell>
          <cell r="L1511" t="str">
            <v>Tippecanoe</v>
          </cell>
          <cell r="M1511" t="str">
            <v>3920</v>
          </cell>
          <cell r="N1511" t="str">
            <v>Lafayette</v>
          </cell>
          <cell r="O1511">
            <v>0</v>
          </cell>
          <cell r="P1511">
            <v>0</v>
          </cell>
          <cell r="Q1511" t="str">
            <v>Suburban</v>
          </cell>
          <cell r="R1511" t="str">
            <v>garden</v>
          </cell>
          <cell r="S1511" t="str">
            <v>AIMCO</v>
          </cell>
          <cell r="T1511" t="str">
            <v>SOUTHPORT</v>
          </cell>
          <cell r="U1511" t="str">
            <v>Affordable</v>
          </cell>
          <cell r="V1511" t="str">
            <v>Affordable</v>
          </cell>
          <cell r="W1511">
            <v>0</v>
          </cell>
          <cell r="X1511" t="str">
            <v>Equity</v>
          </cell>
          <cell r="Y1511" t="str">
            <v>12</v>
          </cell>
          <cell r="Z1511" t="str">
            <v>7</v>
          </cell>
          <cell r="AA1511" t="str">
            <v>5</v>
          </cell>
          <cell r="AB1511">
            <v>0</v>
          </cell>
          <cell r="AC1511">
            <v>9.9000000000000008E-3</v>
          </cell>
          <cell r="AD1511" t="str">
            <v>Yes</v>
          </cell>
          <cell r="AE1511" t="str">
            <v>Yes</v>
          </cell>
          <cell r="AF1511" t="str">
            <v>South Port</v>
          </cell>
          <cell r="AG1511" t="str">
            <v>Country Villa Associates</v>
          </cell>
          <cell r="AH1511" t="str">
            <v>1972</v>
          </cell>
          <cell r="AI1511" t="str">
            <v>West</v>
          </cell>
          <cell r="AJ1511" t="str">
            <v>Indianapolis</v>
          </cell>
          <cell r="AK1511" t="str">
            <v>Rick Arbore</v>
          </cell>
          <cell r="AL1511" t="str">
            <v>Charlene Otterman</v>
          </cell>
          <cell r="AM1511" t="b">
            <v>0</v>
          </cell>
          <cell r="AN1511">
            <v>0</v>
          </cell>
          <cell r="AO1511">
            <v>0</v>
          </cell>
          <cell r="AP1511">
            <v>0</v>
          </cell>
          <cell r="AQ1511">
            <v>0</v>
          </cell>
          <cell r="AR1511">
            <v>0</v>
          </cell>
          <cell r="AS1511">
            <v>0</v>
          </cell>
          <cell r="AT1511">
            <v>0</v>
          </cell>
          <cell r="AU1511">
            <v>0</v>
          </cell>
          <cell r="AV1511">
            <v>0</v>
          </cell>
          <cell r="AW1511">
            <v>248.4</v>
          </cell>
          <cell r="AX1511">
            <v>248.4</v>
          </cell>
          <cell r="AY1511">
            <v>2.4500000000000002</v>
          </cell>
        </row>
        <row r="1512">
          <cell r="A1512" t="str">
            <v>039052</v>
          </cell>
          <cell r="B1512" t="str">
            <v>COUNTRYBROOK (OH)</v>
          </cell>
          <cell r="C1512" t="str">
            <v>800 BROOKSIDE COURT</v>
          </cell>
          <cell r="D1512">
            <v>0</v>
          </cell>
          <cell r="E1512" t="str">
            <v>Columbus</v>
          </cell>
          <cell r="F1512" t="str">
            <v>OH</v>
          </cell>
          <cell r="G1512" t="str">
            <v>43228</v>
          </cell>
          <cell r="H1512" t="str">
            <v>614-272-5600</v>
          </cell>
          <cell r="I1512" t="str">
            <v>614-272-8691</v>
          </cell>
          <cell r="J1512">
            <v>200</v>
          </cell>
          <cell r="K1512" t="str">
            <v>39049</v>
          </cell>
          <cell r="L1512" t="str">
            <v>Franklin</v>
          </cell>
          <cell r="M1512" t="str">
            <v>1840</v>
          </cell>
          <cell r="N1512" t="str">
            <v>Columbus</v>
          </cell>
          <cell r="O1512">
            <v>0</v>
          </cell>
          <cell r="P1512">
            <v>0</v>
          </cell>
          <cell r="Q1512" t="str">
            <v>Unknown</v>
          </cell>
          <cell r="R1512" t="str">
            <v>garden</v>
          </cell>
          <cell r="S1512" t="str">
            <v>AIMCO</v>
          </cell>
          <cell r="T1512" t="str">
            <v>SOUTHPORT</v>
          </cell>
          <cell r="U1512" t="str">
            <v>Affordable</v>
          </cell>
          <cell r="V1512" t="str">
            <v>Affordable</v>
          </cell>
          <cell r="W1512">
            <v>0</v>
          </cell>
          <cell r="X1512" t="str">
            <v>Equity</v>
          </cell>
          <cell r="Y1512" t="str">
            <v>12</v>
          </cell>
          <cell r="Z1512" t="str">
            <v>4</v>
          </cell>
          <cell r="AA1512" t="str">
            <v>4</v>
          </cell>
          <cell r="AB1512">
            <v>0</v>
          </cell>
          <cell r="AC1512">
            <v>9.9000000000000008E-3</v>
          </cell>
          <cell r="AD1512" t="str">
            <v>Yes</v>
          </cell>
          <cell r="AE1512" t="str">
            <v>Yes</v>
          </cell>
          <cell r="AF1512" t="str">
            <v>South Port</v>
          </cell>
          <cell r="AG1512" t="str">
            <v>Countrybrook Assoc</v>
          </cell>
          <cell r="AH1512" t="str">
            <v>1978</v>
          </cell>
          <cell r="AI1512" t="str">
            <v>West</v>
          </cell>
          <cell r="AJ1512" t="str">
            <v>Columbus</v>
          </cell>
          <cell r="AK1512" t="str">
            <v>Rowe Shockley</v>
          </cell>
          <cell r="AL1512" t="str">
            <v>Jim Soxman</v>
          </cell>
          <cell r="AM1512" t="b">
            <v>1</v>
          </cell>
          <cell r="AN1512">
            <v>0</v>
          </cell>
          <cell r="AO1512">
            <v>0</v>
          </cell>
          <cell r="AP1512">
            <v>0</v>
          </cell>
          <cell r="AQ1512">
            <v>0</v>
          </cell>
          <cell r="AR1512">
            <v>0</v>
          </cell>
          <cell r="AS1512">
            <v>0</v>
          </cell>
          <cell r="AT1512">
            <v>0</v>
          </cell>
          <cell r="AU1512">
            <v>0</v>
          </cell>
          <cell r="AV1512">
            <v>0</v>
          </cell>
          <cell r="AW1512">
            <v>0</v>
          </cell>
          <cell r="AX1512">
            <v>0</v>
          </cell>
          <cell r="AY1512">
            <v>0</v>
          </cell>
        </row>
        <row r="1513">
          <cell r="A1513" t="str">
            <v>039055</v>
          </cell>
          <cell r="B1513" t="str">
            <v>KEMAR</v>
          </cell>
          <cell r="C1513" t="str">
            <v>112 AUTUMN CT.</v>
          </cell>
          <cell r="D1513">
            <v>0</v>
          </cell>
          <cell r="E1513" t="str">
            <v>Frankfort</v>
          </cell>
          <cell r="F1513" t="str">
            <v>IN</v>
          </cell>
          <cell r="G1513" t="str">
            <v>46041</v>
          </cell>
          <cell r="H1513" t="str">
            <v>317-659-1869</v>
          </cell>
          <cell r="I1513" t="str">
            <v>317-659-1775</v>
          </cell>
          <cell r="J1513">
            <v>80</v>
          </cell>
          <cell r="K1513" t="str">
            <v>18023</v>
          </cell>
          <cell r="L1513" t="str">
            <v>Clinton</v>
          </cell>
          <cell r="M1513" t="str">
            <v>3920</v>
          </cell>
          <cell r="N1513" t="str">
            <v>Lafayette</v>
          </cell>
          <cell r="O1513">
            <v>0</v>
          </cell>
          <cell r="P1513">
            <v>0</v>
          </cell>
          <cell r="Q1513" t="str">
            <v>Unknown</v>
          </cell>
          <cell r="R1513" t="str">
            <v>garden</v>
          </cell>
          <cell r="S1513" t="str">
            <v>AIMCO</v>
          </cell>
          <cell r="T1513" t="str">
            <v>SOUTHPORT</v>
          </cell>
          <cell r="U1513" t="str">
            <v>Affordable</v>
          </cell>
          <cell r="V1513" t="str">
            <v>Affordable</v>
          </cell>
          <cell r="W1513">
            <v>0</v>
          </cell>
          <cell r="X1513" t="str">
            <v>Equity</v>
          </cell>
          <cell r="Y1513" t="str">
            <v>12</v>
          </cell>
          <cell r="Z1513" t="str">
            <v>6</v>
          </cell>
          <cell r="AA1513" t="str">
            <v>6</v>
          </cell>
          <cell r="AB1513">
            <v>0</v>
          </cell>
          <cell r="AC1513">
            <v>9.9000000000000008E-3</v>
          </cell>
          <cell r="AD1513" t="str">
            <v>Yes</v>
          </cell>
          <cell r="AE1513" t="str">
            <v>Yes</v>
          </cell>
          <cell r="AF1513" t="str">
            <v>South Port</v>
          </cell>
          <cell r="AG1513" t="str">
            <v>Kemar Townhouses Assoc</v>
          </cell>
          <cell r="AH1513" t="str">
            <v>1973</v>
          </cell>
          <cell r="AI1513" t="str">
            <v>West</v>
          </cell>
          <cell r="AJ1513" t="str">
            <v>Indianapolis</v>
          </cell>
          <cell r="AK1513" t="str">
            <v>Rick Arbore</v>
          </cell>
          <cell r="AL1513" t="str">
            <v>Charlene Otterman</v>
          </cell>
          <cell r="AM1513" t="b">
            <v>0</v>
          </cell>
          <cell r="AN1513" t="str">
            <v>RW:039031@3494</v>
          </cell>
          <cell r="AO1513" t="str">
            <v>10411</v>
          </cell>
          <cell r="AP1513">
            <v>0</v>
          </cell>
          <cell r="AQ1513">
            <v>0</v>
          </cell>
          <cell r="AR1513">
            <v>0</v>
          </cell>
          <cell r="AS1513">
            <v>0</v>
          </cell>
          <cell r="AT1513">
            <v>331.61</v>
          </cell>
          <cell r="AU1513">
            <v>0</v>
          </cell>
          <cell r="AV1513">
            <v>0</v>
          </cell>
          <cell r="AW1513">
            <v>0</v>
          </cell>
          <cell r="AX1513">
            <v>331.61</v>
          </cell>
          <cell r="AY1513">
            <v>3.28</v>
          </cell>
        </row>
        <row r="1514">
          <cell r="A1514" t="str">
            <v>039057</v>
          </cell>
          <cell r="B1514" t="str">
            <v>MARTEN MANOR EAST</v>
          </cell>
          <cell r="C1514" t="str">
            <v>7852 MARTEN COURT SOUTH</v>
          </cell>
          <cell r="D1514">
            <v>0</v>
          </cell>
          <cell r="E1514" t="str">
            <v>Indianapolis</v>
          </cell>
          <cell r="F1514" t="str">
            <v>IN</v>
          </cell>
          <cell r="G1514" t="str">
            <v>46226</v>
          </cell>
          <cell r="H1514" t="str">
            <v>317-545-9131</v>
          </cell>
          <cell r="I1514" t="str">
            <v>317-545-5590</v>
          </cell>
          <cell r="J1514">
            <v>144</v>
          </cell>
          <cell r="K1514" t="str">
            <v>18097</v>
          </cell>
          <cell r="L1514" t="str">
            <v>Marion</v>
          </cell>
          <cell r="M1514" t="str">
            <v>3480</v>
          </cell>
          <cell r="N1514" t="str">
            <v>Indianapolis</v>
          </cell>
          <cell r="O1514">
            <v>0</v>
          </cell>
          <cell r="P1514">
            <v>0</v>
          </cell>
          <cell r="Q1514" t="str">
            <v>Small City</v>
          </cell>
          <cell r="R1514" t="str">
            <v>garden</v>
          </cell>
          <cell r="S1514" t="str">
            <v>AIMCO</v>
          </cell>
          <cell r="T1514" t="str">
            <v>SOUTHPORT</v>
          </cell>
          <cell r="U1514" t="str">
            <v>Conventional</v>
          </cell>
          <cell r="V1514" t="str">
            <v>Conventional</v>
          </cell>
          <cell r="W1514">
            <v>0</v>
          </cell>
          <cell r="X1514" t="str">
            <v>Equity</v>
          </cell>
          <cell r="Y1514" t="str">
            <v>12</v>
          </cell>
          <cell r="Z1514" t="str">
            <v>4</v>
          </cell>
          <cell r="AA1514" t="str">
            <v>3</v>
          </cell>
          <cell r="AB1514">
            <v>0</v>
          </cell>
          <cell r="AC1514">
            <v>1.01E-2</v>
          </cell>
          <cell r="AD1514" t="str">
            <v>Yes</v>
          </cell>
          <cell r="AE1514" t="str">
            <v>Yes</v>
          </cell>
          <cell r="AF1514" t="str">
            <v>South Port</v>
          </cell>
          <cell r="AG1514" t="str">
            <v>Marten Manor Realty Assoc</v>
          </cell>
          <cell r="AH1514" t="str">
            <v>1971</v>
          </cell>
          <cell r="AI1514" t="str">
            <v>West</v>
          </cell>
          <cell r="AJ1514" t="str">
            <v>Indianapolis</v>
          </cell>
          <cell r="AK1514" t="str">
            <v>Rick Arbore</v>
          </cell>
          <cell r="AL1514" t="str">
            <v>Rick Raffanti</v>
          </cell>
          <cell r="AM1514" t="b">
            <v>0</v>
          </cell>
          <cell r="AN1514">
            <v>0</v>
          </cell>
          <cell r="AO1514">
            <v>0</v>
          </cell>
          <cell r="AP1514">
            <v>0</v>
          </cell>
          <cell r="AQ1514">
            <v>1422.72</v>
          </cell>
          <cell r="AR1514">
            <v>0</v>
          </cell>
          <cell r="AS1514">
            <v>0</v>
          </cell>
          <cell r="AT1514">
            <v>978.17</v>
          </cell>
          <cell r="AU1514">
            <v>0</v>
          </cell>
          <cell r="AV1514">
            <v>0</v>
          </cell>
          <cell r="AW1514">
            <v>0</v>
          </cell>
          <cell r="AX1514">
            <v>2400.89</v>
          </cell>
          <cell r="AY1514">
            <v>24.24</v>
          </cell>
        </row>
        <row r="1515">
          <cell r="A1515" t="str">
            <v>039059</v>
          </cell>
          <cell r="B1515" t="str">
            <v>SUNCHASE TAMPA</v>
          </cell>
          <cell r="C1515" t="str">
            <v>7610 WEST WATERS AVENUE</v>
          </cell>
          <cell r="D1515">
            <v>0</v>
          </cell>
          <cell r="E1515" t="str">
            <v>TAMPA</v>
          </cell>
          <cell r="F1515" t="str">
            <v>FL</v>
          </cell>
          <cell r="G1515" t="str">
            <v>33615</v>
          </cell>
          <cell r="H1515" t="str">
            <v>813-888-6225</v>
          </cell>
          <cell r="I1515" t="str">
            <v>813-886-8796</v>
          </cell>
          <cell r="J1515">
            <v>216</v>
          </cell>
          <cell r="K1515" t="str">
            <v>12057</v>
          </cell>
          <cell r="L1515" t="str">
            <v>Hillsborough</v>
          </cell>
          <cell r="M1515" t="str">
            <v>8280</v>
          </cell>
          <cell r="N1515" t="str">
            <v>Tampa-St. Petersburg-Clearwater</v>
          </cell>
          <cell r="O1515">
            <v>0</v>
          </cell>
          <cell r="P1515">
            <v>0</v>
          </cell>
          <cell r="Q1515">
            <v>0</v>
          </cell>
          <cell r="R1515" t="str">
            <v>garden</v>
          </cell>
          <cell r="S1515" t="str">
            <v>AIMCO</v>
          </cell>
          <cell r="T1515" t="str">
            <v>REIT</v>
          </cell>
          <cell r="U1515" t="str">
            <v>Conventional</v>
          </cell>
          <cell r="V1515" t="str">
            <v>Conventional</v>
          </cell>
          <cell r="W1515">
            <v>0</v>
          </cell>
          <cell r="X1515" t="str">
            <v>Consolidated</v>
          </cell>
          <cell r="Y1515" t="str">
            <v>12</v>
          </cell>
          <cell r="Z1515" t="str">
            <v>7</v>
          </cell>
          <cell r="AA1515" t="str">
            <v>7</v>
          </cell>
          <cell r="AB1515">
            <v>0</v>
          </cell>
          <cell r="AC1515">
            <v>1</v>
          </cell>
          <cell r="AD1515" t="str">
            <v>Yes</v>
          </cell>
          <cell r="AE1515" t="str">
            <v>Yes</v>
          </cell>
          <cell r="AF1515" t="str">
            <v>NHP Management Company</v>
          </cell>
          <cell r="AG1515" t="str">
            <v>OTC Apartments, L.P.</v>
          </cell>
          <cell r="AH1515" t="str">
            <v>1985</v>
          </cell>
          <cell r="AI1515" t="str">
            <v>South East</v>
          </cell>
          <cell r="AJ1515" t="str">
            <v>Tampa</v>
          </cell>
          <cell r="AK1515" t="str">
            <v>Dan Kistel</v>
          </cell>
          <cell r="AL1515" t="str">
            <v>Brenda DeVore</v>
          </cell>
          <cell r="AM1515" t="b">
            <v>0</v>
          </cell>
          <cell r="AN1515">
            <v>0</v>
          </cell>
          <cell r="AO1515" t="str">
            <v>09096</v>
          </cell>
          <cell r="AP1515">
            <v>0</v>
          </cell>
          <cell r="AQ1515">
            <v>0</v>
          </cell>
          <cell r="AR1515">
            <v>0</v>
          </cell>
          <cell r="AS1515">
            <v>0</v>
          </cell>
          <cell r="AT1515">
            <v>0</v>
          </cell>
          <cell r="AU1515">
            <v>0</v>
          </cell>
          <cell r="AV1515">
            <v>0</v>
          </cell>
          <cell r="AW1515">
            <v>583.20000000000005</v>
          </cell>
          <cell r="AX1515">
            <v>583.20000000000005</v>
          </cell>
          <cell r="AY1515">
            <v>583.20000000000005</v>
          </cell>
        </row>
        <row r="1516">
          <cell r="A1516" t="str">
            <v>039060</v>
          </cell>
          <cell r="B1516" t="str">
            <v>NORTHPOINT</v>
          </cell>
          <cell r="C1516" t="str">
            <v>7717 NORTH PAULINA</v>
          </cell>
          <cell r="D1516">
            <v>0</v>
          </cell>
          <cell r="E1516" t="str">
            <v>Chicago</v>
          </cell>
          <cell r="F1516" t="str">
            <v>IL</v>
          </cell>
          <cell r="G1516" t="str">
            <v>60626</v>
          </cell>
          <cell r="H1516" t="str">
            <v>773-764-6707</v>
          </cell>
          <cell r="I1516" t="str">
            <v>773-764-3107</v>
          </cell>
          <cell r="J1516">
            <v>304</v>
          </cell>
          <cell r="K1516" t="str">
            <v>17031</v>
          </cell>
          <cell r="L1516" t="str">
            <v>Cook</v>
          </cell>
          <cell r="M1516" t="str">
            <v>1600</v>
          </cell>
          <cell r="N1516" t="str">
            <v>Chicago</v>
          </cell>
          <cell r="O1516" t="str">
            <v>14</v>
          </cell>
          <cell r="P1516" t="str">
            <v>Chicago - Gary - Kenosha</v>
          </cell>
          <cell r="Q1516" t="str">
            <v>Inner city</v>
          </cell>
          <cell r="R1516" t="str">
            <v>garden</v>
          </cell>
          <cell r="S1516" t="str">
            <v>AIMCO</v>
          </cell>
          <cell r="T1516" t="str">
            <v>NHP</v>
          </cell>
          <cell r="U1516" t="str">
            <v>Affordable</v>
          </cell>
          <cell r="V1516" t="str">
            <v>Affordable</v>
          </cell>
          <cell r="W1516">
            <v>0</v>
          </cell>
          <cell r="X1516" t="str">
            <v>Equity</v>
          </cell>
          <cell r="Y1516" t="str">
            <v>12</v>
          </cell>
          <cell r="Z1516" t="str">
            <v>7</v>
          </cell>
          <cell r="AA1516" t="str">
            <v>7</v>
          </cell>
          <cell r="AB1516">
            <v>0</v>
          </cell>
          <cell r="AC1516">
            <v>0.5746</v>
          </cell>
          <cell r="AD1516" t="str">
            <v>Yes</v>
          </cell>
          <cell r="AE1516" t="str">
            <v>Yes</v>
          </cell>
          <cell r="AF1516" t="str">
            <v>RESCORP</v>
          </cell>
          <cell r="AG1516" t="str">
            <v>The Rogers Park Ptsp</v>
          </cell>
          <cell r="AH1516" t="str">
            <v>1920</v>
          </cell>
          <cell r="AI1516" t="str">
            <v>Far West</v>
          </cell>
          <cell r="AJ1516" t="str">
            <v>Chicago</v>
          </cell>
          <cell r="AK1516" t="str">
            <v>Wade Roemke</v>
          </cell>
          <cell r="AL1516" t="str">
            <v>Claudia Vita</v>
          </cell>
          <cell r="AM1516" t="b">
            <v>0</v>
          </cell>
          <cell r="AN1516" t="str">
            <v>RW:000272@3494</v>
          </cell>
          <cell r="AO1516" t="str">
            <v>11534</v>
          </cell>
          <cell r="AP1516">
            <v>2703.16</v>
          </cell>
          <cell r="AQ1516">
            <v>0</v>
          </cell>
          <cell r="AR1516">
            <v>0</v>
          </cell>
          <cell r="AS1516">
            <v>0</v>
          </cell>
          <cell r="AT1516">
            <v>1216.1199999999999</v>
          </cell>
          <cell r="AU1516">
            <v>0</v>
          </cell>
          <cell r="AV1516">
            <v>0</v>
          </cell>
          <cell r="AW1516">
            <v>0</v>
          </cell>
          <cell r="AX1516">
            <v>3919.28</v>
          </cell>
          <cell r="AY1516">
            <v>2252.0100000000002</v>
          </cell>
        </row>
        <row r="1517">
          <cell r="A1517" t="str">
            <v>039061</v>
          </cell>
          <cell r="B1517" t="str">
            <v>SUNCHASE NORTH</v>
          </cell>
          <cell r="C1517" t="str">
            <v>6750 WOODLAKE DRIVE</v>
          </cell>
          <cell r="D1517">
            <v>0</v>
          </cell>
          <cell r="E1517" t="str">
            <v>ORLANDO</v>
          </cell>
          <cell r="F1517" t="str">
            <v>FL</v>
          </cell>
          <cell r="G1517" t="str">
            <v>32810</v>
          </cell>
          <cell r="H1517" t="str">
            <v>407-297-8071</v>
          </cell>
          <cell r="I1517" t="str">
            <v>407-294-0820</v>
          </cell>
          <cell r="J1517">
            <v>324</v>
          </cell>
          <cell r="K1517" t="str">
            <v>12095</v>
          </cell>
          <cell r="L1517" t="str">
            <v>Orange</v>
          </cell>
          <cell r="M1517" t="str">
            <v>5960</v>
          </cell>
          <cell r="N1517" t="str">
            <v>Orlando</v>
          </cell>
          <cell r="O1517">
            <v>0</v>
          </cell>
          <cell r="P1517">
            <v>0</v>
          </cell>
          <cell r="Q1517">
            <v>0</v>
          </cell>
          <cell r="R1517" t="str">
            <v>garden</v>
          </cell>
          <cell r="S1517" t="str">
            <v>AIMCO</v>
          </cell>
          <cell r="T1517" t="str">
            <v>REIT</v>
          </cell>
          <cell r="U1517" t="str">
            <v>Conventional</v>
          </cell>
          <cell r="V1517" t="str">
            <v>Conventional</v>
          </cell>
          <cell r="W1517">
            <v>0</v>
          </cell>
          <cell r="X1517" t="str">
            <v>Consolidated</v>
          </cell>
          <cell r="Y1517" t="str">
            <v>12</v>
          </cell>
          <cell r="Z1517" t="str">
            <v>4</v>
          </cell>
          <cell r="AA1517" t="str">
            <v>6</v>
          </cell>
          <cell r="AB1517">
            <v>0</v>
          </cell>
          <cell r="AC1517">
            <v>1</v>
          </cell>
          <cell r="AD1517" t="str">
            <v>Yes</v>
          </cell>
          <cell r="AE1517" t="str">
            <v>Yes</v>
          </cell>
          <cell r="AF1517" t="str">
            <v>NHP Management Company</v>
          </cell>
          <cell r="AG1517" t="str">
            <v>OTC Apartments, L.P.</v>
          </cell>
          <cell r="AH1517" t="str">
            <v>1985</v>
          </cell>
          <cell r="AI1517" t="str">
            <v>South East</v>
          </cell>
          <cell r="AJ1517" t="str">
            <v>Orlando</v>
          </cell>
          <cell r="AK1517" t="str">
            <v>Chuck Turner</v>
          </cell>
          <cell r="AL1517" t="str">
            <v>Mary J. Rose</v>
          </cell>
          <cell r="AM1517" t="b">
            <v>0</v>
          </cell>
          <cell r="AN1517">
            <v>0</v>
          </cell>
          <cell r="AO1517" t="str">
            <v>09115</v>
          </cell>
          <cell r="AP1517">
            <v>0</v>
          </cell>
          <cell r="AQ1517">
            <v>0</v>
          </cell>
          <cell r="AR1517">
            <v>0</v>
          </cell>
          <cell r="AS1517">
            <v>1166.4000000000001</v>
          </cell>
          <cell r="AT1517">
            <v>0</v>
          </cell>
          <cell r="AU1517">
            <v>0</v>
          </cell>
          <cell r="AV1517">
            <v>0</v>
          </cell>
          <cell r="AW1517">
            <v>0</v>
          </cell>
          <cell r="AX1517">
            <v>1166.4000000000001</v>
          </cell>
          <cell r="AY1517">
            <v>1166.4000000000001</v>
          </cell>
        </row>
        <row r="1518">
          <cell r="A1518" t="str">
            <v>039063</v>
          </cell>
          <cell r="B1518" t="str">
            <v>WOODLANDS/ODESSA</v>
          </cell>
          <cell r="C1518" t="str">
            <v>5050 TANGLEWOOD</v>
          </cell>
          <cell r="D1518">
            <v>0</v>
          </cell>
          <cell r="E1518" t="str">
            <v>ODESSA</v>
          </cell>
          <cell r="F1518" t="str">
            <v>TX</v>
          </cell>
          <cell r="G1518" t="str">
            <v>79762</v>
          </cell>
          <cell r="H1518" t="str">
            <v>915-367-9112</v>
          </cell>
          <cell r="I1518" t="str">
            <v>915-367-4161</v>
          </cell>
          <cell r="J1518">
            <v>232</v>
          </cell>
          <cell r="K1518" t="str">
            <v>48135</v>
          </cell>
          <cell r="L1518" t="str">
            <v>Ector</v>
          </cell>
          <cell r="M1518" t="str">
            <v>5800</v>
          </cell>
          <cell r="N1518" t="str">
            <v>Odessa-Midland</v>
          </cell>
          <cell r="O1518">
            <v>0</v>
          </cell>
          <cell r="P1518">
            <v>0</v>
          </cell>
          <cell r="Q1518">
            <v>0</v>
          </cell>
          <cell r="R1518" t="str">
            <v>garden</v>
          </cell>
          <cell r="S1518" t="str">
            <v>AIMCO</v>
          </cell>
          <cell r="T1518" t="str">
            <v>REIT</v>
          </cell>
          <cell r="U1518" t="str">
            <v>Conventional</v>
          </cell>
          <cell r="V1518" t="str">
            <v>Conventional</v>
          </cell>
          <cell r="W1518">
            <v>0</v>
          </cell>
          <cell r="X1518" t="str">
            <v>Consolidated</v>
          </cell>
          <cell r="Y1518" t="str">
            <v>12</v>
          </cell>
          <cell r="Z1518" t="str">
            <v>9</v>
          </cell>
          <cell r="AA1518" t="str">
            <v>8</v>
          </cell>
          <cell r="AB1518">
            <v>0</v>
          </cell>
          <cell r="AC1518">
            <v>1</v>
          </cell>
          <cell r="AD1518" t="str">
            <v>Yes</v>
          </cell>
          <cell r="AE1518" t="str">
            <v>Yes</v>
          </cell>
          <cell r="AF1518" t="str">
            <v>NHP Management Company</v>
          </cell>
          <cell r="AG1518" t="str">
            <v>AIMCO Properties, L.P.</v>
          </cell>
          <cell r="AH1518" t="str">
            <v>1982</v>
          </cell>
          <cell r="AI1518" t="str">
            <v>West</v>
          </cell>
          <cell r="AJ1518" t="str">
            <v>Dallas I</v>
          </cell>
          <cell r="AK1518" t="str">
            <v>Ron Shelton</v>
          </cell>
          <cell r="AL1518" t="str">
            <v>Pat Stovall</v>
          </cell>
          <cell r="AM1518" t="b">
            <v>0</v>
          </cell>
          <cell r="AN1518" t="str">
            <v>RW:038428@3494</v>
          </cell>
          <cell r="AO1518" t="str">
            <v>07309</v>
          </cell>
          <cell r="AP1518">
            <v>0</v>
          </cell>
          <cell r="AQ1518">
            <v>0</v>
          </cell>
          <cell r="AR1518">
            <v>1252.8</v>
          </cell>
          <cell r="AS1518">
            <v>0</v>
          </cell>
          <cell r="AT1518">
            <v>0</v>
          </cell>
          <cell r="AU1518">
            <v>0</v>
          </cell>
          <cell r="AV1518">
            <v>0</v>
          </cell>
          <cell r="AW1518">
            <v>0</v>
          </cell>
          <cell r="AX1518">
            <v>1252.8</v>
          </cell>
          <cell r="AY1518">
            <v>1252.8</v>
          </cell>
        </row>
        <row r="1519">
          <cell r="A1519" t="str">
            <v>039064</v>
          </cell>
          <cell r="B1519" t="str">
            <v>PARKWAYS</v>
          </cell>
          <cell r="C1519" t="str">
            <v>6787 S. EAST END AVENUE</v>
          </cell>
          <cell r="D1519">
            <v>0</v>
          </cell>
          <cell r="E1519" t="str">
            <v>Chicago</v>
          </cell>
          <cell r="F1519" t="str">
            <v>IL</v>
          </cell>
          <cell r="G1519" t="str">
            <v>60649</v>
          </cell>
          <cell r="H1519" t="str">
            <v>773-493-7300</v>
          </cell>
          <cell r="I1519" t="str">
            <v>773-493-7640</v>
          </cell>
          <cell r="J1519">
            <v>446</v>
          </cell>
          <cell r="K1519" t="str">
            <v>17031</v>
          </cell>
          <cell r="L1519" t="str">
            <v>Cook</v>
          </cell>
          <cell r="M1519" t="str">
            <v>1600</v>
          </cell>
          <cell r="N1519" t="str">
            <v>Chicago</v>
          </cell>
          <cell r="O1519" t="str">
            <v>14</v>
          </cell>
          <cell r="P1519" t="str">
            <v>Chicago - Gary - Kenosha</v>
          </cell>
          <cell r="Q1519" t="str">
            <v>Inner city</v>
          </cell>
          <cell r="R1519" t="str">
            <v>garden</v>
          </cell>
          <cell r="S1519" t="str">
            <v>AIMCO</v>
          </cell>
          <cell r="T1519" t="str">
            <v>NHP</v>
          </cell>
          <cell r="U1519" t="str">
            <v>Affordable</v>
          </cell>
          <cell r="V1519" t="str">
            <v>Affordable</v>
          </cell>
          <cell r="W1519">
            <v>0</v>
          </cell>
          <cell r="X1519" t="str">
            <v>Equity</v>
          </cell>
          <cell r="Y1519" t="str">
            <v>12</v>
          </cell>
          <cell r="Z1519" t="str">
            <v>7</v>
          </cell>
          <cell r="AA1519" t="str">
            <v>7</v>
          </cell>
          <cell r="AB1519">
            <v>0</v>
          </cell>
          <cell r="AC1519">
            <v>0.16539999999999999</v>
          </cell>
          <cell r="AD1519" t="str">
            <v>Yes</v>
          </cell>
          <cell r="AE1519" t="str">
            <v>Yes</v>
          </cell>
          <cell r="AF1519" t="str">
            <v>RESCORP</v>
          </cell>
          <cell r="AG1519" t="str">
            <v>Parkways Assoc Ltd Ptsp</v>
          </cell>
          <cell r="AH1519" t="str">
            <v>1982</v>
          </cell>
          <cell r="AI1519" t="str">
            <v>Far West</v>
          </cell>
          <cell r="AJ1519" t="str">
            <v>Chicago</v>
          </cell>
          <cell r="AK1519" t="str">
            <v>Wade Roemke</v>
          </cell>
          <cell r="AL1519" t="str">
            <v>Claudia Vita</v>
          </cell>
          <cell r="AM1519" t="b">
            <v>0</v>
          </cell>
          <cell r="AN1519" t="str">
            <v>RW:007114@3494</v>
          </cell>
          <cell r="AO1519" t="str">
            <v>11405</v>
          </cell>
          <cell r="AP1519">
            <v>3965.83</v>
          </cell>
          <cell r="AQ1519">
            <v>0</v>
          </cell>
          <cell r="AR1519">
            <v>0</v>
          </cell>
          <cell r="AS1519">
            <v>0</v>
          </cell>
          <cell r="AT1519">
            <v>2956.26</v>
          </cell>
          <cell r="AU1519">
            <v>0</v>
          </cell>
          <cell r="AV1519">
            <v>0</v>
          </cell>
          <cell r="AW1519">
            <v>0</v>
          </cell>
          <cell r="AX1519">
            <v>6922.09</v>
          </cell>
          <cell r="AY1519">
            <v>1144.9100000000001</v>
          </cell>
        </row>
        <row r="1520">
          <cell r="A1520" t="str">
            <v>039065</v>
          </cell>
          <cell r="B1520" t="str">
            <v>SUNCHASE CLEARWATER</v>
          </cell>
          <cell r="C1520" t="str">
            <v>6550 150th AVENUE NORTH</v>
          </cell>
          <cell r="D1520">
            <v>0</v>
          </cell>
          <cell r="E1520" t="str">
            <v>CLEARWATER</v>
          </cell>
          <cell r="F1520" t="str">
            <v>FL</v>
          </cell>
          <cell r="G1520" t="str">
            <v>34620</v>
          </cell>
          <cell r="H1520" t="str">
            <v>727-531-1408</v>
          </cell>
          <cell r="I1520" t="str">
            <v>727-538-9168</v>
          </cell>
          <cell r="J1520">
            <v>461</v>
          </cell>
          <cell r="K1520" t="str">
            <v>12103</v>
          </cell>
          <cell r="L1520" t="str">
            <v>Pinellas</v>
          </cell>
          <cell r="M1520" t="str">
            <v>8280</v>
          </cell>
          <cell r="N1520" t="str">
            <v>Tampa-St. Petersburg-Clearwater</v>
          </cell>
          <cell r="O1520">
            <v>0</v>
          </cell>
          <cell r="P1520">
            <v>0</v>
          </cell>
          <cell r="Q1520">
            <v>0</v>
          </cell>
          <cell r="R1520" t="str">
            <v>garden</v>
          </cell>
          <cell r="S1520" t="str">
            <v>AIMCO</v>
          </cell>
          <cell r="T1520" t="str">
            <v>REIT</v>
          </cell>
          <cell r="U1520" t="str">
            <v>Conventional</v>
          </cell>
          <cell r="V1520" t="str">
            <v>Conventional</v>
          </cell>
          <cell r="W1520">
            <v>0</v>
          </cell>
          <cell r="X1520" t="str">
            <v>Consolidated</v>
          </cell>
          <cell r="Y1520" t="str">
            <v>12</v>
          </cell>
          <cell r="Z1520" t="str">
            <v>7</v>
          </cell>
          <cell r="AA1520" t="str">
            <v>7</v>
          </cell>
          <cell r="AB1520">
            <v>0</v>
          </cell>
          <cell r="AC1520">
            <v>1</v>
          </cell>
          <cell r="AD1520" t="str">
            <v>Yes</v>
          </cell>
          <cell r="AE1520" t="str">
            <v>Yes</v>
          </cell>
          <cell r="AF1520" t="str">
            <v>NHP Management Company</v>
          </cell>
          <cell r="AG1520" t="str">
            <v>OTC Apartments, L.P.</v>
          </cell>
          <cell r="AH1520" t="str">
            <v>1985</v>
          </cell>
          <cell r="AI1520" t="str">
            <v>South East</v>
          </cell>
          <cell r="AJ1520" t="str">
            <v>Tampa</v>
          </cell>
          <cell r="AK1520" t="str">
            <v>Dan Kistel</v>
          </cell>
          <cell r="AL1520" t="str">
            <v>Gail Comfort</v>
          </cell>
          <cell r="AM1520" t="b">
            <v>0</v>
          </cell>
          <cell r="AN1520" t="str">
            <v>RW:00381@3494</v>
          </cell>
          <cell r="AO1520" t="str">
            <v>11425</v>
          </cell>
          <cell r="AP1520">
            <v>0</v>
          </cell>
          <cell r="AQ1520">
            <v>0</v>
          </cell>
          <cell r="AR1520">
            <v>0</v>
          </cell>
          <cell r="AS1520">
            <v>0</v>
          </cell>
          <cell r="AT1520">
            <v>0</v>
          </cell>
          <cell r="AU1520">
            <v>0</v>
          </cell>
          <cell r="AV1520">
            <v>0</v>
          </cell>
          <cell r="AW1520">
            <v>1244.7</v>
          </cell>
          <cell r="AX1520">
            <v>1244.7</v>
          </cell>
          <cell r="AY1520">
            <v>1244.7</v>
          </cell>
        </row>
        <row r="1521">
          <cell r="A1521" t="str">
            <v>039066</v>
          </cell>
          <cell r="B1521" t="str">
            <v>NEW VISTAS I</v>
          </cell>
          <cell r="C1521" t="str">
            <v>6915 SOUTH CRANDON</v>
          </cell>
          <cell r="D1521">
            <v>0</v>
          </cell>
          <cell r="E1521" t="str">
            <v>Chicago</v>
          </cell>
          <cell r="F1521" t="str">
            <v>IL</v>
          </cell>
          <cell r="G1521" t="str">
            <v>60649</v>
          </cell>
          <cell r="H1521" t="str">
            <v>773-493-1595</v>
          </cell>
          <cell r="I1521" t="str">
            <v>773-493-9521</v>
          </cell>
          <cell r="J1521">
            <v>148</v>
          </cell>
          <cell r="K1521" t="str">
            <v>17031</v>
          </cell>
          <cell r="L1521" t="str">
            <v>Cook</v>
          </cell>
          <cell r="M1521" t="str">
            <v>1600</v>
          </cell>
          <cell r="N1521" t="str">
            <v>Chicago</v>
          </cell>
          <cell r="O1521" t="str">
            <v>14</v>
          </cell>
          <cell r="P1521" t="str">
            <v>Chicago - Gary - Kenosha</v>
          </cell>
          <cell r="Q1521" t="str">
            <v>Unknown</v>
          </cell>
          <cell r="R1521" t="str">
            <v>garden</v>
          </cell>
          <cell r="S1521" t="str">
            <v>AIMCO</v>
          </cell>
          <cell r="T1521" t="str">
            <v>RESCORP</v>
          </cell>
          <cell r="U1521" t="str">
            <v>Affordable</v>
          </cell>
          <cell r="V1521" t="str">
            <v>Affordable</v>
          </cell>
          <cell r="W1521">
            <v>0</v>
          </cell>
          <cell r="X1521" t="str">
            <v>Equity</v>
          </cell>
          <cell r="Y1521" t="str">
            <v>12</v>
          </cell>
          <cell r="Z1521" t="str">
            <v>8</v>
          </cell>
          <cell r="AA1521" t="str">
            <v>8</v>
          </cell>
          <cell r="AB1521">
            <v>0</v>
          </cell>
          <cell r="AC1521">
            <v>0.05</v>
          </cell>
          <cell r="AD1521" t="str">
            <v>Yes</v>
          </cell>
          <cell r="AE1521" t="str">
            <v>Yes</v>
          </cell>
          <cell r="AF1521" t="str">
            <v>RESCORP</v>
          </cell>
          <cell r="AG1521" t="str">
            <v>New Vistas Apts Ltd Ptsp</v>
          </cell>
          <cell r="AH1521" t="str">
            <v>1978</v>
          </cell>
          <cell r="AI1521" t="str">
            <v>Far West</v>
          </cell>
          <cell r="AJ1521" t="str">
            <v>Chicago</v>
          </cell>
          <cell r="AK1521" t="str">
            <v>Wade Roemke</v>
          </cell>
          <cell r="AL1521" t="str">
            <v>Claudia Vita</v>
          </cell>
          <cell r="AM1521" t="b">
            <v>0</v>
          </cell>
          <cell r="AN1521" t="str">
            <v>RW:038342@3494</v>
          </cell>
          <cell r="AO1521" t="str">
            <v>08207</v>
          </cell>
          <cell r="AP1521">
            <v>1316.01</v>
          </cell>
          <cell r="AQ1521">
            <v>0</v>
          </cell>
          <cell r="AR1521">
            <v>0</v>
          </cell>
          <cell r="AS1521">
            <v>0</v>
          </cell>
          <cell r="AT1521">
            <v>2623.66</v>
          </cell>
          <cell r="AU1521">
            <v>0</v>
          </cell>
          <cell r="AV1521">
            <v>0</v>
          </cell>
          <cell r="AW1521">
            <v>0</v>
          </cell>
          <cell r="AX1521">
            <v>3939.67</v>
          </cell>
          <cell r="AY1521">
            <v>196.98</v>
          </cell>
        </row>
        <row r="1522">
          <cell r="A1522" t="str">
            <v>039067</v>
          </cell>
          <cell r="B1522" t="str">
            <v>WOODLANDS/TYLER</v>
          </cell>
          <cell r="C1522" t="str">
            <v>400 GRAND BOULEVARD</v>
          </cell>
          <cell r="D1522">
            <v>0</v>
          </cell>
          <cell r="E1522" t="str">
            <v>TYLER</v>
          </cell>
          <cell r="F1522" t="str">
            <v>TX</v>
          </cell>
          <cell r="G1522" t="str">
            <v>75703</v>
          </cell>
          <cell r="H1522" t="str">
            <v>903-581-8177</v>
          </cell>
          <cell r="I1522" t="str">
            <v>903-581-0668</v>
          </cell>
          <cell r="J1522">
            <v>256</v>
          </cell>
          <cell r="K1522" t="str">
            <v>48423</v>
          </cell>
          <cell r="L1522" t="str">
            <v>Smith</v>
          </cell>
          <cell r="M1522" t="str">
            <v>8640</v>
          </cell>
          <cell r="N1522" t="str">
            <v>Tyler</v>
          </cell>
          <cell r="O1522">
            <v>0</v>
          </cell>
          <cell r="P1522">
            <v>0</v>
          </cell>
          <cell r="Q1522">
            <v>0</v>
          </cell>
          <cell r="R1522" t="str">
            <v>garden</v>
          </cell>
          <cell r="S1522" t="str">
            <v>AIMCO</v>
          </cell>
          <cell r="T1522" t="str">
            <v>REIT</v>
          </cell>
          <cell r="U1522" t="str">
            <v>Conventional</v>
          </cell>
          <cell r="V1522" t="str">
            <v>Conventional</v>
          </cell>
          <cell r="W1522">
            <v>0</v>
          </cell>
          <cell r="X1522" t="str">
            <v>Consolidated</v>
          </cell>
          <cell r="Y1522" t="str">
            <v>12</v>
          </cell>
          <cell r="Z1522" t="str">
            <v>8</v>
          </cell>
          <cell r="AA1522" t="str">
            <v>9</v>
          </cell>
          <cell r="AB1522">
            <v>0</v>
          </cell>
          <cell r="AC1522">
            <v>1</v>
          </cell>
          <cell r="AD1522" t="str">
            <v>Yes</v>
          </cell>
          <cell r="AE1522" t="str">
            <v>Yes</v>
          </cell>
          <cell r="AF1522" t="str">
            <v>NHP Management Company</v>
          </cell>
          <cell r="AG1522" t="str">
            <v>AIMCO/Woodlands Tyler, L.P.</v>
          </cell>
          <cell r="AH1522" t="str">
            <v>1984</v>
          </cell>
          <cell r="AI1522" t="str">
            <v>West</v>
          </cell>
          <cell r="AJ1522" t="str">
            <v>Dallas II</v>
          </cell>
          <cell r="AK1522" t="str">
            <v>Larry Lennon</v>
          </cell>
          <cell r="AL1522" t="str">
            <v>John Jett</v>
          </cell>
          <cell r="AM1522" t="b">
            <v>1</v>
          </cell>
          <cell r="AN1522">
            <v>0</v>
          </cell>
          <cell r="AO1522">
            <v>0</v>
          </cell>
          <cell r="AP1522">
            <v>0</v>
          </cell>
          <cell r="AQ1522">
            <v>0</v>
          </cell>
          <cell r="AR1522">
            <v>1382.4</v>
          </cell>
          <cell r="AS1522">
            <v>0</v>
          </cell>
          <cell r="AT1522">
            <v>0</v>
          </cell>
          <cell r="AU1522">
            <v>0</v>
          </cell>
          <cell r="AV1522">
            <v>0</v>
          </cell>
          <cell r="AW1522">
            <v>0</v>
          </cell>
          <cell r="AX1522">
            <v>1382.4</v>
          </cell>
          <cell r="AY1522">
            <v>1382.4</v>
          </cell>
        </row>
        <row r="1523">
          <cell r="A1523" t="str">
            <v>039068</v>
          </cell>
          <cell r="B1523" t="str">
            <v>NEW VISTAS II</v>
          </cell>
          <cell r="C1523" t="str">
            <v>6915 SOUTH CRANDON</v>
          </cell>
          <cell r="D1523">
            <v>0</v>
          </cell>
          <cell r="E1523" t="str">
            <v>Chicago</v>
          </cell>
          <cell r="F1523" t="str">
            <v>IL</v>
          </cell>
          <cell r="G1523" t="str">
            <v>60649</v>
          </cell>
          <cell r="H1523" t="str">
            <v>773-493-1595</v>
          </cell>
          <cell r="I1523" t="str">
            <v>773-493-9521</v>
          </cell>
          <cell r="J1523">
            <v>154</v>
          </cell>
          <cell r="K1523" t="str">
            <v>17031</v>
          </cell>
          <cell r="L1523" t="str">
            <v>Cook</v>
          </cell>
          <cell r="M1523" t="str">
            <v>1600</v>
          </cell>
          <cell r="N1523" t="str">
            <v>Chicago</v>
          </cell>
          <cell r="O1523" t="str">
            <v>14</v>
          </cell>
          <cell r="P1523" t="str">
            <v>Chicago - Gary - Kenosha</v>
          </cell>
          <cell r="Q1523" t="str">
            <v>Unknown</v>
          </cell>
          <cell r="R1523" t="str">
            <v>garden</v>
          </cell>
          <cell r="S1523" t="str">
            <v>AIMCO</v>
          </cell>
          <cell r="T1523" t="str">
            <v>RESCORP</v>
          </cell>
          <cell r="U1523" t="str">
            <v>Affordable</v>
          </cell>
          <cell r="V1523" t="str">
            <v>Affordable</v>
          </cell>
          <cell r="W1523">
            <v>0</v>
          </cell>
          <cell r="X1523" t="str">
            <v>Equity</v>
          </cell>
          <cell r="Y1523" t="str">
            <v>12</v>
          </cell>
          <cell r="Z1523" t="str">
            <v>8</v>
          </cell>
          <cell r="AA1523" t="str">
            <v>8</v>
          </cell>
          <cell r="AB1523">
            <v>0</v>
          </cell>
          <cell r="AC1523">
            <v>0.35649999999999998</v>
          </cell>
          <cell r="AD1523" t="str">
            <v>Yes</v>
          </cell>
          <cell r="AE1523" t="str">
            <v>Yes</v>
          </cell>
          <cell r="AF1523" t="str">
            <v>RESCORP</v>
          </cell>
          <cell r="AG1523" t="str">
            <v>New Vistas Apts Assoc Phase II</v>
          </cell>
          <cell r="AH1523" t="str">
            <v>1976</v>
          </cell>
          <cell r="AI1523" t="str">
            <v>Far West</v>
          </cell>
          <cell r="AJ1523" t="str">
            <v>Chicago</v>
          </cell>
          <cell r="AK1523" t="str">
            <v>Wade Roemke</v>
          </cell>
          <cell r="AL1523" t="str">
            <v>Claudia Vita</v>
          </cell>
          <cell r="AM1523" t="b">
            <v>0</v>
          </cell>
          <cell r="AN1523">
            <v>0</v>
          </cell>
          <cell r="AO1523" t="str">
            <v>08208</v>
          </cell>
          <cell r="AP1523">
            <v>1369.36</v>
          </cell>
          <cell r="AQ1523">
            <v>0</v>
          </cell>
          <cell r="AR1523">
            <v>0</v>
          </cell>
          <cell r="AS1523">
            <v>0</v>
          </cell>
          <cell r="AT1523">
            <v>115.34</v>
          </cell>
          <cell r="AU1523">
            <v>0</v>
          </cell>
          <cell r="AV1523">
            <v>0</v>
          </cell>
          <cell r="AW1523">
            <v>0</v>
          </cell>
          <cell r="AX1523">
            <v>1484.7</v>
          </cell>
          <cell r="AY1523">
            <v>529.29</v>
          </cell>
        </row>
        <row r="1524">
          <cell r="A1524" t="str">
            <v>039069</v>
          </cell>
          <cell r="B1524" t="str">
            <v>FRANKFORD PLACE</v>
          </cell>
          <cell r="C1524" t="str">
            <v>1811 East Frankford</v>
          </cell>
          <cell r="D1524">
            <v>0</v>
          </cell>
          <cell r="E1524" t="str">
            <v>Carrollton</v>
          </cell>
          <cell r="F1524" t="str">
            <v>TX</v>
          </cell>
          <cell r="G1524" t="str">
            <v>75007</v>
          </cell>
          <cell r="H1524" t="str">
            <v>972-492-5991</v>
          </cell>
          <cell r="I1524" t="str">
            <v>972-394-1525</v>
          </cell>
          <cell r="J1524">
            <v>274</v>
          </cell>
          <cell r="K1524" t="str">
            <v>48121</v>
          </cell>
          <cell r="L1524" t="str">
            <v>Denton</v>
          </cell>
          <cell r="M1524" t="str">
            <v>1920</v>
          </cell>
          <cell r="N1524" t="str">
            <v>Dallas</v>
          </cell>
          <cell r="O1524" t="str">
            <v>31</v>
          </cell>
          <cell r="P1524" t="str">
            <v>Dallas - Fort Worth</v>
          </cell>
          <cell r="Q1524">
            <v>0</v>
          </cell>
          <cell r="R1524" t="str">
            <v>garden</v>
          </cell>
          <cell r="S1524" t="str">
            <v>AIMCO</v>
          </cell>
          <cell r="T1524" t="str">
            <v>REIT</v>
          </cell>
          <cell r="U1524" t="str">
            <v>Conventional</v>
          </cell>
          <cell r="V1524" t="str">
            <v>Conventional</v>
          </cell>
          <cell r="W1524">
            <v>0</v>
          </cell>
          <cell r="X1524" t="str">
            <v>Consolidated</v>
          </cell>
          <cell r="Y1524" t="str">
            <v>12</v>
          </cell>
          <cell r="Z1524" t="str">
            <v>8</v>
          </cell>
          <cell r="AA1524" t="str">
            <v>8</v>
          </cell>
          <cell r="AB1524">
            <v>0</v>
          </cell>
          <cell r="AC1524">
            <v>1</v>
          </cell>
          <cell r="AD1524" t="str">
            <v>Yes</v>
          </cell>
          <cell r="AE1524" t="str">
            <v>Yes</v>
          </cell>
          <cell r="AF1524" t="str">
            <v>NHP Management Company</v>
          </cell>
          <cell r="AG1524" t="str">
            <v>AIMCO/Brandywine, L.P.</v>
          </cell>
          <cell r="AH1524" t="str">
            <v>1982</v>
          </cell>
          <cell r="AI1524" t="str">
            <v>West</v>
          </cell>
          <cell r="AJ1524" t="str">
            <v>Dallas II</v>
          </cell>
          <cell r="AK1524" t="str">
            <v>Larry Lennon</v>
          </cell>
          <cell r="AL1524" t="str">
            <v>Donna Brown</v>
          </cell>
          <cell r="AM1524" t="b">
            <v>0</v>
          </cell>
          <cell r="AN1524" t="str">
            <v>RW:008286@3494</v>
          </cell>
          <cell r="AO1524" t="str">
            <v>11461</v>
          </cell>
          <cell r="AP1524">
            <v>2436.4</v>
          </cell>
          <cell r="AQ1524">
            <v>0</v>
          </cell>
          <cell r="AR1524">
            <v>0</v>
          </cell>
          <cell r="AS1524">
            <v>0</v>
          </cell>
          <cell r="AT1524">
            <v>0</v>
          </cell>
          <cell r="AU1524">
            <v>0</v>
          </cell>
          <cell r="AV1524">
            <v>0</v>
          </cell>
          <cell r="AW1524">
            <v>739.8</v>
          </cell>
          <cell r="AX1524">
            <v>3176.2</v>
          </cell>
          <cell r="AY1524">
            <v>3176.2</v>
          </cell>
        </row>
        <row r="1525">
          <cell r="A1525" t="str">
            <v>039070</v>
          </cell>
          <cell r="B1525" t="str">
            <v>NEWBERRY PARK</v>
          </cell>
          <cell r="C1525" t="str">
            <v>1355 S. BLUE ISLAND AVE.</v>
          </cell>
          <cell r="D1525">
            <v>0</v>
          </cell>
          <cell r="E1525" t="str">
            <v>Chicago</v>
          </cell>
          <cell r="F1525" t="str">
            <v>IL</v>
          </cell>
          <cell r="G1525" t="str">
            <v>60608</v>
          </cell>
          <cell r="H1525" t="str">
            <v>312-563-0099</v>
          </cell>
          <cell r="I1525" t="str">
            <v>312-563-0475</v>
          </cell>
          <cell r="J1525">
            <v>84</v>
          </cell>
          <cell r="K1525" t="str">
            <v>17031</v>
          </cell>
          <cell r="L1525" t="str">
            <v>Cook</v>
          </cell>
          <cell r="M1525" t="str">
            <v>1600</v>
          </cell>
          <cell r="N1525" t="str">
            <v>Chicago</v>
          </cell>
          <cell r="O1525" t="str">
            <v>14</v>
          </cell>
          <cell r="P1525" t="str">
            <v>Chicago - Gary - Kenosha</v>
          </cell>
          <cell r="Q1525" t="str">
            <v>Inner City</v>
          </cell>
          <cell r="R1525" t="str">
            <v>garden</v>
          </cell>
          <cell r="S1525" t="str">
            <v>AIMCO</v>
          </cell>
          <cell r="T1525" t="str">
            <v>RESCORP</v>
          </cell>
          <cell r="U1525" t="str">
            <v>Affordable</v>
          </cell>
          <cell r="V1525" t="str">
            <v>Affordable</v>
          </cell>
          <cell r="W1525">
            <v>0</v>
          </cell>
          <cell r="X1525" t="str">
            <v>Consolidated</v>
          </cell>
          <cell r="Y1525" t="str">
            <v>12</v>
          </cell>
          <cell r="Z1525" t="str">
            <v>5</v>
          </cell>
          <cell r="AA1525" t="str">
            <v>8</v>
          </cell>
          <cell r="AB1525">
            <v>0</v>
          </cell>
          <cell r="AC1525">
            <v>0.8</v>
          </cell>
          <cell r="AD1525" t="str">
            <v>Yes</v>
          </cell>
          <cell r="AE1525" t="str">
            <v>Yes</v>
          </cell>
          <cell r="AF1525" t="str">
            <v>RESCORP</v>
          </cell>
          <cell r="AG1525" t="str">
            <v>MRR Ltd Ptsp</v>
          </cell>
          <cell r="AH1525" t="str">
            <v>1985</v>
          </cell>
          <cell r="AI1525" t="str">
            <v>Far West</v>
          </cell>
          <cell r="AJ1525" t="str">
            <v>Chicago</v>
          </cell>
          <cell r="AK1525" t="str">
            <v>Wade Roemke</v>
          </cell>
          <cell r="AL1525" t="str">
            <v>Tom Pikula</v>
          </cell>
          <cell r="AM1525" t="b">
            <v>0</v>
          </cell>
          <cell r="AN1525" t="str">
            <v>RW:025064@3494</v>
          </cell>
          <cell r="AO1525" t="str">
            <v>11729</v>
          </cell>
          <cell r="AP1525">
            <v>746.92</v>
          </cell>
          <cell r="AQ1525">
            <v>0</v>
          </cell>
          <cell r="AR1525">
            <v>0</v>
          </cell>
          <cell r="AS1525">
            <v>0</v>
          </cell>
          <cell r="AT1525">
            <v>1410.47</v>
          </cell>
          <cell r="AU1525">
            <v>0</v>
          </cell>
          <cell r="AV1525">
            <v>0</v>
          </cell>
          <cell r="AW1525">
            <v>0</v>
          </cell>
          <cell r="AX1525">
            <v>2157.39</v>
          </cell>
          <cell r="AY1525">
            <v>1725.91</v>
          </cell>
        </row>
        <row r="1526">
          <cell r="A1526" t="str">
            <v>039071</v>
          </cell>
          <cell r="B1526" t="str">
            <v>PALMER SQUARE</v>
          </cell>
          <cell r="C1526" t="str">
            <v>2118 NORTH KEDZIE</v>
          </cell>
          <cell r="D1526">
            <v>0</v>
          </cell>
          <cell r="E1526" t="str">
            <v>Chicago</v>
          </cell>
          <cell r="F1526" t="str">
            <v>IL</v>
          </cell>
          <cell r="G1526" t="str">
            <v>60647</v>
          </cell>
          <cell r="H1526" t="str">
            <v>773-342-0055</v>
          </cell>
          <cell r="I1526" t="str">
            <v>773-342-8474</v>
          </cell>
          <cell r="J1526">
            <v>160</v>
          </cell>
          <cell r="K1526" t="str">
            <v>17031</v>
          </cell>
          <cell r="L1526" t="str">
            <v>Cook</v>
          </cell>
          <cell r="M1526" t="str">
            <v>1600</v>
          </cell>
          <cell r="N1526" t="str">
            <v>Chicago</v>
          </cell>
          <cell r="O1526" t="str">
            <v>14</v>
          </cell>
          <cell r="P1526" t="str">
            <v>Chicago - Gary - Kenosha</v>
          </cell>
          <cell r="Q1526" t="str">
            <v>Unknown</v>
          </cell>
          <cell r="R1526" t="str">
            <v>garden</v>
          </cell>
          <cell r="S1526" t="str">
            <v>AIMCO</v>
          </cell>
          <cell r="T1526" t="str">
            <v>RESCORP</v>
          </cell>
          <cell r="U1526" t="str">
            <v>Affordable</v>
          </cell>
          <cell r="V1526" t="str">
            <v>Affordable</v>
          </cell>
          <cell r="W1526">
            <v>0</v>
          </cell>
          <cell r="X1526" t="str">
            <v>Equity</v>
          </cell>
          <cell r="Y1526" t="str">
            <v>12</v>
          </cell>
          <cell r="Z1526" t="str">
            <v>4</v>
          </cell>
          <cell r="AA1526" t="str">
            <v>7</v>
          </cell>
          <cell r="AB1526">
            <v>0</v>
          </cell>
          <cell r="AC1526">
            <v>0.27879999999999999</v>
          </cell>
          <cell r="AD1526" t="str">
            <v>Yes</v>
          </cell>
          <cell r="AE1526" t="str">
            <v>Yes</v>
          </cell>
          <cell r="AF1526" t="str">
            <v>RESCORP</v>
          </cell>
          <cell r="AG1526" t="str">
            <v>Palmer Square Apts Assoc</v>
          </cell>
          <cell r="AH1526" t="str">
            <v>1980</v>
          </cell>
          <cell r="AI1526" t="str">
            <v>Far West</v>
          </cell>
          <cell r="AJ1526" t="str">
            <v>Chicago</v>
          </cell>
          <cell r="AK1526" t="str">
            <v>Wade Roemke</v>
          </cell>
          <cell r="AL1526" t="str">
            <v>Tom Pikula</v>
          </cell>
          <cell r="AM1526" t="b">
            <v>0</v>
          </cell>
          <cell r="AN1526" t="str">
            <v>RW:038986@3494</v>
          </cell>
          <cell r="AO1526" t="str">
            <v>10564</v>
          </cell>
          <cell r="AP1526">
            <v>1422.72</v>
          </cell>
          <cell r="AQ1526">
            <v>0</v>
          </cell>
          <cell r="AR1526">
            <v>0</v>
          </cell>
          <cell r="AS1526">
            <v>0</v>
          </cell>
          <cell r="AT1526">
            <v>824.12</v>
          </cell>
          <cell r="AU1526">
            <v>0</v>
          </cell>
          <cell r="AV1526">
            <v>0</v>
          </cell>
          <cell r="AW1526">
            <v>0</v>
          </cell>
          <cell r="AX1526">
            <v>2246.84</v>
          </cell>
          <cell r="AY1526">
            <v>626.41</v>
          </cell>
        </row>
        <row r="1527">
          <cell r="A1527" t="str">
            <v>039072</v>
          </cell>
          <cell r="B1527" t="str">
            <v>COUNTRY CLUB VILLAS</v>
          </cell>
          <cell r="C1527" t="str">
            <v>4401 SOUTH COULTER</v>
          </cell>
          <cell r="D1527">
            <v>0</v>
          </cell>
          <cell r="E1527" t="str">
            <v>AMARILLO</v>
          </cell>
          <cell r="F1527" t="str">
            <v>TX</v>
          </cell>
          <cell r="G1527" t="str">
            <v>79109</v>
          </cell>
          <cell r="H1527" t="str">
            <v>806-358-4548</v>
          </cell>
          <cell r="I1527" t="str">
            <v>806-358-2617</v>
          </cell>
          <cell r="J1527">
            <v>282</v>
          </cell>
          <cell r="K1527" t="str">
            <v>48381</v>
          </cell>
          <cell r="L1527" t="str">
            <v>Randall</v>
          </cell>
          <cell r="M1527" t="str">
            <v>0320</v>
          </cell>
          <cell r="N1527" t="str">
            <v>Amarillo</v>
          </cell>
          <cell r="O1527">
            <v>0</v>
          </cell>
          <cell r="P1527">
            <v>0</v>
          </cell>
          <cell r="Q1527">
            <v>0</v>
          </cell>
          <cell r="R1527" t="str">
            <v>garden</v>
          </cell>
          <cell r="S1527" t="str">
            <v>AIMCO</v>
          </cell>
          <cell r="T1527" t="str">
            <v>REIT</v>
          </cell>
          <cell r="U1527" t="str">
            <v>Conventional</v>
          </cell>
          <cell r="V1527" t="str">
            <v>Conventional</v>
          </cell>
          <cell r="W1527">
            <v>0</v>
          </cell>
          <cell r="X1527" t="str">
            <v>Consolidated</v>
          </cell>
          <cell r="Y1527" t="str">
            <v>12</v>
          </cell>
          <cell r="Z1527" t="str">
            <v>9</v>
          </cell>
          <cell r="AA1527" t="str">
            <v>8.5</v>
          </cell>
          <cell r="AB1527">
            <v>0</v>
          </cell>
          <cell r="AC1527">
            <v>1</v>
          </cell>
          <cell r="AD1527" t="str">
            <v>Yes</v>
          </cell>
          <cell r="AE1527" t="str">
            <v>Yes</v>
          </cell>
          <cell r="AF1527" t="str">
            <v>NHP Management Company</v>
          </cell>
          <cell r="AG1527" t="str">
            <v>AIMCO/Brandywine, L.P.</v>
          </cell>
          <cell r="AH1527" t="str">
            <v>1984</v>
          </cell>
          <cell r="AI1527" t="str">
            <v>West</v>
          </cell>
          <cell r="AJ1527" t="str">
            <v>Dallas I</v>
          </cell>
          <cell r="AK1527" t="str">
            <v>Ron Shelton</v>
          </cell>
          <cell r="AL1527" t="str">
            <v>Charlene Burnside</v>
          </cell>
          <cell r="AM1527" t="b">
            <v>0</v>
          </cell>
          <cell r="AN1527" t="str">
            <v>RW:005737@3494</v>
          </cell>
          <cell r="AO1527" t="str">
            <v>11472</v>
          </cell>
          <cell r="AP1527">
            <v>0</v>
          </cell>
          <cell r="AQ1527">
            <v>0</v>
          </cell>
          <cell r="AR1527">
            <v>1522.8</v>
          </cell>
          <cell r="AS1527">
            <v>0</v>
          </cell>
          <cell r="AT1527">
            <v>0</v>
          </cell>
          <cell r="AU1527">
            <v>0</v>
          </cell>
          <cell r="AV1527">
            <v>0</v>
          </cell>
          <cell r="AW1527">
            <v>0</v>
          </cell>
          <cell r="AX1527">
            <v>1522.8</v>
          </cell>
          <cell r="AY1527">
            <v>1522.8</v>
          </cell>
        </row>
        <row r="1528">
          <cell r="A1528" t="str">
            <v>039073</v>
          </cell>
          <cell r="B1528" t="str">
            <v>PLAZA ON THE PARK</v>
          </cell>
          <cell r="C1528" t="str">
            <v>608 EAST 51ST STREET</v>
          </cell>
          <cell r="D1528">
            <v>0</v>
          </cell>
          <cell r="E1528" t="str">
            <v>Chicago</v>
          </cell>
          <cell r="F1528" t="str">
            <v>IL</v>
          </cell>
          <cell r="G1528" t="str">
            <v>60615</v>
          </cell>
          <cell r="H1528" t="str">
            <v>773-548-9300</v>
          </cell>
          <cell r="I1528" t="str">
            <v>773-548-8346</v>
          </cell>
          <cell r="J1528">
            <v>151</v>
          </cell>
          <cell r="K1528" t="str">
            <v>17031</v>
          </cell>
          <cell r="L1528" t="str">
            <v>Cook</v>
          </cell>
          <cell r="M1528" t="str">
            <v>1600</v>
          </cell>
          <cell r="N1528" t="str">
            <v>Chicago</v>
          </cell>
          <cell r="O1528" t="str">
            <v>14</v>
          </cell>
          <cell r="P1528" t="str">
            <v>Chicago - Gary - Kenosha</v>
          </cell>
          <cell r="Q1528" t="str">
            <v>Inner City</v>
          </cell>
          <cell r="R1528" t="str">
            <v>garden</v>
          </cell>
          <cell r="S1528" t="str">
            <v>AIMCO</v>
          </cell>
          <cell r="T1528" t="str">
            <v>RESCORP</v>
          </cell>
          <cell r="U1528" t="str">
            <v>Affordable</v>
          </cell>
          <cell r="V1528" t="str">
            <v>Affordable</v>
          </cell>
          <cell r="W1528">
            <v>0</v>
          </cell>
          <cell r="X1528" t="str">
            <v>Equity</v>
          </cell>
          <cell r="Y1528" t="str">
            <v>12</v>
          </cell>
          <cell r="Z1528" t="str">
            <v>4</v>
          </cell>
          <cell r="AA1528" t="str">
            <v>2</v>
          </cell>
          <cell r="AB1528">
            <v>0</v>
          </cell>
          <cell r="AC1528">
            <v>5.0000000000000001E-3</v>
          </cell>
          <cell r="AD1528" t="str">
            <v>Yes</v>
          </cell>
          <cell r="AE1528" t="str">
            <v>Yes</v>
          </cell>
          <cell r="AF1528" t="str">
            <v>RESCORP</v>
          </cell>
          <cell r="AG1528" t="str">
            <v>North Washington Park Ptsp</v>
          </cell>
          <cell r="AH1528" t="str">
            <v>1986</v>
          </cell>
          <cell r="AI1528" t="str">
            <v>Far West</v>
          </cell>
          <cell r="AJ1528" t="str">
            <v>Chicago</v>
          </cell>
          <cell r="AK1528" t="str">
            <v>Wade Roemke</v>
          </cell>
          <cell r="AL1528" t="str">
            <v>Tom Pikula</v>
          </cell>
          <cell r="AM1528" t="b">
            <v>0</v>
          </cell>
          <cell r="AN1528" t="str">
            <v>RW:038325@3494</v>
          </cell>
          <cell r="AO1528" t="str">
            <v>08165</v>
          </cell>
          <cell r="AP1528">
            <v>1342.69</v>
          </cell>
          <cell r="AQ1528">
            <v>0</v>
          </cell>
          <cell r="AR1528">
            <v>0</v>
          </cell>
          <cell r="AS1528">
            <v>0</v>
          </cell>
          <cell r="AT1528">
            <v>1143.42</v>
          </cell>
          <cell r="AU1528">
            <v>0</v>
          </cell>
          <cell r="AV1528">
            <v>0</v>
          </cell>
          <cell r="AW1528">
            <v>0</v>
          </cell>
          <cell r="AX1528">
            <v>2486.11</v>
          </cell>
          <cell r="AY1528">
            <v>12.43</v>
          </cell>
        </row>
        <row r="1529">
          <cell r="A1529" t="str">
            <v>039075</v>
          </cell>
          <cell r="B1529" t="str">
            <v>RENAISSANCE</v>
          </cell>
          <cell r="C1529" t="str">
            <v>6200 S. UNIVERSITY</v>
          </cell>
          <cell r="D1529">
            <v>0</v>
          </cell>
          <cell r="E1529" t="str">
            <v>Chicago</v>
          </cell>
          <cell r="F1529" t="str">
            <v>IL</v>
          </cell>
          <cell r="G1529" t="str">
            <v>60637</v>
          </cell>
          <cell r="H1529" t="str">
            <v>773-752-9400</v>
          </cell>
          <cell r="I1529" t="str">
            <v>773-752-9310</v>
          </cell>
          <cell r="J1529">
            <v>117</v>
          </cell>
          <cell r="K1529" t="str">
            <v>17031</v>
          </cell>
          <cell r="L1529" t="str">
            <v>Cook</v>
          </cell>
          <cell r="M1529" t="str">
            <v>1600</v>
          </cell>
          <cell r="N1529" t="str">
            <v>Chicago</v>
          </cell>
          <cell r="O1529" t="str">
            <v>14</v>
          </cell>
          <cell r="P1529" t="str">
            <v>Chicago - Gary - Kenosha</v>
          </cell>
          <cell r="Q1529" t="str">
            <v>Inner City</v>
          </cell>
          <cell r="R1529" t="str">
            <v>garden</v>
          </cell>
          <cell r="S1529" t="str">
            <v>AIMCO</v>
          </cell>
          <cell r="T1529" t="str">
            <v>RESCORP</v>
          </cell>
          <cell r="U1529" t="str">
            <v>Affordable</v>
          </cell>
          <cell r="V1529" t="str">
            <v>Affordable</v>
          </cell>
          <cell r="W1529" t="str">
            <v>Tax Credit</v>
          </cell>
          <cell r="X1529" t="str">
            <v>Equity</v>
          </cell>
          <cell r="Y1529" t="str">
            <v>12</v>
          </cell>
          <cell r="Z1529" t="str">
            <v>4</v>
          </cell>
          <cell r="AA1529" t="str">
            <v>7</v>
          </cell>
          <cell r="AB1529">
            <v>0</v>
          </cell>
          <cell r="AC1529">
            <v>7.4999999999999997E-3</v>
          </cell>
          <cell r="AD1529" t="str">
            <v>Yes</v>
          </cell>
          <cell r="AE1529" t="str">
            <v>Yes</v>
          </cell>
          <cell r="AF1529" t="str">
            <v>RESCORP</v>
          </cell>
          <cell r="AG1529" t="str">
            <v>Central Woodlawn LP</v>
          </cell>
          <cell r="AH1529" t="str">
            <v>1995</v>
          </cell>
          <cell r="AI1529" t="str">
            <v>Far West</v>
          </cell>
          <cell r="AJ1529" t="str">
            <v>Chicago</v>
          </cell>
          <cell r="AK1529" t="str">
            <v>Wade Roemke</v>
          </cell>
          <cell r="AL1529" t="str">
            <v>Tom Pikula</v>
          </cell>
          <cell r="AM1529" t="b">
            <v>0</v>
          </cell>
          <cell r="AN1529">
            <v>0</v>
          </cell>
          <cell r="AO1529" t="str">
            <v>09128</v>
          </cell>
          <cell r="AP1529">
            <v>1040.3599999999999</v>
          </cell>
          <cell r="AQ1529">
            <v>0</v>
          </cell>
          <cell r="AR1529">
            <v>0</v>
          </cell>
          <cell r="AS1529">
            <v>0</v>
          </cell>
          <cell r="AT1529">
            <v>1282.8900000000001</v>
          </cell>
          <cell r="AU1529">
            <v>0</v>
          </cell>
          <cell r="AV1529">
            <v>0</v>
          </cell>
          <cell r="AW1529">
            <v>0</v>
          </cell>
          <cell r="AX1529">
            <v>2323.25</v>
          </cell>
          <cell r="AY1529">
            <v>17.420000000000002</v>
          </cell>
        </row>
        <row r="1530">
          <cell r="A1530" t="str">
            <v>039076</v>
          </cell>
          <cell r="B1530" t="str">
            <v>SEASONS (TX)</v>
          </cell>
          <cell r="C1530" t="str">
            <v>9400 FREDERICKSBURG ROAD</v>
          </cell>
          <cell r="D1530">
            <v>0</v>
          </cell>
          <cell r="E1530" t="str">
            <v>SAN ANTONIO</v>
          </cell>
          <cell r="F1530" t="str">
            <v>TX</v>
          </cell>
          <cell r="G1530" t="str">
            <v>78240</v>
          </cell>
          <cell r="H1530" t="str">
            <v>210-696-5770</v>
          </cell>
          <cell r="I1530" t="str">
            <v>210-696-5773</v>
          </cell>
          <cell r="J1530">
            <v>280</v>
          </cell>
          <cell r="K1530" t="str">
            <v>48029</v>
          </cell>
          <cell r="L1530" t="str">
            <v>Bexar</v>
          </cell>
          <cell r="M1530" t="str">
            <v>7240</v>
          </cell>
          <cell r="N1530" t="str">
            <v>San Antonio</v>
          </cell>
          <cell r="O1530">
            <v>0</v>
          </cell>
          <cell r="P1530">
            <v>0</v>
          </cell>
          <cell r="Q1530">
            <v>0</v>
          </cell>
          <cell r="R1530" t="str">
            <v>garden</v>
          </cell>
          <cell r="S1530" t="str">
            <v>AIMCO</v>
          </cell>
          <cell r="T1530" t="str">
            <v>REIT</v>
          </cell>
          <cell r="U1530" t="str">
            <v>Conventional</v>
          </cell>
          <cell r="V1530" t="str">
            <v>Conventional</v>
          </cell>
          <cell r="W1530">
            <v>0</v>
          </cell>
          <cell r="X1530" t="str">
            <v>Consolidated</v>
          </cell>
          <cell r="Y1530" t="str">
            <v>12</v>
          </cell>
          <cell r="Z1530" t="str">
            <v>9</v>
          </cell>
          <cell r="AA1530" t="str">
            <v>4</v>
          </cell>
          <cell r="AB1530">
            <v>0</v>
          </cell>
          <cell r="AC1530">
            <v>1</v>
          </cell>
          <cell r="AD1530" t="str">
            <v>Yes</v>
          </cell>
          <cell r="AE1530" t="str">
            <v>Yes</v>
          </cell>
          <cell r="AF1530" t="str">
            <v>NHP Management Company</v>
          </cell>
          <cell r="AG1530" t="str">
            <v>Seasons Apartments, LLC</v>
          </cell>
          <cell r="AH1530" t="str">
            <v>1976</v>
          </cell>
          <cell r="AI1530" t="str">
            <v>West</v>
          </cell>
          <cell r="AJ1530" t="str">
            <v>Austin</v>
          </cell>
          <cell r="AK1530" t="str">
            <v>Frances Nolan</v>
          </cell>
          <cell r="AL1530" t="str">
            <v>Nancy Proulx</v>
          </cell>
          <cell r="AM1530" t="b">
            <v>0</v>
          </cell>
          <cell r="AN1530" t="str">
            <v>RW:005370@3494</v>
          </cell>
          <cell r="AO1530">
            <v>0</v>
          </cell>
          <cell r="AP1530">
            <v>0</v>
          </cell>
          <cell r="AQ1530">
            <v>0</v>
          </cell>
          <cell r="AR1530">
            <v>1512</v>
          </cell>
          <cell r="AS1530">
            <v>0</v>
          </cell>
          <cell r="AT1530">
            <v>0</v>
          </cell>
          <cell r="AU1530">
            <v>0</v>
          </cell>
          <cell r="AV1530">
            <v>0</v>
          </cell>
          <cell r="AW1530">
            <v>0</v>
          </cell>
          <cell r="AX1530">
            <v>1512</v>
          </cell>
          <cell r="AY1530">
            <v>1512</v>
          </cell>
        </row>
        <row r="1531">
          <cell r="A1531" t="str">
            <v>039077</v>
          </cell>
          <cell r="B1531" t="str">
            <v>WESTWOOD APTS</v>
          </cell>
          <cell r="C1531" t="str">
            <v>6159 S. EBERHART</v>
          </cell>
          <cell r="D1531">
            <v>0</v>
          </cell>
          <cell r="E1531" t="str">
            <v>Chicago</v>
          </cell>
          <cell r="F1531" t="str">
            <v>IL</v>
          </cell>
          <cell r="G1531" t="str">
            <v>60637</v>
          </cell>
          <cell r="H1531" t="str">
            <v>773-363-2131</v>
          </cell>
          <cell r="I1531" t="str">
            <v>773-363-6041</v>
          </cell>
          <cell r="J1531">
            <v>162</v>
          </cell>
          <cell r="K1531" t="str">
            <v>17031</v>
          </cell>
          <cell r="L1531" t="str">
            <v>Cook</v>
          </cell>
          <cell r="M1531" t="str">
            <v>1600</v>
          </cell>
          <cell r="N1531" t="str">
            <v>Chicago</v>
          </cell>
          <cell r="O1531" t="str">
            <v>14</v>
          </cell>
          <cell r="P1531" t="str">
            <v>Chicago - Gary - Kenosha</v>
          </cell>
          <cell r="Q1531" t="str">
            <v>Unknown</v>
          </cell>
          <cell r="R1531" t="str">
            <v>garden</v>
          </cell>
          <cell r="S1531" t="str">
            <v>AIMCO</v>
          </cell>
          <cell r="T1531" t="str">
            <v>RESCORP</v>
          </cell>
          <cell r="U1531" t="str">
            <v>Affordable</v>
          </cell>
          <cell r="V1531" t="str">
            <v>Affordable</v>
          </cell>
          <cell r="W1531" t="str">
            <v>Tax Credit</v>
          </cell>
          <cell r="X1531" t="str">
            <v>Equity</v>
          </cell>
          <cell r="Y1531" t="str">
            <v>12</v>
          </cell>
          <cell r="Z1531" t="str">
            <v>2</v>
          </cell>
          <cell r="AA1531" t="str">
            <v>5</v>
          </cell>
          <cell r="AB1531">
            <v>0</v>
          </cell>
          <cell r="AC1531">
            <v>7.9000000000000008E-3</v>
          </cell>
          <cell r="AD1531" t="str">
            <v>Yes</v>
          </cell>
          <cell r="AE1531" t="str">
            <v>Yes</v>
          </cell>
          <cell r="AF1531" t="str">
            <v>RESCORP</v>
          </cell>
          <cell r="AG1531" t="str">
            <v>62nd Street Ltd Ptsp</v>
          </cell>
          <cell r="AH1531" t="str">
            <v>1993</v>
          </cell>
          <cell r="AI1531" t="str">
            <v>Far West</v>
          </cell>
          <cell r="AJ1531" t="str">
            <v>Chicago</v>
          </cell>
          <cell r="AK1531" t="str">
            <v>Wade Roemke</v>
          </cell>
          <cell r="AL1531" t="str">
            <v>Tom Pikula</v>
          </cell>
          <cell r="AM1531" t="b">
            <v>0</v>
          </cell>
          <cell r="AN1531" t="str">
            <v>RW:000714@3494</v>
          </cell>
          <cell r="AO1531" t="str">
            <v>11402</v>
          </cell>
          <cell r="AP1531">
            <v>1440.5</v>
          </cell>
          <cell r="AQ1531">
            <v>0</v>
          </cell>
          <cell r="AR1531">
            <v>0</v>
          </cell>
          <cell r="AS1531">
            <v>0</v>
          </cell>
          <cell r="AT1531">
            <v>0</v>
          </cell>
          <cell r="AU1531">
            <v>0</v>
          </cell>
          <cell r="AV1531">
            <v>0</v>
          </cell>
          <cell r="AW1531">
            <v>0</v>
          </cell>
          <cell r="AX1531">
            <v>1440.5</v>
          </cell>
          <cell r="AY1531">
            <v>11.37</v>
          </cell>
        </row>
        <row r="1532">
          <cell r="A1532" t="str">
            <v>039078</v>
          </cell>
          <cell r="B1532" t="str">
            <v>TIMBERMILL</v>
          </cell>
          <cell r="C1532" t="str">
            <v>12301 BLANCO ROAD</v>
          </cell>
          <cell r="D1532">
            <v>0</v>
          </cell>
          <cell r="E1532" t="str">
            <v>SAN ANTONIO</v>
          </cell>
          <cell r="F1532" t="str">
            <v>TX</v>
          </cell>
          <cell r="G1532" t="str">
            <v>78216</v>
          </cell>
          <cell r="H1532" t="str">
            <v>210-340-1124</v>
          </cell>
          <cell r="I1532" t="str">
            <v>210-340-1126</v>
          </cell>
          <cell r="J1532">
            <v>296</v>
          </cell>
          <cell r="K1532" t="str">
            <v>48029</v>
          </cell>
          <cell r="L1532" t="str">
            <v>Bexar</v>
          </cell>
          <cell r="M1532" t="str">
            <v>7240</v>
          </cell>
          <cell r="N1532" t="str">
            <v>San Antonio</v>
          </cell>
          <cell r="O1532">
            <v>0</v>
          </cell>
          <cell r="P1532">
            <v>0</v>
          </cell>
          <cell r="Q1532">
            <v>0</v>
          </cell>
          <cell r="R1532" t="str">
            <v>garden</v>
          </cell>
          <cell r="S1532" t="str">
            <v>AIMCO</v>
          </cell>
          <cell r="T1532" t="str">
            <v>REIT</v>
          </cell>
          <cell r="U1532" t="str">
            <v>Conventional</v>
          </cell>
          <cell r="V1532" t="str">
            <v>Conventional</v>
          </cell>
          <cell r="W1532">
            <v>0</v>
          </cell>
          <cell r="X1532" t="str">
            <v>Consolidated</v>
          </cell>
          <cell r="Y1532" t="str">
            <v>12</v>
          </cell>
          <cell r="Z1532" t="str">
            <v>6</v>
          </cell>
          <cell r="AA1532" t="str">
            <v>6</v>
          </cell>
          <cell r="AB1532">
            <v>0</v>
          </cell>
          <cell r="AC1532">
            <v>1</v>
          </cell>
          <cell r="AD1532" t="str">
            <v>Yes</v>
          </cell>
          <cell r="AE1532" t="str">
            <v>Yes</v>
          </cell>
          <cell r="AF1532" t="str">
            <v>NHP Management Company</v>
          </cell>
          <cell r="AG1532" t="str">
            <v>SA Apartments, L.P.</v>
          </cell>
          <cell r="AH1532" t="str">
            <v>1982</v>
          </cell>
          <cell r="AI1532" t="str">
            <v>West</v>
          </cell>
          <cell r="AJ1532" t="str">
            <v>Austin</v>
          </cell>
          <cell r="AK1532" t="str">
            <v>Frances Nolan</v>
          </cell>
          <cell r="AL1532" t="str">
            <v>Debbie Workman</v>
          </cell>
          <cell r="AM1532" t="b">
            <v>0</v>
          </cell>
          <cell r="AN1532">
            <v>0</v>
          </cell>
          <cell r="AO1532" t="str">
            <v>13002</v>
          </cell>
          <cell r="AP1532">
            <v>0</v>
          </cell>
          <cell r="AQ1532">
            <v>0</v>
          </cell>
          <cell r="AR1532">
            <v>1598.4</v>
          </cell>
          <cell r="AS1532">
            <v>0</v>
          </cell>
          <cell r="AT1532">
            <v>0</v>
          </cell>
          <cell r="AU1532">
            <v>0</v>
          </cell>
          <cell r="AV1532">
            <v>0</v>
          </cell>
          <cell r="AW1532">
            <v>0</v>
          </cell>
          <cell r="AX1532">
            <v>1598.4</v>
          </cell>
          <cell r="AY1532">
            <v>1598.4</v>
          </cell>
        </row>
        <row r="1533">
          <cell r="A1533" t="str">
            <v>039079</v>
          </cell>
          <cell r="B1533" t="str">
            <v>CHATEAU GARDENS</v>
          </cell>
          <cell r="C1533" t="str">
            <v>912 MARTIN ROAD</v>
          </cell>
          <cell r="D1533">
            <v>0</v>
          </cell>
          <cell r="E1533" t="str">
            <v>Fond du Lac</v>
          </cell>
          <cell r="F1533" t="str">
            <v>WI</v>
          </cell>
          <cell r="G1533" t="str">
            <v>54935</v>
          </cell>
          <cell r="H1533" t="str">
            <v>414-922-2019</v>
          </cell>
          <cell r="I1533" t="str">
            <v>414-922-4741</v>
          </cell>
          <cell r="J1533">
            <v>82</v>
          </cell>
          <cell r="K1533" t="str">
            <v>55039</v>
          </cell>
          <cell r="L1533" t="str">
            <v>Fond Du Lac</v>
          </cell>
          <cell r="M1533" t="str">
            <v>055</v>
          </cell>
          <cell r="N1533" t="str">
            <v>WI Other</v>
          </cell>
          <cell r="O1533">
            <v>0</v>
          </cell>
          <cell r="P1533">
            <v>0</v>
          </cell>
          <cell r="Q1533" t="str">
            <v>Unknown</v>
          </cell>
          <cell r="R1533" t="str">
            <v>garden</v>
          </cell>
          <cell r="S1533" t="str">
            <v>AIMCO</v>
          </cell>
          <cell r="T1533" t="str">
            <v>SOUTHPORT</v>
          </cell>
          <cell r="U1533" t="str">
            <v>Affordable</v>
          </cell>
          <cell r="V1533" t="str">
            <v>Affordable</v>
          </cell>
          <cell r="W1533">
            <v>0</v>
          </cell>
          <cell r="X1533" t="str">
            <v>Equity</v>
          </cell>
          <cell r="Y1533" t="str">
            <v>12</v>
          </cell>
          <cell r="Z1533" t="str">
            <v>7</v>
          </cell>
          <cell r="AA1533" t="str">
            <v>5</v>
          </cell>
          <cell r="AB1533">
            <v>0</v>
          </cell>
          <cell r="AC1533">
            <v>0.01</v>
          </cell>
          <cell r="AD1533" t="str">
            <v>Yes</v>
          </cell>
          <cell r="AE1533" t="str">
            <v>Yes</v>
          </cell>
          <cell r="AF1533" t="str">
            <v>RESCORP</v>
          </cell>
          <cell r="AG1533" t="str">
            <v>Chateau Gardens</v>
          </cell>
          <cell r="AH1533" t="str">
            <v>1981</v>
          </cell>
          <cell r="AI1533" t="str">
            <v>Far West</v>
          </cell>
          <cell r="AJ1533" t="str">
            <v>Chicago</v>
          </cell>
          <cell r="AK1533" t="str">
            <v>Wade Roemke</v>
          </cell>
          <cell r="AL1533" t="str">
            <v>Mary Paruszkiewicz</v>
          </cell>
          <cell r="AM1533" t="b">
            <v>0</v>
          </cell>
          <cell r="AN1533" t="str">
            <v>RW:008654@3494</v>
          </cell>
          <cell r="AO1533" t="str">
            <v>11479</v>
          </cell>
          <cell r="AP1533">
            <v>0</v>
          </cell>
          <cell r="AQ1533">
            <v>0</v>
          </cell>
          <cell r="AR1533">
            <v>0</v>
          </cell>
          <cell r="AS1533">
            <v>0</v>
          </cell>
          <cell r="AT1533">
            <v>0</v>
          </cell>
          <cell r="AU1533">
            <v>0</v>
          </cell>
          <cell r="AV1533">
            <v>0</v>
          </cell>
          <cell r="AW1533">
            <v>0</v>
          </cell>
          <cell r="AX1533">
            <v>0</v>
          </cell>
          <cell r="AY1533">
            <v>0</v>
          </cell>
        </row>
        <row r="1534">
          <cell r="A1534" t="str">
            <v>039080</v>
          </cell>
          <cell r="B1534" t="str">
            <v>LAS BRISAS (TX)</v>
          </cell>
          <cell r="C1534" t="str">
            <v>12626 BLANCO ROAD</v>
          </cell>
          <cell r="D1534">
            <v>0</v>
          </cell>
          <cell r="E1534" t="str">
            <v>SAN ANTONIO</v>
          </cell>
          <cell r="F1534" t="str">
            <v>TX</v>
          </cell>
          <cell r="G1534" t="str">
            <v>78216</v>
          </cell>
          <cell r="H1534" t="str">
            <v>520-836-9328</v>
          </cell>
          <cell r="I1534" t="str">
            <v>520-421-2931</v>
          </cell>
          <cell r="J1534">
            <v>176</v>
          </cell>
          <cell r="K1534" t="str">
            <v>48029</v>
          </cell>
          <cell r="L1534" t="str">
            <v>Bexar</v>
          </cell>
          <cell r="M1534" t="str">
            <v>7240</v>
          </cell>
          <cell r="N1534" t="str">
            <v>San Antonio</v>
          </cell>
          <cell r="O1534">
            <v>0</v>
          </cell>
          <cell r="P1534">
            <v>0</v>
          </cell>
          <cell r="Q1534">
            <v>0</v>
          </cell>
          <cell r="R1534" t="str">
            <v>garden</v>
          </cell>
          <cell r="S1534" t="str">
            <v>AIMCO</v>
          </cell>
          <cell r="T1534" t="str">
            <v>REIT</v>
          </cell>
          <cell r="U1534" t="str">
            <v>Conventional</v>
          </cell>
          <cell r="V1534" t="str">
            <v>Conventional</v>
          </cell>
          <cell r="W1534">
            <v>0</v>
          </cell>
          <cell r="X1534" t="str">
            <v>Consolidated</v>
          </cell>
          <cell r="Y1534" t="str">
            <v>12</v>
          </cell>
          <cell r="Z1534" t="str">
            <v>6</v>
          </cell>
          <cell r="AA1534" t="str">
            <v>8</v>
          </cell>
          <cell r="AB1534">
            <v>0</v>
          </cell>
          <cell r="AC1534">
            <v>1</v>
          </cell>
          <cell r="AD1534" t="str">
            <v>Yes</v>
          </cell>
          <cell r="AE1534" t="str">
            <v>Yes</v>
          </cell>
          <cell r="AF1534" t="str">
            <v>NHP Management Company</v>
          </cell>
          <cell r="AG1534" t="str">
            <v>AIMCO/RALS, L.P.</v>
          </cell>
          <cell r="AH1534" t="str">
            <v>1983</v>
          </cell>
          <cell r="AI1534" t="str">
            <v>West</v>
          </cell>
          <cell r="AJ1534" t="str">
            <v>Austin</v>
          </cell>
          <cell r="AK1534" t="str">
            <v>Frances Nolan</v>
          </cell>
          <cell r="AL1534" t="str">
            <v>Debbie Workman</v>
          </cell>
          <cell r="AM1534" t="b">
            <v>0</v>
          </cell>
          <cell r="AN1534" t="str">
            <v>RW:008307@3494</v>
          </cell>
          <cell r="AO1534" t="str">
            <v>13018</v>
          </cell>
          <cell r="AP1534">
            <v>0</v>
          </cell>
          <cell r="AQ1534">
            <v>0</v>
          </cell>
          <cell r="AR1534">
            <v>950.4</v>
          </cell>
          <cell r="AS1534">
            <v>0</v>
          </cell>
          <cell r="AT1534">
            <v>0</v>
          </cell>
          <cell r="AU1534">
            <v>0</v>
          </cell>
          <cell r="AV1534">
            <v>0</v>
          </cell>
          <cell r="AW1534">
            <v>0</v>
          </cell>
          <cell r="AX1534">
            <v>950.4</v>
          </cell>
          <cell r="AY1534">
            <v>950.4</v>
          </cell>
        </row>
        <row r="1535">
          <cell r="A1535" t="str">
            <v>039082</v>
          </cell>
          <cell r="B1535" t="str">
            <v>CHESAPEAKE</v>
          </cell>
          <cell r="C1535" t="str">
            <v>8727 POINT PARK DRIVE</v>
          </cell>
          <cell r="D1535">
            <v>0</v>
          </cell>
          <cell r="E1535" t="str">
            <v>HOUSTON</v>
          </cell>
          <cell r="F1535" t="str">
            <v>TX</v>
          </cell>
          <cell r="G1535" t="str">
            <v>77095</v>
          </cell>
          <cell r="H1535" t="str">
            <v>281-550-0044</v>
          </cell>
          <cell r="I1535" t="str">
            <v>281-550-9417</v>
          </cell>
          <cell r="J1535">
            <v>320</v>
          </cell>
          <cell r="K1535" t="str">
            <v>48201</v>
          </cell>
          <cell r="L1535" t="str">
            <v>Harris</v>
          </cell>
          <cell r="M1535" t="str">
            <v>3360</v>
          </cell>
          <cell r="N1535" t="str">
            <v>Houston</v>
          </cell>
          <cell r="O1535" t="str">
            <v>42</v>
          </cell>
          <cell r="P1535" t="str">
            <v>Houston - Galveston - Brazoria</v>
          </cell>
          <cell r="Q1535">
            <v>0</v>
          </cell>
          <cell r="R1535" t="str">
            <v>garden</v>
          </cell>
          <cell r="S1535" t="str">
            <v>AIMCO</v>
          </cell>
          <cell r="T1535" t="str">
            <v>REIT</v>
          </cell>
          <cell r="U1535" t="str">
            <v>Conventional</v>
          </cell>
          <cell r="V1535" t="str">
            <v>Conventional</v>
          </cell>
          <cell r="W1535">
            <v>0</v>
          </cell>
          <cell r="X1535" t="str">
            <v>Consolidated</v>
          </cell>
          <cell r="Y1535" t="str">
            <v>12</v>
          </cell>
          <cell r="Z1535" t="str">
            <v>8</v>
          </cell>
          <cell r="AA1535" t="str">
            <v>8</v>
          </cell>
          <cell r="AB1535">
            <v>0</v>
          </cell>
          <cell r="AC1535">
            <v>1</v>
          </cell>
          <cell r="AD1535" t="str">
            <v>Yes</v>
          </cell>
          <cell r="AE1535" t="str">
            <v>Yes</v>
          </cell>
          <cell r="AF1535" t="str">
            <v>NHP Management Company</v>
          </cell>
          <cell r="AG1535" t="str">
            <v>AIMCO Chesapeake, L.P.</v>
          </cell>
          <cell r="AH1535" t="str">
            <v>1982</v>
          </cell>
          <cell r="AI1535" t="str">
            <v>West</v>
          </cell>
          <cell r="AJ1535" t="str">
            <v>Houston I</v>
          </cell>
          <cell r="AK1535" t="str">
            <v>Kathy Clem</v>
          </cell>
          <cell r="AL1535" t="str">
            <v>Sherri Markus</v>
          </cell>
          <cell r="AM1535" t="b">
            <v>1</v>
          </cell>
          <cell r="AN1535">
            <v>0</v>
          </cell>
          <cell r="AO1535">
            <v>0</v>
          </cell>
          <cell r="AP1535">
            <v>0</v>
          </cell>
          <cell r="AQ1535">
            <v>0</v>
          </cell>
          <cell r="AR1535">
            <v>1728</v>
          </cell>
          <cell r="AS1535">
            <v>0</v>
          </cell>
          <cell r="AT1535">
            <v>0</v>
          </cell>
          <cell r="AU1535">
            <v>0</v>
          </cell>
          <cell r="AV1535">
            <v>0</v>
          </cell>
          <cell r="AW1535">
            <v>0</v>
          </cell>
          <cell r="AX1535">
            <v>1728</v>
          </cell>
          <cell r="AY1535">
            <v>1728</v>
          </cell>
        </row>
        <row r="1536">
          <cell r="A1536" t="str">
            <v>039084</v>
          </cell>
          <cell r="B1536" t="str">
            <v>DOLPHINS LANDING</v>
          </cell>
          <cell r="C1536" t="str">
            <v>8402 WEBER ROAD</v>
          </cell>
          <cell r="D1536">
            <v>0</v>
          </cell>
          <cell r="E1536" t="str">
            <v>CORPUS CHRISTI</v>
          </cell>
          <cell r="F1536" t="str">
            <v>TX</v>
          </cell>
          <cell r="G1536" t="str">
            <v>78413</v>
          </cell>
          <cell r="H1536" t="str">
            <v>512-814-1990</v>
          </cell>
          <cell r="I1536" t="str">
            <v>512-814-1989</v>
          </cell>
          <cell r="J1536">
            <v>218</v>
          </cell>
          <cell r="K1536" t="str">
            <v>48355</v>
          </cell>
          <cell r="L1536" t="str">
            <v>Nueces</v>
          </cell>
          <cell r="M1536" t="str">
            <v>1880</v>
          </cell>
          <cell r="N1536" t="str">
            <v>Corpus Christi</v>
          </cell>
          <cell r="O1536">
            <v>0</v>
          </cell>
          <cell r="P1536">
            <v>0</v>
          </cell>
          <cell r="Q1536">
            <v>0</v>
          </cell>
          <cell r="R1536" t="str">
            <v>garden</v>
          </cell>
          <cell r="S1536" t="str">
            <v>AIMCO</v>
          </cell>
          <cell r="T1536" t="str">
            <v>REIT</v>
          </cell>
          <cell r="U1536" t="str">
            <v>Conventional</v>
          </cell>
          <cell r="V1536" t="str">
            <v>Conventional</v>
          </cell>
          <cell r="W1536">
            <v>0</v>
          </cell>
          <cell r="X1536" t="str">
            <v>Consolidated</v>
          </cell>
          <cell r="Y1536" t="str">
            <v>12</v>
          </cell>
          <cell r="Z1536" t="str">
            <v>4</v>
          </cell>
          <cell r="AA1536" t="str">
            <v>4</v>
          </cell>
          <cell r="AB1536">
            <v>0</v>
          </cell>
          <cell r="AC1536">
            <v>1</v>
          </cell>
          <cell r="AD1536" t="str">
            <v>Yes</v>
          </cell>
          <cell r="AE1536" t="str">
            <v>Yes</v>
          </cell>
          <cell r="AF1536" t="str">
            <v>NHP Management Company</v>
          </cell>
          <cell r="AG1536" t="str">
            <v>AIMCO Properties, L.P.</v>
          </cell>
          <cell r="AH1536" t="str">
            <v>1975</v>
          </cell>
          <cell r="AI1536" t="str">
            <v>West</v>
          </cell>
          <cell r="AJ1536" t="str">
            <v>Houston II</v>
          </cell>
          <cell r="AK1536" t="str">
            <v>Dave Hannan</v>
          </cell>
          <cell r="AL1536" t="str">
            <v>Becky White (Rebecca)</v>
          </cell>
          <cell r="AM1536" t="b">
            <v>0</v>
          </cell>
          <cell r="AN1536" t="str">
            <v>RW:008264@3494</v>
          </cell>
          <cell r="AO1536">
            <v>0</v>
          </cell>
          <cell r="AP1536">
            <v>1938.45</v>
          </cell>
          <cell r="AQ1536">
            <v>0</v>
          </cell>
          <cell r="AR1536">
            <v>1177.2</v>
          </cell>
          <cell r="AS1536">
            <v>0</v>
          </cell>
          <cell r="AT1536">
            <v>0</v>
          </cell>
          <cell r="AU1536">
            <v>0</v>
          </cell>
          <cell r="AV1536">
            <v>0</v>
          </cell>
          <cell r="AW1536">
            <v>0</v>
          </cell>
          <cell r="AX1536">
            <v>3115.65</v>
          </cell>
          <cell r="AY1536">
            <v>3115.65</v>
          </cell>
        </row>
        <row r="1537">
          <cell r="A1537" t="str">
            <v>039085</v>
          </cell>
          <cell r="B1537" t="str">
            <v>THE CLUB</v>
          </cell>
          <cell r="C1537" t="str">
            <v>6-B LONDON COURT</v>
          </cell>
          <cell r="D1537">
            <v>0</v>
          </cell>
          <cell r="E1537" t="str">
            <v>Lexington</v>
          </cell>
          <cell r="F1537" t="str">
            <v>NC</v>
          </cell>
          <cell r="G1537" t="str">
            <v>27292</v>
          </cell>
          <cell r="H1537" t="str">
            <v>704-243-1693</v>
          </cell>
          <cell r="I1537" t="str">
            <v>704-243-1312</v>
          </cell>
          <cell r="J1537">
            <v>87</v>
          </cell>
          <cell r="K1537" t="str">
            <v>37057</v>
          </cell>
          <cell r="L1537" t="str">
            <v>Davidson</v>
          </cell>
          <cell r="M1537" t="str">
            <v>3120</v>
          </cell>
          <cell r="N1537" t="str">
            <v>Greensboro--Winston-Salem--High Point</v>
          </cell>
          <cell r="O1537">
            <v>0</v>
          </cell>
          <cell r="P1537">
            <v>0</v>
          </cell>
          <cell r="Q1537" t="str">
            <v>Unknown</v>
          </cell>
          <cell r="R1537" t="str">
            <v>garden</v>
          </cell>
          <cell r="S1537" t="str">
            <v>AIMCO</v>
          </cell>
          <cell r="T1537" t="str">
            <v>SOUTHPORT</v>
          </cell>
          <cell r="U1537" t="str">
            <v>Affordable</v>
          </cell>
          <cell r="V1537" t="str">
            <v>Affordable</v>
          </cell>
          <cell r="W1537">
            <v>0</v>
          </cell>
          <cell r="X1537" t="str">
            <v>Equity</v>
          </cell>
          <cell r="Y1537" t="str">
            <v>12</v>
          </cell>
          <cell r="Z1537" t="str">
            <v>3</v>
          </cell>
          <cell r="AA1537" t="str">
            <v>2</v>
          </cell>
          <cell r="AB1537">
            <v>0</v>
          </cell>
          <cell r="AC1537">
            <v>0.02</v>
          </cell>
          <cell r="AD1537" t="str">
            <v>Yes</v>
          </cell>
          <cell r="AE1537" t="str">
            <v>Yes</v>
          </cell>
          <cell r="AF1537" t="str">
            <v>South Port</v>
          </cell>
          <cell r="AG1537" t="str">
            <v>Club Apartments Assoc</v>
          </cell>
          <cell r="AH1537" t="str">
            <v>1982</v>
          </cell>
          <cell r="AI1537" t="str">
            <v>East</v>
          </cell>
          <cell r="AJ1537" t="str">
            <v>Greenville</v>
          </cell>
          <cell r="AK1537" t="str">
            <v>Frank Dupree</v>
          </cell>
          <cell r="AL1537" t="str">
            <v>Rick Herron</v>
          </cell>
          <cell r="AM1537" t="b">
            <v>0</v>
          </cell>
          <cell r="AN1537" t="str">
            <v>RW:039066@3494</v>
          </cell>
          <cell r="AO1537">
            <v>0</v>
          </cell>
          <cell r="AP1537">
            <v>0</v>
          </cell>
          <cell r="AQ1537">
            <v>0</v>
          </cell>
          <cell r="AR1537">
            <v>0</v>
          </cell>
          <cell r="AS1537">
            <v>0</v>
          </cell>
          <cell r="AT1537">
            <v>0</v>
          </cell>
          <cell r="AU1537">
            <v>0</v>
          </cell>
          <cell r="AV1537">
            <v>0</v>
          </cell>
          <cell r="AW1537">
            <v>0</v>
          </cell>
          <cell r="AX1537">
            <v>0</v>
          </cell>
          <cell r="AY1537">
            <v>0</v>
          </cell>
        </row>
        <row r="1538">
          <cell r="A1538" t="str">
            <v>039086</v>
          </cell>
          <cell r="B1538" t="str">
            <v>TRINITY MEADOWS HOA</v>
          </cell>
          <cell r="C1538" t="str">
            <v>9696 Walnut</v>
          </cell>
          <cell r="D1538">
            <v>0</v>
          </cell>
          <cell r="E1538" t="str">
            <v>DALLAS</v>
          </cell>
          <cell r="F1538" t="str">
            <v>TX</v>
          </cell>
          <cell r="G1538" t="str">
            <v>75243</v>
          </cell>
          <cell r="H1538" t="str">
            <v>972-669-0344</v>
          </cell>
          <cell r="I1538" t="str">
            <v>972-669-2217</v>
          </cell>
          <cell r="J1538">
            <v>50</v>
          </cell>
          <cell r="K1538" t="str">
            <v>48113</v>
          </cell>
          <cell r="L1538" t="str">
            <v>Dallas</v>
          </cell>
          <cell r="M1538" t="str">
            <v>1920</v>
          </cell>
          <cell r="N1538" t="str">
            <v>Dallas</v>
          </cell>
          <cell r="O1538" t="str">
            <v>31</v>
          </cell>
          <cell r="P1538" t="str">
            <v>Dallas - Fort Worth</v>
          </cell>
          <cell r="Q1538">
            <v>0</v>
          </cell>
          <cell r="R1538" t="str">
            <v>garden</v>
          </cell>
          <cell r="S1538" t="str">
            <v>AIMCO</v>
          </cell>
          <cell r="T1538" t="str">
            <v>FEE/HOA</v>
          </cell>
          <cell r="U1538" t="str">
            <v>Conventional</v>
          </cell>
          <cell r="V1538" t="str">
            <v>Conventional</v>
          </cell>
          <cell r="W1538">
            <v>0</v>
          </cell>
          <cell r="X1538" t="str">
            <v>Fee</v>
          </cell>
          <cell r="Y1538" t="str">
            <v>12</v>
          </cell>
          <cell r="Z1538">
            <v>0</v>
          </cell>
          <cell r="AA1538">
            <v>0</v>
          </cell>
          <cell r="AB1538">
            <v>0</v>
          </cell>
          <cell r="AC1538">
            <v>0</v>
          </cell>
          <cell r="AD1538" t="str">
            <v>No</v>
          </cell>
          <cell r="AE1538" t="str">
            <v>Yes</v>
          </cell>
          <cell r="AF1538" t="str">
            <v>NHP Management Company</v>
          </cell>
          <cell r="AG1538" t="str">
            <v>Homeowners Association</v>
          </cell>
          <cell r="AH1538">
            <v>0</v>
          </cell>
          <cell r="AI1538" t="str">
            <v>West</v>
          </cell>
          <cell r="AJ1538" t="str">
            <v>Dallas II</v>
          </cell>
          <cell r="AK1538" t="str">
            <v>Larry Lennon</v>
          </cell>
          <cell r="AL1538" t="str">
            <v>Donna Brown</v>
          </cell>
          <cell r="AM1538" t="b">
            <v>0</v>
          </cell>
          <cell r="AN1538" t="str">
            <v>RW:038598@3494</v>
          </cell>
          <cell r="AO1538">
            <v>0</v>
          </cell>
          <cell r="AP1538">
            <v>0</v>
          </cell>
          <cell r="AQ1538">
            <v>0</v>
          </cell>
          <cell r="AR1538">
            <v>0</v>
          </cell>
          <cell r="AS1538">
            <v>0</v>
          </cell>
          <cell r="AT1538">
            <v>0</v>
          </cell>
          <cell r="AU1538">
            <v>0</v>
          </cell>
          <cell r="AV1538">
            <v>0</v>
          </cell>
          <cell r="AW1538">
            <v>0</v>
          </cell>
          <cell r="AX1538">
            <v>0</v>
          </cell>
          <cell r="AY1538">
            <v>0</v>
          </cell>
        </row>
        <row r="1539">
          <cell r="A1539" t="str">
            <v>039088</v>
          </cell>
          <cell r="B1539" t="str">
            <v>TRINITY MEADOWS INV</v>
          </cell>
          <cell r="C1539" t="str">
            <v>9696 Walnut</v>
          </cell>
          <cell r="D1539">
            <v>0</v>
          </cell>
          <cell r="E1539" t="str">
            <v>DALLAS</v>
          </cell>
          <cell r="F1539" t="str">
            <v>TX</v>
          </cell>
          <cell r="G1539" t="str">
            <v>75243</v>
          </cell>
          <cell r="H1539" t="str">
            <v>972-669-0344</v>
          </cell>
          <cell r="I1539" t="str">
            <v>972-669-2217</v>
          </cell>
          <cell r="J1539">
            <v>170</v>
          </cell>
          <cell r="K1539" t="str">
            <v>48113</v>
          </cell>
          <cell r="L1539" t="str">
            <v>Dallas</v>
          </cell>
          <cell r="M1539" t="str">
            <v>1920</v>
          </cell>
          <cell r="N1539" t="str">
            <v>Dallas</v>
          </cell>
          <cell r="O1539" t="str">
            <v>31</v>
          </cell>
          <cell r="P1539" t="str">
            <v>Dallas - Fort Worth</v>
          </cell>
          <cell r="Q1539">
            <v>0</v>
          </cell>
          <cell r="R1539" t="str">
            <v>garden</v>
          </cell>
          <cell r="S1539" t="str">
            <v>AIMCO</v>
          </cell>
          <cell r="T1539" t="str">
            <v>FEE</v>
          </cell>
          <cell r="U1539" t="str">
            <v>Conventional</v>
          </cell>
          <cell r="V1539" t="str">
            <v>Conventional</v>
          </cell>
          <cell r="W1539">
            <v>0</v>
          </cell>
          <cell r="X1539" t="str">
            <v>Fee</v>
          </cell>
          <cell r="Y1539" t="str">
            <v>12</v>
          </cell>
          <cell r="Z1539">
            <v>0</v>
          </cell>
          <cell r="AA1539">
            <v>0</v>
          </cell>
          <cell r="AB1539">
            <v>0</v>
          </cell>
          <cell r="AC1539">
            <v>0</v>
          </cell>
          <cell r="AD1539" t="str">
            <v>No</v>
          </cell>
          <cell r="AE1539" t="str">
            <v>Yes</v>
          </cell>
          <cell r="AF1539" t="str">
            <v>NHP Management Company</v>
          </cell>
          <cell r="AG1539">
            <v>0</v>
          </cell>
          <cell r="AH1539">
            <v>0</v>
          </cell>
          <cell r="AI1539" t="str">
            <v>West</v>
          </cell>
          <cell r="AJ1539" t="str">
            <v>Dallas II</v>
          </cell>
          <cell r="AK1539" t="str">
            <v>Larry Lennon</v>
          </cell>
          <cell r="AL1539" t="str">
            <v>Donna Brown</v>
          </cell>
          <cell r="AM1539" t="b">
            <v>1</v>
          </cell>
          <cell r="AN1539">
            <v>0</v>
          </cell>
          <cell r="AO1539">
            <v>0</v>
          </cell>
          <cell r="AP1539">
            <v>0</v>
          </cell>
          <cell r="AQ1539">
            <v>0</v>
          </cell>
          <cell r="AR1539">
            <v>0</v>
          </cell>
          <cell r="AS1539">
            <v>0</v>
          </cell>
          <cell r="AT1539">
            <v>0</v>
          </cell>
          <cell r="AU1539">
            <v>0</v>
          </cell>
          <cell r="AV1539">
            <v>0</v>
          </cell>
          <cell r="AW1539">
            <v>0</v>
          </cell>
          <cell r="AX1539">
            <v>0</v>
          </cell>
          <cell r="AY1539">
            <v>0</v>
          </cell>
        </row>
        <row r="1540">
          <cell r="A1540" t="str">
            <v>039089</v>
          </cell>
          <cell r="B1540" t="str">
            <v>ANCHORAGE</v>
          </cell>
          <cell r="C1540" t="str">
            <v>451 CONSTELLATION</v>
          </cell>
          <cell r="D1540">
            <v>0</v>
          </cell>
          <cell r="E1540" t="str">
            <v>LEAGUE CITY</v>
          </cell>
          <cell r="F1540" t="str">
            <v>TX</v>
          </cell>
          <cell r="G1540" t="str">
            <v>77573</v>
          </cell>
          <cell r="H1540" t="str">
            <v>281-334-2527</v>
          </cell>
          <cell r="I1540" t="str">
            <v>281-334-2106</v>
          </cell>
          <cell r="J1540">
            <v>264</v>
          </cell>
          <cell r="K1540" t="str">
            <v>48167</v>
          </cell>
          <cell r="L1540" t="str">
            <v>Galveston</v>
          </cell>
          <cell r="M1540" t="str">
            <v>2920</v>
          </cell>
          <cell r="N1540" t="str">
            <v>Galveston-Texas City</v>
          </cell>
          <cell r="O1540" t="str">
            <v>42</v>
          </cell>
          <cell r="P1540" t="str">
            <v>Houston - Galveston - Brazoria</v>
          </cell>
          <cell r="Q1540">
            <v>0</v>
          </cell>
          <cell r="R1540" t="str">
            <v>garden</v>
          </cell>
          <cell r="S1540" t="str">
            <v>AIMCO</v>
          </cell>
          <cell r="T1540" t="str">
            <v>REIT/ENGLISH</v>
          </cell>
          <cell r="U1540" t="str">
            <v>Conventional</v>
          </cell>
          <cell r="V1540" t="str">
            <v>Conventional</v>
          </cell>
          <cell r="W1540">
            <v>0</v>
          </cell>
          <cell r="X1540" t="str">
            <v>Consolidated</v>
          </cell>
          <cell r="Y1540" t="str">
            <v>12</v>
          </cell>
          <cell r="Z1540" t="str">
            <v>8</v>
          </cell>
          <cell r="AA1540" t="str">
            <v>8</v>
          </cell>
          <cell r="AB1540">
            <v>0</v>
          </cell>
          <cell r="AC1540">
            <v>0.90600000000000003</v>
          </cell>
          <cell r="AD1540" t="str">
            <v>Yes</v>
          </cell>
          <cell r="AE1540" t="str">
            <v>Yes</v>
          </cell>
          <cell r="AF1540" t="str">
            <v>NHP Management Company</v>
          </cell>
          <cell r="AG1540" t="str">
            <v>Anchorage Partners</v>
          </cell>
          <cell r="AH1540" t="str">
            <v>1995</v>
          </cell>
          <cell r="AI1540" t="str">
            <v>West</v>
          </cell>
          <cell r="AJ1540" t="str">
            <v>Houston I</v>
          </cell>
          <cell r="AK1540" t="str">
            <v>Kathy Clem</v>
          </cell>
          <cell r="AL1540" t="str">
            <v>Dee Holmes</v>
          </cell>
          <cell r="AM1540" t="b">
            <v>0</v>
          </cell>
          <cell r="AN1540">
            <v>0</v>
          </cell>
          <cell r="AO1540" t="str">
            <v>09158</v>
          </cell>
          <cell r="AP1540">
            <v>0</v>
          </cell>
          <cell r="AQ1540">
            <v>0</v>
          </cell>
          <cell r="AR1540">
            <v>0</v>
          </cell>
          <cell r="AS1540">
            <v>0</v>
          </cell>
          <cell r="AT1540">
            <v>0</v>
          </cell>
          <cell r="AU1540">
            <v>0</v>
          </cell>
          <cell r="AV1540">
            <v>0</v>
          </cell>
          <cell r="AW1540">
            <v>712.8</v>
          </cell>
          <cell r="AX1540">
            <v>712.8</v>
          </cell>
          <cell r="AY1540">
            <v>645.79</v>
          </cell>
        </row>
        <row r="1541">
          <cell r="A1541" t="str">
            <v>039090</v>
          </cell>
          <cell r="B1541" t="str">
            <v>HIGHLAND PARK</v>
          </cell>
          <cell r="C1541" t="str">
            <v>5836 HIGHLAND PARK DRIVE</v>
          </cell>
          <cell r="D1541">
            <v>0</v>
          </cell>
          <cell r="E1541" t="str">
            <v>FORT WORTH</v>
          </cell>
          <cell r="F1541" t="str">
            <v>TX</v>
          </cell>
          <cell r="G1541" t="str">
            <v>76132</v>
          </cell>
          <cell r="H1541" t="str">
            <v>817-731-0216</v>
          </cell>
          <cell r="I1541" t="str">
            <v>817-731-7308</v>
          </cell>
          <cell r="J1541">
            <v>500</v>
          </cell>
          <cell r="K1541" t="str">
            <v>48439</v>
          </cell>
          <cell r="L1541" t="str">
            <v>Tarrant</v>
          </cell>
          <cell r="M1541" t="str">
            <v>2800</v>
          </cell>
          <cell r="N1541" t="str">
            <v>FortWorth-Arlington</v>
          </cell>
          <cell r="O1541" t="str">
            <v>31</v>
          </cell>
          <cell r="P1541" t="str">
            <v>Dallas - Fort Worth</v>
          </cell>
          <cell r="Q1541">
            <v>0</v>
          </cell>
          <cell r="R1541" t="str">
            <v>garden</v>
          </cell>
          <cell r="S1541" t="str">
            <v>AIMCO</v>
          </cell>
          <cell r="T1541" t="str">
            <v>REIT/BALCOR</v>
          </cell>
          <cell r="U1541" t="str">
            <v>Conventional</v>
          </cell>
          <cell r="V1541" t="str">
            <v>Conventional</v>
          </cell>
          <cell r="W1541">
            <v>0</v>
          </cell>
          <cell r="X1541" t="str">
            <v>Consolidated</v>
          </cell>
          <cell r="Y1541" t="str">
            <v>12</v>
          </cell>
          <cell r="Z1541" t="str">
            <v>7</v>
          </cell>
          <cell r="AA1541" t="str">
            <v>7.5</v>
          </cell>
          <cell r="AB1541">
            <v>0</v>
          </cell>
          <cell r="AC1541">
            <v>0.38969999999999999</v>
          </cell>
          <cell r="AD1541" t="str">
            <v>Yes</v>
          </cell>
          <cell r="AE1541" t="str">
            <v>Yes</v>
          </cell>
          <cell r="AF1541" t="str">
            <v>NHP Management Company</v>
          </cell>
          <cell r="AG1541" t="str">
            <v>Highland Park Partners</v>
          </cell>
          <cell r="AH1541" t="str">
            <v>1985</v>
          </cell>
          <cell r="AI1541" t="str">
            <v>West</v>
          </cell>
          <cell r="AJ1541" t="str">
            <v>Dallas I</v>
          </cell>
          <cell r="AK1541" t="str">
            <v>Ron Shelton</v>
          </cell>
          <cell r="AL1541" t="str">
            <v>Charlene Burnside</v>
          </cell>
          <cell r="AM1541" t="b">
            <v>1</v>
          </cell>
          <cell r="AN1541">
            <v>0</v>
          </cell>
          <cell r="AO1541">
            <v>0</v>
          </cell>
          <cell r="AP1541">
            <v>0</v>
          </cell>
          <cell r="AQ1541">
            <v>0</v>
          </cell>
          <cell r="AR1541">
            <v>2700</v>
          </cell>
          <cell r="AS1541">
            <v>0</v>
          </cell>
          <cell r="AT1541">
            <v>0</v>
          </cell>
          <cell r="AU1541">
            <v>0</v>
          </cell>
          <cell r="AV1541">
            <v>0</v>
          </cell>
          <cell r="AW1541">
            <v>0</v>
          </cell>
          <cell r="AX1541">
            <v>2700</v>
          </cell>
          <cell r="AY1541">
            <v>1052.19</v>
          </cell>
        </row>
        <row r="1542">
          <cell r="A1542" t="str">
            <v>039091</v>
          </cell>
          <cell r="B1542" t="str">
            <v>BRENTWOOD</v>
          </cell>
          <cell r="C1542" t="str">
            <v>510 THAT WAY</v>
          </cell>
          <cell r="D1542">
            <v>0</v>
          </cell>
          <cell r="E1542" t="str">
            <v>LAKE JACKSON</v>
          </cell>
          <cell r="F1542" t="str">
            <v>TX</v>
          </cell>
          <cell r="G1542" t="str">
            <v>77566</v>
          </cell>
          <cell r="H1542" t="str">
            <v>409-297-3300</v>
          </cell>
          <cell r="I1542" t="str">
            <v>409-297-9080</v>
          </cell>
          <cell r="J1542">
            <v>104</v>
          </cell>
          <cell r="K1542" t="str">
            <v>48039</v>
          </cell>
          <cell r="L1542" t="str">
            <v>Brazoria</v>
          </cell>
          <cell r="M1542" t="str">
            <v>1145</v>
          </cell>
          <cell r="N1542" t="str">
            <v>Brazoria</v>
          </cell>
          <cell r="O1542" t="str">
            <v>42</v>
          </cell>
          <cell r="P1542" t="str">
            <v>Houston - Galveston - Brazoria</v>
          </cell>
          <cell r="Q1542">
            <v>0</v>
          </cell>
          <cell r="R1542" t="str">
            <v>garden</v>
          </cell>
          <cell r="S1542" t="str">
            <v>AIMCO</v>
          </cell>
          <cell r="T1542" t="str">
            <v>REIT</v>
          </cell>
          <cell r="U1542" t="str">
            <v>Conventional</v>
          </cell>
          <cell r="V1542" t="str">
            <v>Conventional</v>
          </cell>
          <cell r="W1542">
            <v>0</v>
          </cell>
          <cell r="X1542" t="str">
            <v>Consolidated</v>
          </cell>
          <cell r="Y1542" t="str">
            <v>12</v>
          </cell>
          <cell r="Z1542" t="str">
            <v>8</v>
          </cell>
          <cell r="AA1542" t="str">
            <v>7</v>
          </cell>
          <cell r="AB1542">
            <v>0</v>
          </cell>
          <cell r="AC1542">
            <v>1</v>
          </cell>
          <cell r="AD1542" t="str">
            <v>Yes</v>
          </cell>
          <cell r="AE1542" t="str">
            <v>Yes</v>
          </cell>
          <cell r="AF1542" t="str">
            <v>NHP Management Company</v>
          </cell>
          <cell r="AG1542" t="str">
            <v>AIMCO Properties, L.P.</v>
          </cell>
          <cell r="AH1542" t="str">
            <v>1981</v>
          </cell>
          <cell r="AI1542" t="str">
            <v>West</v>
          </cell>
          <cell r="AJ1542" t="str">
            <v>Houston I</v>
          </cell>
          <cell r="AK1542" t="str">
            <v>Kathy Clem</v>
          </cell>
          <cell r="AL1542" t="str">
            <v>Terry Bryan</v>
          </cell>
          <cell r="AM1542" t="b">
            <v>0</v>
          </cell>
          <cell r="AN1542" t="str">
            <v>RW:000345@3494</v>
          </cell>
          <cell r="AO1542">
            <v>0</v>
          </cell>
          <cell r="AP1542">
            <v>0</v>
          </cell>
          <cell r="AQ1542">
            <v>0</v>
          </cell>
          <cell r="AR1542">
            <v>561.6</v>
          </cell>
          <cell r="AS1542">
            <v>0</v>
          </cell>
          <cell r="AT1542">
            <v>0</v>
          </cell>
          <cell r="AU1542">
            <v>0</v>
          </cell>
          <cell r="AV1542">
            <v>0</v>
          </cell>
          <cell r="AW1542">
            <v>0</v>
          </cell>
          <cell r="AX1542">
            <v>561.6</v>
          </cell>
          <cell r="AY1542">
            <v>561.6</v>
          </cell>
        </row>
        <row r="1543">
          <cell r="A1543" t="str">
            <v>039092</v>
          </cell>
          <cell r="B1543" t="str">
            <v>MEADOWS</v>
          </cell>
          <cell r="C1543" t="str">
            <v>10507 MELLOW MEADOWS</v>
          </cell>
          <cell r="D1543">
            <v>0</v>
          </cell>
          <cell r="E1543" t="str">
            <v>AUSTIN</v>
          </cell>
          <cell r="F1543" t="str">
            <v>TX</v>
          </cell>
          <cell r="G1543" t="str">
            <v>78750</v>
          </cell>
          <cell r="H1543" t="str">
            <v>512-250-8577</v>
          </cell>
          <cell r="I1543" t="str">
            <v>512-331-9361</v>
          </cell>
          <cell r="J1543">
            <v>100</v>
          </cell>
          <cell r="K1543" t="str">
            <v>48453</v>
          </cell>
          <cell r="L1543" t="str">
            <v>Travis</v>
          </cell>
          <cell r="M1543" t="str">
            <v>0640</v>
          </cell>
          <cell r="N1543" t="str">
            <v>Austin-San Marcos</v>
          </cell>
          <cell r="O1543">
            <v>0</v>
          </cell>
          <cell r="P1543">
            <v>0</v>
          </cell>
          <cell r="Q1543">
            <v>0</v>
          </cell>
          <cell r="R1543" t="str">
            <v>garden</v>
          </cell>
          <cell r="S1543" t="str">
            <v>AIMCO</v>
          </cell>
          <cell r="T1543" t="str">
            <v>REIT/BALCOR</v>
          </cell>
          <cell r="U1543" t="str">
            <v>Conventional</v>
          </cell>
          <cell r="V1543" t="str">
            <v>Conventional</v>
          </cell>
          <cell r="W1543">
            <v>0</v>
          </cell>
          <cell r="X1543" t="str">
            <v>Consolidated</v>
          </cell>
          <cell r="Y1543" t="str">
            <v>12</v>
          </cell>
          <cell r="Z1543" t="str">
            <v>7</v>
          </cell>
          <cell r="AA1543" t="str">
            <v>7</v>
          </cell>
          <cell r="AB1543">
            <v>0</v>
          </cell>
          <cell r="AC1543">
            <v>1</v>
          </cell>
          <cell r="AD1543" t="str">
            <v>Yes</v>
          </cell>
          <cell r="AE1543" t="str">
            <v>Yes</v>
          </cell>
          <cell r="AF1543" t="str">
            <v>NHP Management Company</v>
          </cell>
          <cell r="AG1543" t="str">
            <v>Meadows, L.P.</v>
          </cell>
          <cell r="AH1543" t="str">
            <v>1983</v>
          </cell>
          <cell r="AI1543" t="str">
            <v>West</v>
          </cell>
          <cell r="AJ1543" t="str">
            <v>Austin</v>
          </cell>
          <cell r="AK1543" t="str">
            <v>Frances Nolan</v>
          </cell>
          <cell r="AL1543" t="str">
            <v>Helen Abraham</v>
          </cell>
          <cell r="AM1543" t="b">
            <v>0</v>
          </cell>
          <cell r="AN1543" t="str">
            <v>RW:039547@3494</v>
          </cell>
          <cell r="AO1543" t="str">
            <v>07253</v>
          </cell>
          <cell r="AP1543">
            <v>0</v>
          </cell>
          <cell r="AQ1543">
            <v>0</v>
          </cell>
          <cell r="AR1543">
            <v>540</v>
          </cell>
          <cell r="AS1543">
            <v>0</v>
          </cell>
          <cell r="AT1543">
            <v>0</v>
          </cell>
          <cell r="AU1543">
            <v>0</v>
          </cell>
          <cell r="AV1543">
            <v>0</v>
          </cell>
          <cell r="AW1543">
            <v>0</v>
          </cell>
          <cell r="AX1543">
            <v>540</v>
          </cell>
          <cell r="AY1543">
            <v>540</v>
          </cell>
        </row>
        <row r="1544">
          <cell r="A1544" t="str">
            <v>039093</v>
          </cell>
          <cell r="B1544" t="str">
            <v>BRIDGEWATER</v>
          </cell>
          <cell r="C1544" t="str">
            <v>1100 GRAHAM DRIVE</v>
          </cell>
          <cell r="D1544">
            <v>0</v>
          </cell>
          <cell r="E1544" t="str">
            <v>TOMBALL</v>
          </cell>
          <cell r="F1544" t="str">
            <v>TX</v>
          </cell>
          <cell r="G1544" t="str">
            <v>77375</v>
          </cell>
          <cell r="H1544" t="str">
            <v>281-351-1761</v>
          </cell>
          <cell r="I1544" t="str">
            <v>281-351-6678</v>
          </cell>
          <cell r="J1544">
            <v>206</v>
          </cell>
          <cell r="K1544" t="str">
            <v>48201</v>
          </cell>
          <cell r="L1544" t="str">
            <v>Harris</v>
          </cell>
          <cell r="M1544" t="str">
            <v>3360</v>
          </cell>
          <cell r="N1544" t="str">
            <v>Houston</v>
          </cell>
          <cell r="O1544" t="str">
            <v>42</v>
          </cell>
          <cell r="P1544" t="str">
            <v>Houston - Galveston - Brazoria</v>
          </cell>
          <cell r="Q1544">
            <v>0</v>
          </cell>
          <cell r="R1544" t="str">
            <v>garden</v>
          </cell>
          <cell r="S1544" t="str">
            <v>AIMCO</v>
          </cell>
          <cell r="T1544" t="str">
            <v>REIT/ENGLISH</v>
          </cell>
          <cell r="U1544" t="str">
            <v>Conventional</v>
          </cell>
          <cell r="V1544" t="str">
            <v>Conventional</v>
          </cell>
          <cell r="W1544">
            <v>0</v>
          </cell>
          <cell r="X1544" t="str">
            <v>Consolidated</v>
          </cell>
          <cell r="Y1544" t="str">
            <v>12</v>
          </cell>
          <cell r="Z1544" t="str">
            <v>7</v>
          </cell>
          <cell r="AA1544" t="str">
            <v>8</v>
          </cell>
          <cell r="AB1544">
            <v>0</v>
          </cell>
          <cell r="AC1544">
            <v>0.94189999999999996</v>
          </cell>
          <cell r="AD1544" t="str">
            <v>Yes</v>
          </cell>
          <cell r="AE1544" t="str">
            <v>Yes</v>
          </cell>
          <cell r="AF1544" t="str">
            <v>NHP Management Company</v>
          </cell>
          <cell r="AG1544" t="str">
            <v>Bridgewater Partners</v>
          </cell>
          <cell r="AH1544" t="str">
            <v>1995</v>
          </cell>
          <cell r="AI1544" t="str">
            <v>West</v>
          </cell>
          <cell r="AJ1544" t="str">
            <v>Houston I</v>
          </cell>
          <cell r="AK1544" t="str">
            <v>Kathy Clem</v>
          </cell>
          <cell r="AL1544" t="str">
            <v>Sherri Markus</v>
          </cell>
          <cell r="AM1544" t="b">
            <v>0</v>
          </cell>
          <cell r="AN1544" t="str">
            <v>RW:000299@3494</v>
          </cell>
          <cell r="AO1544" t="str">
            <v>11274</v>
          </cell>
          <cell r="AP1544">
            <v>0</v>
          </cell>
          <cell r="AQ1544">
            <v>0</v>
          </cell>
          <cell r="AR1544">
            <v>1112.4000000000001</v>
          </cell>
          <cell r="AS1544">
            <v>0</v>
          </cell>
          <cell r="AT1544">
            <v>0</v>
          </cell>
          <cell r="AU1544">
            <v>0</v>
          </cell>
          <cell r="AV1544">
            <v>0</v>
          </cell>
          <cell r="AW1544">
            <v>0</v>
          </cell>
          <cell r="AX1544">
            <v>1112.4000000000001</v>
          </cell>
          <cell r="AY1544">
            <v>1047.76</v>
          </cell>
        </row>
        <row r="1545">
          <cell r="A1545" t="str">
            <v>039094</v>
          </cell>
          <cell r="B1545" t="str">
            <v>RANDOL CROSSING</v>
          </cell>
          <cell r="C1545" t="str">
            <v>8901 MEADOWBROOK</v>
          </cell>
          <cell r="D1545">
            <v>0</v>
          </cell>
          <cell r="E1545" t="str">
            <v>FORT WORTH</v>
          </cell>
          <cell r="F1545" t="str">
            <v>TX</v>
          </cell>
          <cell r="G1545" t="str">
            <v>76120</v>
          </cell>
          <cell r="H1545" t="str">
            <v>817-265-5076</v>
          </cell>
          <cell r="I1545" t="str">
            <v>817-548-9833</v>
          </cell>
          <cell r="J1545">
            <v>160</v>
          </cell>
          <cell r="K1545" t="str">
            <v>48439</v>
          </cell>
          <cell r="L1545" t="str">
            <v>Tarrant</v>
          </cell>
          <cell r="M1545" t="str">
            <v>2800</v>
          </cell>
          <cell r="N1545" t="str">
            <v>FortWorth-Arlington</v>
          </cell>
          <cell r="O1545" t="str">
            <v>31</v>
          </cell>
          <cell r="P1545" t="str">
            <v>Dallas - Fort Worth</v>
          </cell>
          <cell r="Q1545">
            <v>0</v>
          </cell>
          <cell r="R1545" t="str">
            <v>garden</v>
          </cell>
          <cell r="S1545" t="str">
            <v>AIMCO</v>
          </cell>
          <cell r="T1545" t="str">
            <v>REIT/BALCOR</v>
          </cell>
          <cell r="U1545" t="str">
            <v>Conventional</v>
          </cell>
          <cell r="V1545" t="str">
            <v>Conventional</v>
          </cell>
          <cell r="W1545">
            <v>0</v>
          </cell>
          <cell r="X1545" t="str">
            <v>Consolidated</v>
          </cell>
          <cell r="Y1545" t="str">
            <v>12</v>
          </cell>
          <cell r="Z1545" t="str">
            <v>8</v>
          </cell>
          <cell r="AA1545" t="str">
            <v>8</v>
          </cell>
          <cell r="AB1545">
            <v>0</v>
          </cell>
          <cell r="AC1545">
            <v>1</v>
          </cell>
          <cell r="AD1545" t="str">
            <v>Yes</v>
          </cell>
          <cell r="AE1545" t="str">
            <v>Yes</v>
          </cell>
          <cell r="AF1545" t="str">
            <v>NHP Management Company</v>
          </cell>
          <cell r="AG1545" t="str">
            <v>Meadowbrook Drive, L.P.</v>
          </cell>
          <cell r="AH1545" t="str">
            <v>1984</v>
          </cell>
          <cell r="AI1545" t="str">
            <v>West</v>
          </cell>
          <cell r="AJ1545" t="str">
            <v>Dallas II</v>
          </cell>
          <cell r="AK1545" t="str">
            <v>Larry Lennon</v>
          </cell>
          <cell r="AL1545" t="str">
            <v>Mark Van Tilburg</v>
          </cell>
          <cell r="AM1545" t="b">
            <v>0</v>
          </cell>
          <cell r="AN1545" t="str">
            <v>RW:038401@3494</v>
          </cell>
          <cell r="AO1545" t="str">
            <v>08342</v>
          </cell>
          <cell r="AP1545">
            <v>0</v>
          </cell>
          <cell r="AQ1545">
            <v>0</v>
          </cell>
          <cell r="AR1545">
            <v>864</v>
          </cell>
          <cell r="AS1545">
            <v>0</v>
          </cell>
          <cell r="AT1545">
            <v>0</v>
          </cell>
          <cell r="AU1545">
            <v>0</v>
          </cell>
          <cell r="AV1545">
            <v>0</v>
          </cell>
          <cell r="AW1545">
            <v>0</v>
          </cell>
          <cell r="AX1545">
            <v>864</v>
          </cell>
          <cell r="AY1545">
            <v>864</v>
          </cell>
        </row>
        <row r="1546">
          <cell r="A1546" t="str">
            <v>039095</v>
          </cell>
          <cell r="B1546" t="str">
            <v>COPPERFIELD I &amp; II</v>
          </cell>
          <cell r="C1546" t="str">
            <v>8255 SUNBURY LANE</v>
          </cell>
          <cell r="D1546">
            <v>0</v>
          </cell>
          <cell r="E1546" t="str">
            <v>HOUSTON</v>
          </cell>
          <cell r="F1546" t="str">
            <v>TX</v>
          </cell>
          <cell r="G1546" t="str">
            <v>77095</v>
          </cell>
          <cell r="H1546" t="str">
            <v>281-589-9555</v>
          </cell>
          <cell r="I1546" t="str">
            <v>281-859-7754</v>
          </cell>
          <cell r="J1546">
            <v>196</v>
          </cell>
          <cell r="K1546" t="str">
            <v>48201</v>
          </cell>
          <cell r="L1546" t="str">
            <v>Harris</v>
          </cell>
          <cell r="M1546" t="str">
            <v>3360</v>
          </cell>
          <cell r="N1546" t="str">
            <v>Houston</v>
          </cell>
          <cell r="O1546" t="str">
            <v>42</v>
          </cell>
          <cell r="P1546" t="str">
            <v>Houston - Galveston - Brazoria</v>
          </cell>
          <cell r="Q1546">
            <v>0</v>
          </cell>
          <cell r="R1546" t="str">
            <v>garden</v>
          </cell>
          <cell r="S1546" t="str">
            <v>AIMCO</v>
          </cell>
          <cell r="T1546" t="str">
            <v>REIT/ENGLISH</v>
          </cell>
          <cell r="U1546" t="str">
            <v>Conventional</v>
          </cell>
          <cell r="V1546" t="str">
            <v>Conventional</v>
          </cell>
          <cell r="W1546">
            <v>0</v>
          </cell>
          <cell r="X1546" t="str">
            <v>Consolidated</v>
          </cell>
          <cell r="Y1546" t="str">
            <v>12</v>
          </cell>
          <cell r="Z1546" t="str">
            <v>8</v>
          </cell>
          <cell r="AA1546" t="str">
            <v>9</v>
          </cell>
          <cell r="AB1546">
            <v>0</v>
          </cell>
          <cell r="AC1546">
            <v>0.91769999999999996</v>
          </cell>
          <cell r="AD1546" t="str">
            <v>Yes</v>
          </cell>
          <cell r="AE1546" t="str">
            <v>Yes</v>
          </cell>
          <cell r="AF1546" t="str">
            <v>NHP Management Company</v>
          </cell>
          <cell r="AG1546" t="str">
            <v>Copperfield Partners</v>
          </cell>
          <cell r="AH1546" t="str">
            <v>1983</v>
          </cell>
          <cell r="AI1546" t="str">
            <v>West</v>
          </cell>
          <cell r="AJ1546" t="str">
            <v>Houston I</v>
          </cell>
          <cell r="AK1546" t="str">
            <v>Kathy Clem</v>
          </cell>
          <cell r="AL1546" t="str">
            <v>Dee Holmes</v>
          </cell>
          <cell r="AM1546" t="b">
            <v>0</v>
          </cell>
          <cell r="AN1546" t="str">
            <v>RW:038327@3494</v>
          </cell>
          <cell r="AO1546" t="str">
            <v>08200</v>
          </cell>
          <cell r="AP1546">
            <v>0</v>
          </cell>
          <cell r="AQ1546">
            <v>0</v>
          </cell>
          <cell r="AR1546">
            <v>1058.4000000000001</v>
          </cell>
          <cell r="AS1546">
            <v>0</v>
          </cell>
          <cell r="AT1546">
            <v>0</v>
          </cell>
          <cell r="AU1546">
            <v>0</v>
          </cell>
          <cell r="AV1546">
            <v>0</v>
          </cell>
          <cell r="AW1546">
            <v>0</v>
          </cell>
          <cell r="AX1546">
            <v>1058.4000000000001</v>
          </cell>
          <cell r="AY1546">
            <v>971.29</v>
          </cell>
        </row>
        <row r="1547">
          <cell r="A1547" t="str">
            <v>039096</v>
          </cell>
          <cell r="B1547" t="str">
            <v>RIDGECREST</v>
          </cell>
          <cell r="C1547" t="str">
            <v>1300 DALLAS DRIVE</v>
          </cell>
          <cell r="D1547">
            <v>0</v>
          </cell>
          <cell r="E1547" t="str">
            <v>DENTON</v>
          </cell>
          <cell r="F1547" t="str">
            <v>TX</v>
          </cell>
          <cell r="G1547" t="str">
            <v>76205</v>
          </cell>
          <cell r="H1547" t="str">
            <v>940-566-0135</v>
          </cell>
          <cell r="I1547" t="str">
            <v>940-383-3266</v>
          </cell>
          <cell r="J1547">
            <v>152</v>
          </cell>
          <cell r="K1547" t="str">
            <v>48121</v>
          </cell>
          <cell r="L1547" t="str">
            <v>Denton</v>
          </cell>
          <cell r="M1547" t="str">
            <v>1920</v>
          </cell>
          <cell r="N1547" t="str">
            <v>Dallas</v>
          </cell>
          <cell r="O1547" t="str">
            <v>31</v>
          </cell>
          <cell r="P1547" t="str">
            <v>Dallas - Fort Worth</v>
          </cell>
          <cell r="Q1547">
            <v>0</v>
          </cell>
          <cell r="R1547" t="str">
            <v>garden</v>
          </cell>
          <cell r="S1547" t="str">
            <v>AIMCO</v>
          </cell>
          <cell r="T1547" t="str">
            <v>REIT/BALCOR</v>
          </cell>
          <cell r="U1547" t="str">
            <v>Conventional</v>
          </cell>
          <cell r="V1547" t="str">
            <v>Conventional</v>
          </cell>
          <cell r="W1547">
            <v>0</v>
          </cell>
          <cell r="X1547" t="str">
            <v>Consolidated</v>
          </cell>
          <cell r="Y1547" t="str">
            <v>12</v>
          </cell>
          <cell r="Z1547" t="str">
            <v>7</v>
          </cell>
          <cell r="AA1547" t="str">
            <v>7</v>
          </cell>
          <cell r="AB1547">
            <v>0</v>
          </cell>
          <cell r="AC1547">
            <v>0.16400000000000001</v>
          </cell>
          <cell r="AD1547" t="str">
            <v>Yes</v>
          </cell>
          <cell r="AE1547" t="str">
            <v>Yes</v>
          </cell>
          <cell r="AF1547" t="str">
            <v>NHP Management Company</v>
          </cell>
          <cell r="AG1547" t="str">
            <v>RC Associates</v>
          </cell>
          <cell r="AH1547" t="str">
            <v>1983</v>
          </cell>
          <cell r="AI1547" t="str">
            <v>West</v>
          </cell>
          <cell r="AJ1547" t="str">
            <v>Dallas I</v>
          </cell>
          <cell r="AK1547" t="str">
            <v>Ron Shelton</v>
          </cell>
          <cell r="AL1547" t="str">
            <v>Pat Stovall</v>
          </cell>
          <cell r="AM1547" t="b">
            <v>0</v>
          </cell>
          <cell r="AN1547" t="str">
            <v>RW:039474@3494</v>
          </cell>
          <cell r="AO1547">
            <v>0</v>
          </cell>
          <cell r="AP1547">
            <v>1351.58</v>
          </cell>
          <cell r="AQ1547">
            <v>0</v>
          </cell>
          <cell r="AR1547">
            <v>0</v>
          </cell>
          <cell r="AS1547">
            <v>0</v>
          </cell>
          <cell r="AT1547">
            <v>0</v>
          </cell>
          <cell r="AU1547">
            <v>0</v>
          </cell>
          <cell r="AV1547">
            <v>0</v>
          </cell>
          <cell r="AW1547">
            <v>410.4</v>
          </cell>
          <cell r="AX1547">
            <v>1761.98</v>
          </cell>
          <cell r="AY1547">
            <v>288.95999999999998</v>
          </cell>
        </row>
        <row r="1548">
          <cell r="A1548" t="str">
            <v>039097</v>
          </cell>
          <cell r="B1548" t="str">
            <v>COVENTRY SQUARE</v>
          </cell>
          <cell r="C1548" t="str">
            <v>8630 EASTON COMMONS</v>
          </cell>
          <cell r="D1548">
            <v>0</v>
          </cell>
          <cell r="E1548" t="str">
            <v>HOUSTON</v>
          </cell>
          <cell r="F1548" t="str">
            <v>TX</v>
          </cell>
          <cell r="G1548" t="str">
            <v>77095</v>
          </cell>
          <cell r="H1548" t="str">
            <v>281-550-0881</v>
          </cell>
          <cell r="I1548" t="str">
            <v>281-855-7722</v>
          </cell>
          <cell r="J1548">
            <v>270</v>
          </cell>
          <cell r="K1548" t="str">
            <v>48201</v>
          </cell>
          <cell r="L1548" t="str">
            <v>Harris</v>
          </cell>
          <cell r="M1548" t="str">
            <v>3360</v>
          </cell>
          <cell r="N1548" t="str">
            <v>Houston</v>
          </cell>
          <cell r="O1548" t="str">
            <v>42</v>
          </cell>
          <cell r="P1548" t="str">
            <v>Houston - Galveston - Brazoria</v>
          </cell>
          <cell r="Q1548">
            <v>0</v>
          </cell>
          <cell r="R1548" t="str">
            <v>garden</v>
          </cell>
          <cell r="S1548" t="str">
            <v>AIMCO</v>
          </cell>
          <cell r="T1548" t="str">
            <v>REIT/ENGLISH</v>
          </cell>
          <cell r="U1548" t="str">
            <v>Conventional</v>
          </cell>
          <cell r="V1548" t="str">
            <v>Conventional</v>
          </cell>
          <cell r="W1548">
            <v>0</v>
          </cell>
          <cell r="X1548" t="str">
            <v>Consolidated</v>
          </cell>
          <cell r="Y1548" t="str">
            <v>12</v>
          </cell>
          <cell r="Z1548" t="str">
            <v>8</v>
          </cell>
          <cell r="AA1548" t="str">
            <v>7</v>
          </cell>
          <cell r="AB1548">
            <v>0</v>
          </cell>
          <cell r="AC1548">
            <v>0.85409999999999997</v>
          </cell>
          <cell r="AD1548" t="str">
            <v>Yes</v>
          </cell>
          <cell r="AE1548" t="str">
            <v>Yes</v>
          </cell>
          <cell r="AF1548" t="str">
            <v>NHP Management Company</v>
          </cell>
          <cell r="AG1548" t="str">
            <v>Coventry Square Partners</v>
          </cell>
          <cell r="AH1548" t="str">
            <v>1995</v>
          </cell>
          <cell r="AI1548" t="str">
            <v>West</v>
          </cell>
          <cell r="AJ1548" t="str">
            <v>Houston I</v>
          </cell>
          <cell r="AK1548" t="str">
            <v>Kathy Clem</v>
          </cell>
          <cell r="AL1548" t="str">
            <v>Dee Holmes</v>
          </cell>
          <cell r="AM1548" t="b">
            <v>0</v>
          </cell>
          <cell r="AN1548" t="str">
            <v>RW:039414@3494</v>
          </cell>
          <cell r="AO1548" t="str">
            <v>12058</v>
          </cell>
          <cell r="AP1548">
            <v>0</v>
          </cell>
          <cell r="AQ1548">
            <v>0</v>
          </cell>
          <cell r="AR1548">
            <v>1458</v>
          </cell>
          <cell r="AS1548">
            <v>0</v>
          </cell>
          <cell r="AT1548">
            <v>0</v>
          </cell>
          <cell r="AU1548">
            <v>0</v>
          </cell>
          <cell r="AV1548">
            <v>0</v>
          </cell>
          <cell r="AW1548">
            <v>0</v>
          </cell>
          <cell r="AX1548">
            <v>1458</v>
          </cell>
          <cell r="AY1548">
            <v>1245.27</v>
          </cell>
        </row>
        <row r="1549">
          <cell r="A1549" t="str">
            <v>039098</v>
          </cell>
          <cell r="B1549" t="str">
            <v>SOUTHRIDGE ASSOC.</v>
          </cell>
          <cell r="C1549" t="str">
            <v>3201 KARI LANE</v>
          </cell>
          <cell r="D1549">
            <v>0</v>
          </cell>
          <cell r="E1549" t="str">
            <v>GREENVILLE</v>
          </cell>
          <cell r="F1549" t="str">
            <v>TX</v>
          </cell>
          <cell r="G1549" t="str">
            <v>75402</v>
          </cell>
          <cell r="H1549" t="str">
            <v>903-455-0164</v>
          </cell>
          <cell r="I1549" t="str">
            <v>903-454-3722</v>
          </cell>
          <cell r="J1549">
            <v>160</v>
          </cell>
          <cell r="K1549" t="str">
            <v>48231</v>
          </cell>
          <cell r="L1549" t="str">
            <v>Hunt</v>
          </cell>
          <cell r="M1549" t="str">
            <v>1920</v>
          </cell>
          <cell r="N1549" t="str">
            <v>Dallas</v>
          </cell>
          <cell r="O1549" t="str">
            <v>31</v>
          </cell>
          <cell r="P1549" t="str">
            <v>Dallas - Fort Worth</v>
          </cell>
          <cell r="Q1549">
            <v>0</v>
          </cell>
          <cell r="R1549" t="str">
            <v>garden</v>
          </cell>
          <cell r="S1549" t="str">
            <v>AIMCO</v>
          </cell>
          <cell r="T1549" t="str">
            <v>REIT/BALCOR</v>
          </cell>
          <cell r="U1549" t="str">
            <v>Conventional</v>
          </cell>
          <cell r="V1549" t="str">
            <v>Conventional</v>
          </cell>
          <cell r="W1549">
            <v>0</v>
          </cell>
          <cell r="X1549" t="str">
            <v>Consolidated</v>
          </cell>
          <cell r="Y1549" t="str">
            <v>12</v>
          </cell>
          <cell r="Z1549" t="str">
            <v>8</v>
          </cell>
          <cell r="AA1549" t="str">
            <v>7</v>
          </cell>
          <cell r="AB1549">
            <v>0</v>
          </cell>
          <cell r="AC1549">
            <v>1</v>
          </cell>
          <cell r="AD1549" t="str">
            <v>Yes</v>
          </cell>
          <cell r="AE1549" t="str">
            <v>Yes</v>
          </cell>
          <cell r="AF1549" t="str">
            <v>NHP Management Company</v>
          </cell>
          <cell r="AG1549" t="str">
            <v>Southridge Associates</v>
          </cell>
          <cell r="AH1549" t="str">
            <v>1984</v>
          </cell>
          <cell r="AI1549" t="str">
            <v>West</v>
          </cell>
          <cell r="AJ1549" t="str">
            <v>Dallas I</v>
          </cell>
          <cell r="AK1549" t="str">
            <v>Ron Shelton</v>
          </cell>
          <cell r="AL1549" t="str">
            <v>Kim Tannery</v>
          </cell>
          <cell r="AM1549" t="b">
            <v>0</v>
          </cell>
          <cell r="AN1549">
            <v>0</v>
          </cell>
          <cell r="AO1549">
            <v>0</v>
          </cell>
          <cell r="AP1549">
            <v>0</v>
          </cell>
          <cell r="AQ1549">
            <v>0</v>
          </cell>
          <cell r="AR1549">
            <v>0</v>
          </cell>
          <cell r="AS1549">
            <v>0</v>
          </cell>
          <cell r="AT1549">
            <v>0</v>
          </cell>
          <cell r="AU1549">
            <v>0</v>
          </cell>
          <cell r="AV1549">
            <v>0</v>
          </cell>
          <cell r="AW1549">
            <v>0</v>
          </cell>
          <cell r="AX1549">
            <v>0</v>
          </cell>
          <cell r="AY1549">
            <v>0</v>
          </cell>
        </row>
        <row r="1550">
          <cell r="A1550" t="str">
            <v>039099</v>
          </cell>
          <cell r="B1550" t="str">
            <v>CROWS NEST</v>
          </cell>
          <cell r="C1550" t="str">
            <v>501 DAVIS ROAD</v>
          </cell>
          <cell r="D1550">
            <v>0</v>
          </cell>
          <cell r="E1550" t="str">
            <v>LEAGUE CITY</v>
          </cell>
          <cell r="F1550" t="str">
            <v>TX</v>
          </cell>
          <cell r="G1550" t="str">
            <v>77573</v>
          </cell>
          <cell r="H1550" t="str">
            <v>281-332-0794</v>
          </cell>
          <cell r="I1550" t="str">
            <v>281-332-7902</v>
          </cell>
          <cell r="J1550">
            <v>176</v>
          </cell>
          <cell r="K1550" t="str">
            <v>48167</v>
          </cell>
          <cell r="L1550" t="str">
            <v>Galveston</v>
          </cell>
          <cell r="M1550" t="str">
            <v>2920</v>
          </cell>
          <cell r="N1550" t="str">
            <v>Galveston-Texas City</v>
          </cell>
          <cell r="O1550" t="str">
            <v>42</v>
          </cell>
          <cell r="P1550" t="str">
            <v>Houston - Galveston - Brazoria</v>
          </cell>
          <cell r="Q1550">
            <v>0</v>
          </cell>
          <cell r="R1550" t="str">
            <v>garden</v>
          </cell>
          <cell r="S1550" t="str">
            <v>AIMCO</v>
          </cell>
          <cell r="T1550" t="str">
            <v>REIT/ENGLISH</v>
          </cell>
          <cell r="U1550" t="str">
            <v>Conventional</v>
          </cell>
          <cell r="V1550" t="str">
            <v>Conventional</v>
          </cell>
          <cell r="W1550">
            <v>0</v>
          </cell>
          <cell r="X1550" t="str">
            <v>Consolidated</v>
          </cell>
          <cell r="Y1550" t="str">
            <v>12</v>
          </cell>
          <cell r="Z1550" t="str">
            <v>8</v>
          </cell>
          <cell r="AA1550" t="str">
            <v>8</v>
          </cell>
          <cell r="AB1550">
            <v>0</v>
          </cell>
          <cell r="AC1550">
            <v>0.89239999999999997</v>
          </cell>
          <cell r="AD1550" t="str">
            <v>Yes</v>
          </cell>
          <cell r="AE1550" t="str">
            <v>Yes</v>
          </cell>
          <cell r="AF1550" t="str">
            <v>NHP Management Company</v>
          </cell>
          <cell r="AG1550" t="str">
            <v>Crow's Nest Parnters</v>
          </cell>
          <cell r="AH1550" t="str">
            <v>1984</v>
          </cell>
          <cell r="AI1550" t="str">
            <v>West</v>
          </cell>
          <cell r="AJ1550" t="str">
            <v>Houston I</v>
          </cell>
          <cell r="AK1550" t="str">
            <v>Kathy Clem</v>
          </cell>
          <cell r="AL1550" t="str">
            <v>Dee Holmes</v>
          </cell>
          <cell r="AM1550" t="b">
            <v>0</v>
          </cell>
          <cell r="AN1550" t="str">
            <v>RW:038754@3494</v>
          </cell>
          <cell r="AO1550" t="str">
            <v>06080</v>
          </cell>
          <cell r="AP1550">
            <v>0</v>
          </cell>
          <cell r="AQ1550">
            <v>0</v>
          </cell>
          <cell r="AR1550">
            <v>0</v>
          </cell>
          <cell r="AS1550">
            <v>0</v>
          </cell>
          <cell r="AT1550">
            <v>0</v>
          </cell>
          <cell r="AU1550">
            <v>0</v>
          </cell>
          <cell r="AV1550">
            <v>0</v>
          </cell>
          <cell r="AW1550">
            <v>475.2</v>
          </cell>
          <cell r="AX1550">
            <v>475.2</v>
          </cell>
          <cell r="AY1550">
            <v>424.06</v>
          </cell>
        </row>
        <row r="1551">
          <cell r="A1551" t="str">
            <v>039101</v>
          </cell>
          <cell r="B1551" t="str">
            <v>WOODHILL ASSOCIATES</v>
          </cell>
          <cell r="C1551" t="str">
            <v>1408 TEASLEY LANE</v>
          </cell>
          <cell r="D1551">
            <v>0</v>
          </cell>
          <cell r="E1551" t="str">
            <v>DENTON</v>
          </cell>
          <cell r="F1551" t="str">
            <v>TX</v>
          </cell>
          <cell r="G1551" t="str">
            <v>76205</v>
          </cell>
          <cell r="H1551" t="str">
            <v>940-565-8006</v>
          </cell>
          <cell r="I1551" t="str">
            <v>940-381-5023</v>
          </cell>
          <cell r="J1551">
            <v>352</v>
          </cell>
          <cell r="K1551" t="str">
            <v>48121</v>
          </cell>
          <cell r="L1551" t="str">
            <v>Denton</v>
          </cell>
          <cell r="M1551" t="str">
            <v>1920</v>
          </cell>
          <cell r="N1551" t="str">
            <v>Dallas</v>
          </cell>
          <cell r="O1551" t="str">
            <v>31</v>
          </cell>
          <cell r="P1551" t="str">
            <v>Dallas - Fort Worth</v>
          </cell>
          <cell r="Q1551">
            <v>0</v>
          </cell>
          <cell r="R1551" t="str">
            <v>garden</v>
          </cell>
          <cell r="S1551" t="str">
            <v>AIMCO</v>
          </cell>
          <cell r="T1551" t="str">
            <v>REIT/BALCOR</v>
          </cell>
          <cell r="U1551" t="str">
            <v>Conventional</v>
          </cell>
          <cell r="V1551" t="str">
            <v>Conventional</v>
          </cell>
          <cell r="W1551">
            <v>0</v>
          </cell>
          <cell r="X1551" t="str">
            <v>Consolidated</v>
          </cell>
          <cell r="Y1551" t="str">
            <v>12</v>
          </cell>
          <cell r="Z1551" t="str">
            <v>7</v>
          </cell>
          <cell r="AA1551" t="str">
            <v>7</v>
          </cell>
          <cell r="AB1551">
            <v>0</v>
          </cell>
          <cell r="AC1551">
            <v>1</v>
          </cell>
          <cell r="AD1551" t="str">
            <v>Yes</v>
          </cell>
          <cell r="AE1551" t="str">
            <v>Yes</v>
          </cell>
          <cell r="AF1551" t="str">
            <v>NHP Management Company</v>
          </cell>
          <cell r="AG1551" t="str">
            <v>Woodhill Associates</v>
          </cell>
          <cell r="AH1551" t="str">
            <v>1985</v>
          </cell>
          <cell r="AI1551" t="str">
            <v>West</v>
          </cell>
          <cell r="AJ1551" t="str">
            <v>Dallas I</v>
          </cell>
          <cell r="AK1551" t="str">
            <v>Ron Shelton</v>
          </cell>
          <cell r="AL1551" t="str">
            <v>Pat Stovall</v>
          </cell>
          <cell r="AM1551" t="b">
            <v>1</v>
          </cell>
          <cell r="AN1551">
            <v>0</v>
          </cell>
          <cell r="AO1551">
            <v>0</v>
          </cell>
          <cell r="AP1551">
            <v>3129.98</v>
          </cell>
          <cell r="AQ1551">
            <v>0</v>
          </cell>
          <cell r="AR1551">
            <v>0</v>
          </cell>
          <cell r="AS1551">
            <v>0</v>
          </cell>
          <cell r="AT1551">
            <v>0</v>
          </cell>
          <cell r="AU1551">
            <v>0</v>
          </cell>
          <cell r="AV1551">
            <v>0</v>
          </cell>
          <cell r="AW1551">
            <v>950.4</v>
          </cell>
          <cell r="AX1551">
            <v>4080.38</v>
          </cell>
          <cell r="AY1551">
            <v>4080.38</v>
          </cell>
        </row>
        <row r="1552">
          <cell r="A1552" t="str">
            <v>039102</v>
          </cell>
          <cell r="B1552" t="str">
            <v>WOODLAND RIDGE</v>
          </cell>
          <cell r="C1552" t="str">
            <v>3725 WEST NORTHGATE</v>
          </cell>
          <cell r="D1552">
            <v>0</v>
          </cell>
          <cell r="E1552" t="str">
            <v>IRVING</v>
          </cell>
          <cell r="F1552" t="str">
            <v>TX</v>
          </cell>
          <cell r="G1552" t="str">
            <v>75062</v>
          </cell>
          <cell r="H1552" t="str">
            <v>972-252-7633</v>
          </cell>
          <cell r="I1552" t="str">
            <v>972-594-1655</v>
          </cell>
          <cell r="J1552">
            <v>130</v>
          </cell>
          <cell r="K1552" t="str">
            <v>48113</v>
          </cell>
          <cell r="L1552" t="str">
            <v>Dallas</v>
          </cell>
          <cell r="M1552" t="str">
            <v>1920</v>
          </cell>
          <cell r="N1552" t="str">
            <v>Dallas</v>
          </cell>
          <cell r="O1552" t="str">
            <v>31</v>
          </cell>
          <cell r="P1552" t="str">
            <v>Dallas - Fort Worth</v>
          </cell>
          <cell r="Q1552">
            <v>0</v>
          </cell>
          <cell r="R1552" t="str">
            <v>garden</v>
          </cell>
          <cell r="S1552" t="str">
            <v>AIMCO</v>
          </cell>
          <cell r="T1552" t="str">
            <v>REIT/BALCOR</v>
          </cell>
          <cell r="U1552" t="str">
            <v>Conventional</v>
          </cell>
          <cell r="V1552" t="str">
            <v>Conventional</v>
          </cell>
          <cell r="W1552">
            <v>0</v>
          </cell>
          <cell r="X1552" t="str">
            <v>Consolidated</v>
          </cell>
          <cell r="Y1552" t="str">
            <v>12</v>
          </cell>
          <cell r="Z1552" t="str">
            <v>8</v>
          </cell>
          <cell r="AA1552" t="str">
            <v>8</v>
          </cell>
          <cell r="AB1552">
            <v>0</v>
          </cell>
          <cell r="AC1552">
            <v>1</v>
          </cell>
          <cell r="AD1552" t="str">
            <v>Yes</v>
          </cell>
          <cell r="AE1552" t="str">
            <v>Yes</v>
          </cell>
          <cell r="AF1552" t="str">
            <v>NHP Management Company</v>
          </cell>
          <cell r="AG1552" t="str">
            <v>Woodland Ridge II Partners</v>
          </cell>
          <cell r="AH1552" t="str">
            <v>1984</v>
          </cell>
          <cell r="AI1552" t="str">
            <v>West</v>
          </cell>
          <cell r="AJ1552" t="str">
            <v>Dallas II</v>
          </cell>
          <cell r="AK1552" t="str">
            <v>Larry Lennon</v>
          </cell>
          <cell r="AL1552" t="str">
            <v>Mark Van Tilburg</v>
          </cell>
          <cell r="AM1552" t="b">
            <v>0</v>
          </cell>
          <cell r="AN1552" t="str">
            <v>RW:005721@3494</v>
          </cell>
          <cell r="AO1552" t="str">
            <v>11243</v>
          </cell>
          <cell r="AP1552">
            <v>1155.96</v>
          </cell>
          <cell r="AQ1552">
            <v>0</v>
          </cell>
          <cell r="AR1552">
            <v>0</v>
          </cell>
          <cell r="AS1552">
            <v>0</v>
          </cell>
          <cell r="AT1552">
            <v>0</v>
          </cell>
          <cell r="AU1552">
            <v>0</v>
          </cell>
          <cell r="AV1552">
            <v>0</v>
          </cell>
          <cell r="AW1552">
            <v>351</v>
          </cell>
          <cell r="AX1552">
            <v>1506.96</v>
          </cell>
          <cell r="AY1552">
            <v>1506.96</v>
          </cell>
        </row>
        <row r="1553">
          <cell r="A1553" t="str">
            <v>039107</v>
          </cell>
          <cell r="B1553" t="str">
            <v>WINDRIFT (CA)</v>
          </cell>
          <cell r="C1553" t="str">
            <v>3500 WINDRIFT WAY</v>
          </cell>
          <cell r="D1553">
            <v>0</v>
          </cell>
          <cell r="E1553" t="str">
            <v>Oceanside</v>
          </cell>
          <cell r="F1553" t="str">
            <v>CA</v>
          </cell>
          <cell r="G1553" t="str">
            <v>92056</v>
          </cell>
          <cell r="H1553" t="str">
            <v>760-945-2222</v>
          </cell>
          <cell r="I1553" t="str">
            <v>760-945-0174</v>
          </cell>
          <cell r="J1553">
            <v>404</v>
          </cell>
          <cell r="K1553" t="str">
            <v>06073</v>
          </cell>
          <cell r="L1553" t="str">
            <v>San Diego</v>
          </cell>
          <cell r="M1553" t="str">
            <v>7320</v>
          </cell>
          <cell r="N1553" t="str">
            <v>San Diego</v>
          </cell>
          <cell r="O1553">
            <v>0</v>
          </cell>
          <cell r="P1553">
            <v>0</v>
          </cell>
          <cell r="Q1553" t="str">
            <v>Suburban</v>
          </cell>
          <cell r="R1553" t="str">
            <v>garden</v>
          </cell>
          <cell r="S1553" t="str">
            <v>AIMCO</v>
          </cell>
          <cell r="T1553" t="str">
            <v>OXFORD</v>
          </cell>
          <cell r="U1553" t="str">
            <v>Conventional</v>
          </cell>
          <cell r="V1553" t="str">
            <v>Conventional</v>
          </cell>
          <cell r="W1553">
            <v>0</v>
          </cell>
          <cell r="X1553" t="str">
            <v>Fee</v>
          </cell>
          <cell r="Y1553">
            <v>0</v>
          </cell>
          <cell r="Z1553">
            <v>0</v>
          </cell>
          <cell r="AA1553">
            <v>0</v>
          </cell>
          <cell r="AB1553">
            <v>0</v>
          </cell>
          <cell r="AC1553">
            <v>0</v>
          </cell>
          <cell r="AD1553" t="str">
            <v>Yes</v>
          </cell>
          <cell r="AE1553" t="str">
            <v>Yes</v>
          </cell>
          <cell r="AF1553" t="str">
            <v>Oxford</v>
          </cell>
          <cell r="AG1553" t="str">
            <v>Southridge - Oxford</v>
          </cell>
          <cell r="AH1553" t="str">
            <v>1986</v>
          </cell>
          <cell r="AI1553" t="str">
            <v>Oxford</v>
          </cell>
          <cell r="AJ1553" t="str">
            <v>Conv. South</v>
          </cell>
          <cell r="AK1553" t="str">
            <v>Joe Pietzyk</v>
          </cell>
          <cell r="AL1553" t="str">
            <v>Kim Bender</v>
          </cell>
          <cell r="AM1553" t="b">
            <v>0</v>
          </cell>
          <cell r="AN1553" t="str">
            <v>RW:007058@3494</v>
          </cell>
          <cell r="AO1553" t="str">
            <v>11770</v>
          </cell>
          <cell r="AP1553">
            <v>0</v>
          </cell>
          <cell r="AQ1553">
            <v>0</v>
          </cell>
          <cell r="AR1553">
            <v>0</v>
          </cell>
          <cell r="AS1553">
            <v>0</v>
          </cell>
          <cell r="AT1553">
            <v>0</v>
          </cell>
          <cell r="AU1553">
            <v>0</v>
          </cell>
          <cell r="AV1553">
            <v>0</v>
          </cell>
          <cell r="AW1553">
            <v>0</v>
          </cell>
          <cell r="AX1553">
            <v>0</v>
          </cell>
          <cell r="AY1553">
            <v>0</v>
          </cell>
        </row>
        <row r="1554">
          <cell r="A1554" t="str">
            <v>039108</v>
          </cell>
          <cell r="B1554" t="str">
            <v>DUNWOODY PARK</v>
          </cell>
          <cell r="C1554" t="str">
            <v>4000 DUNWOODY PARK DRIVE</v>
          </cell>
          <cell r="D1554">
            <v>0</v>
          </cell>
          <cell r="E1554" t="str">
            <v>DUNWOODY</v>
          </cell>
          <cell r="F1554" t="str">
            <v>GA</v>
          </cell>
          <cell r="G1554" t="str">
            <v>30338</v>
          </cell>
          <cell r="H1554" t="str">
            <v>770-394-3887</v>
          </cell>
          <cell r="I1554" t="str">
            <v>770-394-3950</v>
          </cell>
          <cell r="J1554">
            <v>318</v>
          </cell>
          <cell r="K1554" t="str">
            <v>13089</v>
          </cell>
          <cell r="L1554" t="str">
            <v>De Kalb</v>
          </cell>
          <cell r="M1554" t="str">
            <v>0520</v>
          </cell>
          <cell r="N1554" t="str">
            <v>Atlanta</v>
          </cell>
          <cell r="O1554">
            <v>0</v>
          </cell>
          <cell r="P1554">
            <v>0</v>
          </cell>
          <cell r="Q1554">
            <v>0</v>
          </cell>
          <cell r="R1554" t="str">
            <v>garden</v>
          </cell>
          <cell r="S1554" t="str">
            <v>AIMCO</v>
          </cell>
          <cell r="T1554" t="str">
            <v>REIT</v>
          </cell>
          <cell r="U1554" t="str">
            <v>Conventional</v>
          </cell>
          <cell r="V1554" t="str">
            <v>Conventional</v>
          </cell>
          <cell r="W1554">
            <v>0</v>
          </cell>
          <cell r="X1554" t="str">
            <v>Consolidated</v>
          </cell>
          <cell r="Y1554" t="str">
            <v>12</v>
          </cell>
          <cell r="Z1554" t="str">
            <v>10</v>
          </cell>
          <cell r="AA1554" t="str">
            <v>9</v>
          </cell>
          <cell r="AB1554">
            <v>0</v>
          </cell>
          <cell r="AC1554">
            <v>1</v>
          </cell>
          <cell r="AD1554" t="str">
            <v>Yes</v>
          </cell>
          <cell r="AE1554" t="str">
            <v>Yes</v>
          </cell>
          <cell r="AF1554" t="str">
            <v>NHP Management Company</v>
          </cell>
          <cell r="AG1554" t="str">
            <v>AIMCO Properties Finance Parnership, L.P.</v>
          </cell>
          <cell r="AH1554" t="str">
            <v>1975</v>
          </cell>
          <cell r="AI1554" t="str">
            <v>South East</v>
          </cell>
          <cell r="AJ1554" t="str">
            <v>Atlanta</v>
          </cell>
          <cell r="AK1554" t="str">
            <v>Ken Mills</v>
          </cell>
          <cell r="AL1554" t="str">
            <v>Dick Lisska</v>
          </cell>
          <cell r="AM1554" t="b">
            <v>0</v>
          </cell>
          <cell r="AN1554">
            <v>0</v>
          </cell>
          <cell r="AO1554" t="str">
            <v>13001</v>
          </cell>
          <cell r="AP1554">
            <v>0</v>
          </cell>
          <cell r="AQ1554">
            <v>0</v>
          </cell>
          <cell r="AR1554">
            <v>0</v>
          </cell>
          <cell r="AS1554">
            <v>1144.8</v>
          </cell>
          <cell r="AT1554">
            <v>0</v>
          </cell>
          <cell r="AU1554">
            <v>0</v>
          </cell>
          <cell r="AV1554">
            <v>0</v>
          </cell>
          <cell r="AW1554">
            <v>0</v>
          </cell>
          <cell r="AX1554">
            <v>1144.8</v>
          </cell>
          <cell r="AY1554">
            <v>1144.8</v>
          </cell>
        </row>
        <row r="1555">
          <cell r="A1555" t="str">
            <v>039109</v>
          </cell>
          <cell r="B1555" t="str">
            <v>SPECTRUM POINTE</v>
          </cell>
          <cell r="C1555" t="str">
            <v>1970 Kimberly Village Lane</v>
          </cell>
          <cell r="D1555">
            <v>0</v>
          </cell>
          <cell r="E1555" t="str">
            <v>Marietta</v>
          </cell>
          <cell r="F1555" t="str">
            <v>GA</v>
          </cell>
          <cell r="G1555" t="str">
            <v>30060</v>
          </cell>
          <cell r="H1555" t="str">
            <v>770-952-1720</v>
          </cell>
          <cell r="I1555" t="str">
            <v>770-952-7091</v>
          </cell>
          <cell r="J1555">
            <v>196</v>
          </cell>
          <cell r="K1555" t="str">
            <v>13067</v>
          </cell>
          <cell r="L1555" t="str">
            <v>Cobb</v>
          </cell>
          <cell r="M1555" t="str">
            <v>0520</v>
          </cell>
          <cell r="N1555" t="str">
            <v>Atlanta</v>
          </cell>
          <cell r="O1555">
            <v>0</v>
          </cell>
          <cell r="P1555">
            <v>0</v>
          </cell>
          <cell r="Q1555">
            <v>0</v>
          </cell>
          <cell r="R1555" t="str">
            <v>garden</v>
          </cell>
          <cell r="S1555" t="str">
            <v>AIMCO</v>
          </cell>
          <cell r="T1555" t="str">
            <v>REIT</v>
          </cell>
          <cell r="U1555" t="str">
            <v>Conventional</v>
          </cell>
          <cell r="V1555" t="str">
            <v>Conventional</v>
          </cell>
          <cell r="W1555">
            <v>0</v>
          </cell>
          <cell r="X1555" t="str">
            <v>Consolidated</v>
          </cell>
          <cell r="Y1555" t="str">
            <v>12</v>
          </cell>
          <cell r="Z1555" t="str">
            <v>9</v>
          </cell>
          <cell r="AA1555" t="str">
            <v>9</v>
          </cell>
          <cell r="AB1555">
            <v>0</v>
          </cell>
          <cell r="AC1555">
            <v>1</v>
          </cell>
          <cell r="AD1555" t="str">
            <v>Yes</v>
          </cell>
          <cell r="AE1555" t="str">
            <v>Yes</v>
          </cell>
          <cell r="AF1555" t="str">
            <v>NHP Management Company</v>
          </cell>
          <cell r="AG1555" t="str">
            <v>AIMCO Properties Finance Parnership, L.P.</v>
          </cell>
          <cell r="AH1555" t="str">
            <v>1984</v>
          </cell>
          <cell r="AI1555" t="str">
            <v>South East</v>
          </cell>
          <cell r="AJ1555" t="str">
            <v>Atlanta</v>
          </cell>
          <cell r="AK1555" t="str">
            <v>Ken Mills</v>
          </cell>
          <cell r="AL1555" t="str">
            <v>Dick Lisska</v>
          </cell>
          <cell r="AM1555" t="b">
            <v>0</v>
          </cell>
          <cell r="AN1555" t="str">
            <v>RW:039279@3494</v>
          </cell>
          <cell r="AO1555" t="str">
            <v>10431</v>
          </cell>
          <cell r="AP1555">
            <v>0</v>
          </cell>
          <cell r="AQ1555">
            <v>0</v>
          </cell>
          <cell r="AR1555">
            <v>0</v>
          </cell>
          <cell r="AS1555">
            <v>705.6</v>
          </cell>
          <cell r="AT1555">
            <v>0</v>
          </cell>
          <cell r="AU1555">
            <v>0</v>
          </cell>
          <cell r="AV1555">
            <v>0</v>
          </cell>
          <cell r="AW1555">
            <v>0</v>
          </cell>
          <cell r="AX1555">
            <v>705.6</v>
          </cell>
          <cell r="AY1555">
            <v>705.6</v>
          </cell>
        </row>
        <row r="1556">
          <cell r="A1556" t="str">
            <v>039110</v>
          </cell>
          <cell r="B1556" t="str">
            <v>PEACHTREE PARK</v>
          </cell>
          <cell r="C1556" t="str">
            <v>1000 Peachtree Park Drive, NE</v>
          </cell>
          <cell r="D1556">
            <v>0</v>
          </cell>
          <cell r="E1556" t="str">
            <v>Atlanta</v>
          </cell>
          <cell r="F1556" t="str">
            <v>GA</v>
          </cell>
          <cell r="G1556" t="str">
            <v>30309</v>
          </cell>
          <cell r="H1556" t="str">
            <v>404-355-2248</v>
          </cell>
          <cell r="I1556" t="str">
            <v>404-355-0432</v>
          </cell>
          <cell r="J1556">
            <v>295</v>
          </cell>
          <cell r="K1556" t="str">
            <v>13121</v>
          </cell>
          <cell r="L1556" t="str">
            <v>Fulton</v>
          </cell>
          <cell r="M1556" t="str">
            <v>0520</v>
          </cell>
          <cell r="N1556" t="str">
            <v>Atlanta</v>
          </cell>
          <cell r="O1556">
            <v>0</v>
          </cell>
          <cell r="P1556">
            <v>0</v>
          </cell>
          <cell r="Q1556">
            <v>0</v>
          </cell>
          <cell r="R1556" t="str">
            <v>garden</v>
          </cell>
          <cell r="S1556" t="str">
            <v>AIMCO</v>
          </cell>
          <cell r="T1556" t="str">
            <v>REIT</v>
          </cell>
          <cell r="U1556" t="str">
            <v>Conventional</v>
          </cell>
          <cell r="V1556" t="str">
            <v>Conventional</v>
          </cell>
          <cell r="W1556">
            <v>0</v>
          </cell>
          <cell r="X1556" t="str">
            <v>Consolidated</v>
          </cell>
          <cell r="Y1556" t="str">
            <v>12</v>
          </cell>
          <cell r="Z1556" t="str">
            <v>10</v>
          </cell>
          <cell r="AA1556" t="str">
            <v>8</v>
          </cell>
          <cell r="AB1556">
            <v>0</v>
          </cell>
          <cell r="AC1556">
            <v>1</v>
          </cell>
          <cell r="AD1556" t="str">
            <v>Yes</v>
          </cell>
          <cell r="AE1556" t="str">
            <v>Yes</v>
          </cell>
          <cell r="AF1556" t="str">
            <v>NHP Management Company</v>
          </cell>
          <cell r="AG1556" t="str">
            <v>AIMCO Properties Finance Parnership, L.P.</v>
          </cell>
          <cell r="AH1556" t="str">
            <v>1995</v>
          </cell>
          <cell r="AI1556" t="str">
            <v>South East</v>
          </cell>
          <cell r="AJ1556" t="str">
            <v>Atlanta</v>
          </cell>
          <cell r="AK1556" t="str">
            <v>Ken Mills</v>
          </cell>
          <cell r="AL1556" t="str">
            <v>Sue Roland</v>
          </cell>
          <cell r="AM1556" t="b">
            <v>0</v>
          </cell>
          <cell r="AN1556" t="str">
            <v>RW:007131@3494</v>
          </cell>
          <cell r="AO1556" t="str">
            <v>11878</v>
          </cell>
          <cell r="AP1556">
            <v>0</v>
          </cell>
          <cell r="AQ1556">
            <v>0</v>
          </cell>
          <cell r="AR1556">
            <v>0</v>
          </cell>
          <cell r="AS1556">
            <v>0</v>
          </cell>
          <cell r="AT1556">
            <v>0</v>
          </cell>
          <cell r="AU1556">
            <v>0</v>
          </cell>
          <cell r="AV1556">
            <v>0</v>
          </cell>
          <cell r="AW1556">
            <v>0</v>
          </cell>
          <cell r="AX1556">
            <v>0</v>
          </cell>
          <cell r="AY1556">
            <v>0</v>
          </cell>
        </row>
        <row r="1557">
          <cell r="A1557" t="str">
            <v>039111</v>
          </cell>
          <cell r="B1557" t="str">
            <v>ASHFORD PLANTATION</v>
          </cell>
          <cell r="C1557" t="str">
            <v xml:space="preserve">3564 ASHFORD DUNWOODY ROAD </v>
          </cell>
          <cell r="D1557">
            <v>0</v>
          </cell>
          <cell r="E1557" t="str">
            <v>ATLANTA</v>
          </cell>
          <cell r="F1557" t="str">
            <v>GA</v>
          </cell>
          <cell r="G1557" t="str">
            <v>30319</v>
          </cell>
          <cell r="H1557" t="str">
            <v>770-451-5425</v>
          </cell>
          <cell r="I1557" t="str">
            <v>770-455-7047</v>
          </cell>
          <cell r="J1557">
            <v>211</v>
          </cell>
          <cell r="K1557" t="str">
            <v>13089</v>
          </cell>
          <cell r="L1557" t="str">
            <v>De Kalb</v>
          </cell>
          <cell r="M1557" t="str">
            <v>0520</v>
          </cell>
          <cell r="N1557" t="str">
            <v>Atlanta</v>
          </cell>
          <cell r="O1557">
            <v>0</v>
          </cell>
          <cell r="P1557">
            <v>0</v>
          </cell>
          <cell r="Q1557">
            <v>0</v>
          </cell>
          <cell r="R1557" t="str">
            <v>garden</v>
          </cell>
          <cell r="S1557" t="str">
            <v>AIMCO</v>
          </cell>
          <cell r="T1557" t="str">
            <v>REIT</v>
          </cell>
          <cell r="U1557" t="str">
            <v>Conventional</v>
          </cell>
          <cell r="V1557" t="str">
            <v>Conventional</v>
          </cell>
          <cell r="W1557">
            <v>0</v>
          </cell>
          <cell r="X1557" t="str">
            <v>Consolidated</v>
          </cell>
          <cell r="Y1557" t="str">
            <v>12</v>
          </cell>
          <cell r="Z1557" t="str">
            <v>10</v>
          </cell>
          <cell r="AA1557" t="str">
            <v>2</v>
          </cell>
          <cell r="AB1557">
            <v>0</v>
          </cell>
          <cell r="AC1557">
            <v>1</v>
          </cell>
          <cell r="AD1557" t="str">
            <v>Yes</v>
          </cell>
          <cell r="AE1557" t="str">
            <v>Yes</v>
          </cell>
          <cell r="AF1557" t="str">
            <v>NHP Management Company</v>
          </cell>
          <cell r="AG1557" t="str">
            <v>AIMCO/RALS, L.P.</v>
          </cell>
          <cell r="AH1557" t="str">
            <v>1975</v>
          </cell>
          <cell r="AI1557" t="str">
            <v>South East</v>
          </cell>
          <cell r="AJ1557" t="str">
            <v>Atlanta</v>
          </cell>
          <cell r="AK1557" t="str">
            <v>Ken Mills</v>
          </cell>
          <cell r="AL1557" t="str">
            <v>Dick Lisska</v>
          </cell>
          <cell r="AM1557" t="b">
            <v>0</v>
          </cell>
          <cell r="AN1557" t="str">
            <v>RW:038300@3494</v>
          </cell>
          <cell r="AO1557" t="str">
            <v>08239</v>
          </cell>
          <cell r="AP1557">
            <v>0</v>
          </cell>
          <cell r="AQ1557">
            <v>0</v>
          </cell>
          <cell r="AR1557">
            <v>0</v>
          </cell>
          <cell r="AS1557">
            <v>759.6</v>
          </cell>
          <cell r="AT1557">
            <v>0</v>
          </cell>
          <cell r="AU1557">
            <v>0</v>
          </cell>
          <cell r="AV1557">
            <v>0</v>
          </cell>
          <cell r="AW1557">
            <v>0</v>
          </cell>
          <cell r="AX1557">
            <v>759.6</v>
          </cell>
          <cell r="AY1557">
            <v>759.6</v>
          </cell>
        </row>
        <row r="1558">
          <cell r="A1558" t="str">
            <v>039112</v>
          </cell>
          <cell r="B1558" t="str">
            <v>CYPRESS LANDING</v>
          </cell>
          <cell r="C1558" t="str">
            <v>8000 WATERS AVENUE</v>
          </cell>
          <cell r="D1558">
            <v>0</v>
          </cell>
          <cell r="E1558" t="str">
            <v>SAVANNAH</v>
          </cell>
          <cell r="F1558" t="str">
            <v>GA</v>
          </cell>
          <cell r="G1558" t="str">
            <v>31406</v>
          </cell>
          <cell r="H1558" t="str">
            <v>912-354-2064</v>
          </cell>
          <cell r="I1558" t="str">
            <v>912-354-6416</v>
          </cell>
          <cell r="J1558">
            <v>200</v>
          </cell>
          <cell r="K1558" t="str">
            <v>13051</v>
          </cell>
          <cell r="L1558" t="str">
            <v>Chatham</v>
          </cell>
          <cell r="M1558" t="str">
            <v>7520</v>
          </cell>
          <cell r="N1558" t="str">
            <v>Savannah</v>
          </cell>
          <cell r="O1558">
            <v>0</v>
          </cell>
          <cell r="P1558">
            <v>0</v>
          </cell>
          <cell r="Q1558">
            <v>0</v>
          </cell>
          <cell r="R1558" t="str">
            <v>garden</v>
          </cell>
          <cell r="S1558" t="str">
            <v>AIMCO</v>
          </cell>
          <cell r="T1558" t="str">
            <v>REIT/BALCOR</v>
          </cell>
          <cell r="U1558" t="str">
            <v>Conventional</v>
          </cell>
          <cell r="V1558" t="str">
            <v>Conventional</v>
          </cell>
          <cell r="W1558">
            <v>0</v>
          </cell>
          <cell r="X1558" t="str">
            <v>Consolidated</v>
          </cell>
          <cell r="Y1558" t="str">
            <v>12</v>
          </cell>
          <cell r="Z1558" t="str">
            <v>8</v>
          </cell>
          <cell r="AA1558" t="str">
            <v>6</v>
          </cell>
          <cell r="AB1558">
            <v>0</v>
          </cell>
          <cell r="AC1558">
            <v>0.78149999999999997</v>
          </cell>
          <cell r="AD1558" t="str">
            <v>Yes</v>
          </cell>
          <cell r="AE1558" t="str">
            <v>Yes</v>
          </cell>
          <cell r="AF1558" t="str">
            <v>NHP Management Company</v>
          </cell>
          <cell r="AG1558" t="str">
            <v>Cypress Landing, L.P.</v>
          </cell>
          <cell r="AH1558" t="str">
            <v>1997</v>
          </cell>
          <cell r="AI1558" t="str">
            <v>South East</v>
          </cell>
          <cell r="AJ1558" t="str">
            <v>Atlanta</v>
          </cell>
          <cell r="AK1558" t="str">
            <v>Ken Mills</v>
          </cell>
          <cell r="AL1558" t="str">
            <v>Sue Roland</v>
          </cell>
          <cell r="AM1558" t="b">
            <v>0</v>
          </cell>
          <cell r="AN1558">
            <v>0</v>
          </cell>
          <cell r="AO1558">
            <v>0</v>
          </cell>
          <cell r="AP1558">
            <v>0</v>
          </cell>
          <cell r="AQ1558">
            <v>1976</v>
          </cell>
          <cell r="AR1558">
            <v>0</v>
          </cell>
          <cell r="AS1558">
            <v>720</v>
          </cell>
          <cell r="AT1558">
            <v>0</v>
          </cell>
          <cell r="AU1558">
            <v>0</v>
          </cell>
          <cell r="AV1558">
            <v>0</v>
          </cell>
          <cell r="AW1558">
            <v>0</v>
          </cell>
          <cell r="AX1558">
            <v>2696</v>
          </cell>
          <cell r="AY1558">
            <v>2106.92</v>
          </cell>
        </row>
        <row r="1559">
          <cell r="A1559" t="str">
            <v>039113</v>
          </cell>
          <cell r="B1559" t="str">
            <v>ISLAND CLUB (CA)</v>
          </cell>
          <cell r="C1559" t="str">
            <v>2300 CATALINA CIRCLE</v>
          </cell>
          <cell r="D1559">
            <v>0</v>
          </cell>
          <cell r="E1559" t="str">
            <v>Oceanside</v>
          </cell>
          <cell r="F1559" t="str">
            <v>CA</v>
          </cell>
          <cell r="G1559" t="str">
            <v>92056</v>
          </cell>
          <cell r="H1559" t="str">
            <v>760-758-0700</v>
          </cell>
          <cell r="I1559" t="str">
            <v>760-758-0958</v>
          </cell>
          <cell r="J1559">
            <v>592</v>
          </cell>
          <cell r="K1559" t="str">
            <v>06073</v>
          </cell>
          <cell r="L1559" t="str">
            <v>San Diego</v>
          </cell>
          <cell r="M1559" t="str">
            <v>7320</v>
          </cell>
          <cell r="N1559" t="str">
            <v>San Diego</v>
          </cell>
          <cell r="O1559">
            <v>0</v>
          </cell>
          <cell r="P1559">
            <v>0</v>
          </cell>
          <cell r="Q1559" t="str">
            <v>Unknown</v>
          </cell>
          <cell r="R1559" t="str">
            <v>garden</v>
          </cell>
          <cell r="S1559" t="str">
            <v>AIMCO</v>
          </cell>
          <cell r="T1559" t="str">
            <v>OXFORD</v>
          </cell>
          <cell r="U1559" t="str">
            <v>Conventional</v>
          </cell>
          <cell r="V1559" t="str">
            <v>Conventional</v>
          </cell>
          <cell r="W1559">
            <v>0</v>
          </cell>
          <cell r="X1559" t="str">
            <v>Fee</v>
          </cell>
          <cell r="Y1559">
            <v>0</v>
          </cell>
          <cell r="Z1559">
            <v>0</v>
          </cell>
          <cell r="AA1559">
            <v>0</v>
          </cell>
          <cell r="AB1559">
            <v>0</v>
          </cell>
          <cell r="AC1559">
            <v>0</v>
          </cell>
          <cell r="AD1559" t="str">
            <v>Yes</v>
          </cell>
          <cell r="AE1559" t="str">
            <v>Yes</v>
          </cell>
          <cell r="AF1559" t="str">
            <v>Oxford</v>
          </cell>
          <cell r="AG1559" t="str">
            <v>Lakeridge Associates</v>
          </cell>
          <cell r="AH1559">
            <v>0</v>
          </cell>
          <cell r="AI1559" t="str">
            <v>Oxford</v>
          </cell>
          <cell r="AJ1559" t="str">
            <v>Conv. South</v>
          </cell>
          <cell r="AK1559" t="str">
            <v>Joe Pietzyk</v>
          </cell>
          <cell r="AL1559" t="str">
            <v>Kim Bender</v>
          </cell>
          <cell r="AM1559" t="b">
            <v>0</v>
          </cell>
          <cell r="AN1559" t="str">
            <v>RW:038935@3494</v>
          </cell>
          <cell r="AO1559" t="str">
            <v>10480</v>
          </cell>
          <cell r="AP1559">
            <v>0</v>
          </cell>
          <cell r="AQ1559">
            <v>0</v>
          </cell>
          <cell r="AR1559">
            <v>0</v>
          </cell>
          <cell r="AS1559">
            <v>0</v>
          </cell>
          <cell r="AT1559">
            <v>0</v>
          </cell>
          <cell r="AU1559">
            <v>0</v>
          </cell>
          <cell r="AV1559">
            <v>0</v>
          </cell>
          <cell r="AW1559">
            <v>0</v>
          </cell>
          <cell r="AX1559">
            <v>0</v>
          </cell>
          <cell r="AY1559">
            <v>0</v>
          </cell>
        </row>
        <row r="1560">
          <cell r="A1560" t="str">
            <v>039114</v>
          </cell>
          <cell r="B1560" t="str">
            <v>Hillmeade</v>
          </cell>
          <cell r="C1560" t="str">
            <v>6800 US 70 South</v>
          </cell>
          <cell r="D1560">
            <v>0</v>
          </cell>
          <cell r="E1560" t="str">
            <v>Nashville</v>
          </cell>
          <cell r="F1560" t="str">
            <v>TN</v>
          </cell>
          <cell r="G1560" t="str">
            <v>37221</v>
          </cell>
          <cell r="H1560" t="str">
            <v>615-352-6000</v>
          </cell>
          <cell r="I1560" t="str">
            <v>615-352-6077</v>
          </cell>
          <cell r="J1560">
            <v>288</v>
          </cell>
          <cell r="K1560" t="str">
            <v>47037</v>
          </cell>
          <cell r="L1560" t="str">
            <v>Davidson</v>
          </cell>
          <cell r="M1560" t="str">
            <v>5360</v>
          </cell>
          <cell r="N1560" t="str">
            <v>Nashville</v>
          </cell>
          <cell r="O1560">
            <v>0</v>
          </cell>
          <cell r="P1560">
            <v>0</v>
          </cell>
          <cell r="Q1560">
            <v>0</v>
          </cell>
          <cell r="R1560" t="str">
            <v>garden</v>
          </cell>
          <cell r="S1560" t="str">
            <v>AIMCO</v>
          </cell>
          <cell r="T1560" t="str">
            <v>REIT</v>
          </cell>
          <cell r="U1560" t="str">
            <v>Conventional</v>
          </cell>
          <cell r="V1560" t="str">
            <v>Conventional</v>
          </cell>
          <cell r="W1560">
            <v>0</v>
          </cell>
          <cell r="X1560" t="str">
            <v>Consolidated</v>
          </cell>
          <cell r="Y1560" t="str">
            <v>12</v>
          </cell>
          <cell r="Z1560" t="str">
            <v>10</v>
          </cell>
          <cell r="AA1560" t="str">
            <v>3</v>
          </cell>
          <cell r="AB1560">
            <v>0</v>
          </cell>
          <cell r="AC1560">
            <v>1</v>
          </cell>
          <cell r="AD1560" t="str">
            <v>Yes</v>
          </cell>
          <cell r="AE1560" t="str">
            <v>Yes</v>
          </cell>
          <cell r="AF1560" t="str">
            <v>NHP Management Company</v>
          </cell>
          <cell r="AG1560" t="str">
            <v>AIMCO Properties Finance Parnership, L.P.</v>
          </cell>
          <cell r="AH1560" t="str">
            <v>1985</v>
          </cell>
          <cell r="AI1560" t="str">
            <v>South East</v>
          </cell>
          <cell r="AJ1560" t="str">
            <v>Nashville</v>
          </cell>
          <cell r="AK1560" t="str">
            <v>Rod Beverstein</v>
          </cell>
          <cell r="AL1560" t="str">
            <v>Helen Hayes</v>
          </cell>
          <cell r="AM1560" t="b">
            <v>0</v>
          </cell>
          <cell r="AN1560" t="str">
            <v>RW:038335@3494</v>
          </cell>
          <cell r="AO1560" t="str">
            <v>08167</v>
          </cell>
          <cell r="AP1560">
            <v>0</v>
          </cell>
          <cell r="AQ1560">
            <v>0</v>
          </cell>
          <cell r="AR1560">
            <v>0</v>
          </cell>
          <cell r="AS1560">
            <v>1036.8</v>
          </cell>
          <cell r="AT1560">
            <v>0</v>
          </cell>
          <cell r="AU1560">
            <v>0</v>
          </cell>
          <cell r="AV1560">
            <v>0</v>
          </cell>
          <cell r="AW1560">
            <v>0</v>
          </cell>
          <cell r="AX1560">
            <v>1036.8</v>
          </cell>
          <cell r="AY1560">
            <v>1036.8</v>
          </cell>
        </row>
        <row r="1561">
          <cell r="A1561" t="str">
            <v>039115</v>
          </cell>
          <cell r="B1561" t="str">
            <v>JEFFERSON PLACE</v>
          </cell>
          <cell r="C1561" t="str">
            <v>7975 North Jefferson Place Circle</v>
          </cell>
          <cell r="D1561">
            <v>0</v>
          </cell>
          <cell r="E1561" t="str">
            <v>Baton Rouge</v>
          </cell>
          <cell r="F1561" t="str">
            <v>LA</v>
          </cell>
          <cell r="G1561" t="str">
            <v>70809</v>
          </cell>
          <cell r="H1561" t="str">
            <v>504-924-5921</v>
          </cell>
          <cell r="I1561" t="str">
            <v>504-924-5934</v>
          </cell>
          <cell r="J1561">
            <v>234</v>
          </cell>
          <cell r="K1561" t="str">
            <v>22033</v>
          </cell>
          <cell r="L1561" t="str">
            <v>East Baton Rouge</v>
          </cell>
          <cell r="M1561" t="str">
            <v>0760</v>
          </cell>
          <cell r="N1561" t="str">
            <v>Baton Rouge</v>
          </cell>
          <cell r="O1561">
            <v>0</v>
          </cell>
          <cell r="P1561">
            <v>0</v>
          </cell>
          <cell r="Q1561">
            <v>0</v>
          </cell>
          <cell r="R1561" t="str">
            <v>garden</v>
          </cell>
          <cell r="S1561" t="str">
            <v>AIMCO</v>
          </cell>
          <cell r="T1561" t="str">
            <v>REIT</v>
          </cell>
          <cell r="U1561" t="str">
            <v>Conventional</v>
          </cell>
          <cell r="V1561" t="str">
            <v>Conventional</v>
          </cell>
          <cell r="W1561">
            <v>0</v>
          </cell>
          <cell r="X1561" t="str">
            <v>Consolidated</v>
          </cell>
          <cell r="Y1561" t="str">
            <v>12</v>
          </cell>
          <cell r="Z1561" t="str">
            <v>10</v>
          </cell>
          <cell r="AA1561" t="str">
            <v>8</v>
          </cell>
          <cell r="AB1561">
            <v>0</v>
          </cell>
          <cell r="AC1561">
            <v>1</v>
          </cell>
          <cell r="AD1561" t="str">
            <v>Yes</v>
          </cell>
          <cell r="AE1561" t="str">
            <v>Yes</v>
          </cell>
          <cell r="AF1561" t="str">
            <v>NHP Management Company</v>
          </cell>
          <cell r="AG1561" t="str">
            <v>AIMCO Properties Finance Parnership, L.P.</v>
          </cell>
          <cell r="AH1561" t="str">
            <v>1985</v>
          </cell>
          <cell r="AI1561" t="str">
            <v>West</v>
          </cell>
          <cell r="AJ1561" t="str">
            <v>Houston II</v>
          </cell>
          <cell r="AK1561" t="str">
            <v>Dave Hannan</v>
          </cell>
          <cell r="AL1561" t="str">
            <v>Richard Marshall</v>
          </cell>
          <cell r="AM1561" t="b">
            <v>0</v>
          </cell>
          <cell r="AN1561" t="str">
            <v>RW:039611@3494</v>
          </cell>
          <cell r="AO1561" t="str">
            <v>12187</v>
          </cell>
          <cell r="AP1561">
            <v>2080.7199999999998</v>
          </cell>
          <cell r="AQ1561">
            <v>0</v>
          </cell>
          <cell r="AR1561">
            <v>0</v>
          </cell>
          <cell r="AS1561">
            <v>842.4</v>
          </cell>
          <cell r="AT1561">
            <v>0</v>
          </cell>
          <cell r="AU1561">
            <v>0</v>
          </cell>
          <cell r="AV1561">
            <v>0</v>
          </cell>
          <cell r="AW1561">
            <v>0</v>
          </cell>
          <cell r="AX1561">
            <v>2923.12</v>
          </cell>
          <cell r="AY1561">
            <v>2923.12</v>
          </cell>
        </row>
        <row r="1562">
          <cell r="A1562" t="str">
            <v>039116</v>
          </cell>
          <cell r="B1562" t="str">
            <v>OLYMPIAD</v>
          </cell>
          <cell r="C1562" t="str">
            <v>155 Sylvest Drive</v>
          </cell>
          <cell r="D1562">
            <v>0</v>
          </cell>
          <cell r="E1562" t="str">
            <v>Montgomery</v>
          </cell>
          <cell r="F1562" t="str">
            <v>AL</v>
          </cell>
          <cell r="G1562" t="str">
            <v>36117</v>
          </cell>
          <cell r="H1562" t="str">
            <v>334-277-6226</v>
          </cell>
          <cell r="I1562" t="str">
            <v>334-270-1088</v>
          </cell>
          <cell r="J1562">
            <v>176</v>
          </cell>
          <cell r="K1562" t="str">
            <v>01101</v>
          </cell>
          <cell r="L1562" t="str">
            <v>Montgomery</v>
          </cell>
          <cell r="M1562" t="str">
            <v>5240</v>
          </cell>
          <cell r="N1562" t="str">
            <v>Montgomery</v>
          </cell>
          <cell r="O1562">
            <v>0</v>
          </cell>
          <cell r="P1562">
            <v>0</v>
          </cell>
          <cell r="Q1562">
            <v>0</v>
          </cell>
          <cell r="R1562" t="str">
            <v>Garden</v>
          </cell>
          <cell r="S1562" t="str">
            <v>AIMCO</v>
          </cell>
          <cell r="T1562" t="str">
            <v>REIT</v>
          </cell>
          <cell r="U1562" t="str">
            <v>Conventional</v>
          </cell>
          <cell r="V1562" t="str">
            <v>Conventional</v>
          </cell>
          <cell r="W1562">
            <v>0</v>
          </cell>
          <cell r="X1562" t="str">
            <v>Consolidated</v>
          </cell>
          <cell r="Y1562" t="str">
            <v>12</v>
          </cell>
          <cell r="Z1562" t="str">
            <v>7</v>
          </cell>
          <cell r="AA1562" t="str">
            <v>6</v>
          </cell>
          <cell r="AB1562">
            <v>0</v>
          </cell>
          <cell r="AC1562">
            <v>1</v>
          </cell>
          <cell r="AD1562" t="str">
            <v>Yes</v>
          </cell>
          <cell r="AE1562" t="str">
            <v>Yes</v>
          </cell>
          <cell r="AF1562" t="str">
            <v>NHP Management Company</v>
          </cell>
          <cell r="AG1562" t="str">
            <v>OTC Apartments, L.P.</v>
          </cell>
          <cell r="AH1562" t="str">
            <v>1980</v>
          </cell>
          <cell r="AI1562" t="str">
            <v>South East</v>
          </cell>
          <cell r="AJ1562" t="str">
            <v>Mobile</v>
          </cell>
          <cell r="AK1562" t="str">
            <v>Jimmy Arnold</v>
          </cell>
          <cell r="AL1562" t="str">
            <v>Sandra Bullard</v>
          </cell>
          <cell r="AM1562" t="b">
            <v>0</v>
          </cell>
          <cell r="AN1562" t="str">
            <v>RW:038350@3494</v>
          </cell>
          <cell r="AO1562" t="str">
            <v>08209</v>
          </cell>
          <cell r="AP1562">
            <v>1564.99</v>
          </cell>
          <cell r="AQ1562">
            <v>0</v>
          </cell>
          <cell r="AR1562">
            <v>0</v>
          </cell>
          <cell r="AS1562">
            <v>633.6</v>
          </cell>
          <cell r="AT1562">
            <v>0</v>
          </cell>
          <cell r="AU1562">
            <v>0</v>
          </cell>
          <cell r="AV1562">
            <v>0</v>
          </cell>
          <cell r="AW1562">
            <v>0</v>
          </cell>
          <cell r="AX1562">
            <v>2198.59</v>
          </cell>
          <cell r="AY1562">
            <v>2198.59</v>
          </cell>
        </row>
        <row r="1563">
          <cell r="A1563" t="str">
            <v>039117</v>
          </cell>
          <cell r="B1563" t="str">
            <v>PLEASANT RIDGE</v>
          </cell>
          <cell r="C1563" t="str">
            <v>11700 Pleasant Ridge Road</v>
          </cell>
          <cell r="D1563">
            <v>0</v>
          </cell>
          <cell r="E1563" t="str">
            <v>Little Rock</v>
          </cell>
          <cell r="F1563" t="str">
            <v>AR</v>
          </cell>
          <cell r="G1563" t="str">
            <v>72212</v>
          </cell>
          <cell r="H1563" t="str">
            <v>501-225-2022</v>
          </cell>
          <cell r="I1563" t="str">
            <v>501-225-5124</v>
          </cell>
          <cell r="J1563">
            <v>200</v>
          </cell>
          <cell r="K1563" t="str">
            <v>05119</v>
          </cell>
          <cell r="L1563" t="str">
            <v>Pulaski</v>
          </cell>
          <cell r="M1563" t="str">
            <v>4400</v>
          </cell>
          <cell r="N1563" t="str">
            <v>Little Rock-North Little Rock</v>
          </cell>
          <cell r="O1563">
            <v>0</v>
          </cell>
          <cell r="P1563">
            <v>0</v>
          </cell>
          <cell r="Q1563">
            <v>0</v>
          </cell>
          <cell r="R1563" t="str">
            <v>garden</v>
          </cell>
          <cell r="S1563" t="str">
            <v>AIMCO</v>
          </cell>
          <cell r="T1563" t="str">
            <v>REIT</v>
          </cell>
          <cell r="U1563" t="str">
            <v>Conventional</v>
          </cell>
          <cell r="V1563" t="str">
            <v>Conventional</v>
          </cell>
          <cell r="W1563">
            <v>0</v>
          </cell>
          <cell r="X1563" t="str">
            <v>Consolidated</v>
          </cell>
          <cell r="Y1563" t="str">
            <v>12</v>
          </cell>
          <cell r="Z1563" t="str">
            <v>9</v>
          </cell>
          <cell r="AA1563" t="str">
            <v>8</v>
          </cell>
          <cell r="AB1563">
            <v>0</v>
          </cell>
          <cell r="AC1563">
            <v>1</v>
          </cell>
          <cell r="AD1563" t="str">
            <v>Yes</v>
          </cell>
          <cell r="AE1563" t="str">
            <v>Yes</v>
          </cell>
          <cell r="AF1563" t="str">
            <v>NHP Management Company</v>
          </cell>
          <cell r="AG1563" t="str">
            <v>OTC Apartments, L.P.</v>
          </cell>
          <cell r="AH1563" t="str">
            <v>1982</v>
          </cell>
          <cell r="AI1563" t="str">
            <v>West</v>
          </cell>
          <cell r="AJ1563" t="str">
            <v>Dallas I</v>
          </cell>
          <cell r="AK1563" t="str">
            <v>Ron Shelton</v>
          </cell>
          <cell r="AL1563" t="str">
            <v>Catheryn Collins</v>
          </cell>
          <cell r="AM1563" t="b">
            <v>0</v>
          </cell>
          <cell r="AN1563" t="str">
            <v>RW:038635@3494</v>
          </cell>
          <cell r="AO1563" t="str">
            <v>10892</v>
          </cell>
          <cell r="AP1563">
            <v>0</v>
          </cell>
          <cell r="AQ1563">
            <v>1976</v>
          </cell>
          <cell r="AR1563">
            <v>1080</v>
          </cell>
          <cell r="AS1563">
            <v>0</v>
          </cell>
          <cell r="AT1563">
            <v>0</v>
          </cell>
          <cell r="AU1563">
            <v>0</v>
          </cell>
          <cell r="AV1563">
            <v>0</v>
          </cell>
          <cell r="AW1563">
            <v>0</v>
          </cell>
          <cell r="AX1563">
            <v>3056</v>
          </cell>
          <cell r="AY1563">
            <v>3056</v>
          </cell>
        </row>
        <row r="1564">
          <cell r="A1564" t="str">
            <v>039118</v>
          </cell>
          <cell r="B1564" t="str">
            <v>PLEASANT VALLEY POINT</v>
          </cell>
          <cell r="C1564" t="str">
            <v>11810 Pleasant Ridge Road</v>
          </cell>
          <cell r="D1564">
            <v>0</v>
          </cell>
          <cell r="E1564" t="str">
            <v>Little Rock</v>
          </cell>
          <cell r="F1564" t="str">
            <v>AR</v>
          </cell>
          <cell r="G1564" t="str">
            <v>72212</v>
          </cell>
          <cell r="H1564" t="str">
            <v>501-223-2777</v>
          </cell>
          <cell r="I1564" t="str">
            <v>501-223-2769</v>
          </cell>
          <cell r="J1564">
            <v>112</v>
          </cell>
          <cell r="K1564" t="str">
            <v>05119</v>
          </cell>
          <cell r="L1564" t="str">
            <v>Pulaski</v>
          </cell>
          <cell r="M1564" t="str">
            <v>4400</v>
          </cell>
          <cell r="N1564" t="str">
            <v>Little Rock-North Little Rock</v>
          </cell>
          <cell r="O1564">
            <v>0</v>
          </cell>
          <cell r="P1564">
            <v>0</v>
          </cell>
          <cell r="Q1564">
            <v>0</v>
          </cell>
          <cell r="R1564" t="str">
            <v>garden</v>
          </cell>
          <cell r="S1564" t="str">
            <v>AIMCO</v>
          </cell>
          <cell r="T1564" t="str">
            <v>REIT</v>
          </cell>
          <cell r="U1564" t="str">
            <v>Conventional</v>
          </cell>
          <cell r="V1564" t="str">
            <v>Conventional</v>
          </cell>
          <cell r="W1564">
            <v>0</v>
          </cell>
          <cell r="X1564" t="str">
            <v>Consolidated</v>
          </cell>
          <cell r="Y1564" t="str">
            <v>12</v>
          </cell>
          <cell r="Z1564" t="str">
            <v>9</v>
          </cell>
          <cell r="AA1564" t="str">
            <v>9</v>
          </cell>
          <cell r="AB1564">
            <v>0</v>
          </cell>
          <cell r="AC1564">
            <v>1</v>
          </cell>
          <cell r="AD1564" t="str">
            <v>Yes</v>
          </cell>
          <cell r="AE1564" t="str">
            <v>Yes</v>
          </cell>
          <cell r="AF1564" t="str">
            <v>NHP Management Company</v>
          </cell>
          <cell r="AG1564" t="str">
            <v>AIMCO Properties Finance Parnership, L.P.</v>
          </cell>
          <cell r="AH1564" t="str">
            <v>1985</v>
          </cell>
          <cell r="AI1564" t="str">
            <v>West</v>
          </cell>
          <cell r="AJ1564" t="str">
            <v>Dallas I</v>
          </cell>
          <cell r="AK1564" t="str">
            <v>Ron Shelton</v>
          </cell>
          <cell r="AL1564" t="str">
            <v>Catheryn Collins</v>
          </cell>
          <cell r="AM1564" t="b">
            <v>0</v>
          </cell>
          <cell r="AN1564" t="str">
            <v>RW:038624@3494</v>
          </cell>
          <cell r="AO1564" t="str">
            <v>07759</v>
          </cell>
          <cell r="AP1564">
            <v>0</v>
          </cell>
          <cell r="AQ1564">
            <v>1106.56</v>
          </cell>
          <cell r="AR1564">
            <v>604.79999999999995</v>
          </cell>
          <cell r="AS1564">
            <v>0</v>
          </cell>
          <cell r="AT1564">
            <v>0</v>
          </cell>
          <cell r="AU1564">
            <v>0</v>
          </cell>
          <cell r="AV1564">
            <v>0</v>
          </cell>
          <cell r="AW1564">
            <v>0</v>
          </cell>
          <cell r="AX1564">
            <v>1711.36</v>
          </cell>
          <cell r="AY1564">
            <v>1711.36</v>
          </cell>
        </row>
        <row r="1565">
          <cell r="A1565" t="str">
            <v>039119</v>
          </cell>
          <cell r="B1565" t="str">
            <v>RIVERWALK</v>
          </cell>
          <cell r="C1565" t="str">
            <v>2400 Riverfront Drive</v>
          </cell>
          <cell r="D1565">
            <v>0</v>
          </cell>
          <cell r="E1565" t="str">
            <v>Little Rock</v>
          </cell>
          <cell r="F1565" t="str">
            <v>AR</v>
          </cell>
          <cell r="G1565" t="str">
            <v>72202</v>
          </cell>
          <cell r="H1565" t="str">
            <v>501-664-4700</v>
          </cell>
          <cell r="I1565" t="str">
            <v>501-664-3622</v>
          </cell>
          <cell r="J1565">
            <v>262</v>
          </cell>
          <cell r="K1565" t="str">
            <v>05119</v>
          </cell>
          <cell r="L1565" t="str">
            <v>Pulaski</v>
          </cell>
          <cell r="M1565" t="str">
            <v>4400</v>
          </cell>
          <cell r="N1565" t="str">
            <v>Little Rock-North Little Rock</v>
          </cell>
          <cell r="O1565">
            <v>0</v>
          </cell>
          <cell r="P1565">
            <v>0</v>
          </cell>
          <cell r="Q1565">
            <v>0</v>
          </cell>
          <cell r="R1565" t="str">
            <v>garden</v>
          </cell>
          <cell r="S1565" t="str">
            <v>AIMCO</v>
          </cell>
          <cell r="T1565" t="str">
            <v>REIT</v>
          </cell>
          <cell r="U1565" t="str">
            <v>Conventional</v>
          </cell>
          <cell r="V1565" t="str">
            <v>Conventional</v>
          </cell>
          <cell r="W1565">
            <v>0</v>
          </cell>
          <cell r="X1565" t="str">
            <v>Consolidated</v>
          </cell>
          <cell r="Y1565" t="str">
            <v>12</v>
          </cell>
          <cell r="Z1565" t="str">
            <v>9</v>
          </cell>
          <cell r="AA1565" t="str">
            <v>7</v>
          </cell>
          <cell r="AB1565">
            <v>0</v>
          </cell>
          <cell r="AC1565">
            <v>1</v>
          </cell>
          <cell r="AD1565" t="str">
            <v>Yes</v>
          </cell>
          <cell r="AE1565" t="str">
            <v>Yes</v>
          </cell>
          <cell r="AF1565" t="str">
            <v>NHP Management Company</v>
          </cell>
          <cell r="AG1565" t="str">
            <v>AIMCO/RALS, L.P.</v>
          </cell>
          <cell r="AH1565" t="str">
            <v>1988</v>
          </cell>
          <cell r="AI1565" t="str">
            <v>West</v>
          </cell>
          <cell r="AJ1565" t="str">
            <v>Dallas I</v>
          </cell>
          <cell r="AK1565" t="str">
            <v>Ron Shelton</v>
          </cell>
          <cell r="AL1565" t="str">
            <v>Catheryn Collins</v>
          </cell>
          <cell r="AM1565" t="b">
            <v>0</v>
          </cell>
          <cell r="AN1565">
            <v>0</v>
          </cell>
          <cell r="AO1565">
            <v>0</v>
          </cell>
          <cell r="AP1565">
            <v>0</v>
          </cell>
          <cell r="AQ1565">
            <v>0</v>
          </cell>
          <cell r="AR1565">
            <v>1414.8</v>
          </cell>
          <cell r="AS1565">
            <v>0</v>
          </cell>
          <cell r="AT1565">
            <v>0</v>
          </cell>
          <cell r="AU1565">
            <v>0</v>
          </cell>
          <cell r="AV1565">
            <v>0</v>
          </cell>
          <cell r="AW1565">
            <v>0</v>
          </cell>
          <cell r="AX1565">
            <v>1414.8</v>
          </cell>
          <cell r="AY1565">
            <v>1414.8</v>
          </cell>
        </row>
        <row r="1566">
          <cell r="A1566" t="str">
            <v>039120</v>
          </cell>
          <cell r="B1566" t="str">
            <v>Springhouse (TX)</v>
          </cell>
          <cell r="C1566" t="str">
            <v>12660 JUPITER ROAD</v>
          </cell>
          <cell r="D1566">
            <v>0</v>
          </cell>
          <cell r="E1566" t="str">
            <v>Dallas</v>
          </cell>
          <cell r="F1566" t="str">
            <v>TX</v>
          </cell>
          <cell r="G1566" t="str">
            <v>75238</v>
          </cell>
          <cell r="H1566" t="str">
            <v>214-340-5795</v>
          </cell>
          <cell r="I1566" t="str">
            <v>214-349-8038</v>
          </cell>
          <cell r="J1566">
            <v>372</v>
          </cell>
          <cell r="K1566" t="str">
            <v>48113</v>
          </cell>
          <cell r="L1566" t="str">
            <v>Dallas</v>
          </cell>
          <cell r="M1566" t="str">
            <v>1920</v>
          </cell>
          <cell r="N1566" t="str">
            <v>Dallas</v>
          </cell>
          <cell r="O1566" t="str">
            <v>31</v>
          </cell>
          <cell r="P1566" t="str">
            <v>Dallas - Fort Worth</v>
          </cell>
          <cell r="Q1566" t="str">
            <v>Suburban</v>
          </cell>
          <cell r="R1566" t="str">
            <v>garden</v>
          </cell>
          <cell r="S1566" t="str">
            <v>AIMCO</v>
          </cell>
          <cell r="T1566" t="str">
            <v>OXFORD</v>
          </cell>
          <cell r="U1566" t="str">
            <v>Conventional</v>
          </cell>
          <cell r="V1566" t="str">
            <v>Conventional</v>
          </cell>
          <cell r="W1566">
            <v>0</v>
          </cell>
          <cell r="X1566" t="str">
            <v>Fee</v>
          </cell>
          <cell r="Y1566">
            <v>0</v>
          </cell>
          <cell r="Z1566">
            <v>0</v>
          </cell>
          <cell r="AA1566">
            <v>0</v>
          </cell>
          <cell r="AB1566">
            <v>0</v>
          </cell>
          <cell r="AC1566">
            <v>0</v>
          </cell>
          <cell r="AD1566" t="str">
            <v>Yes</v>
          </cell>
          <cell r="AE1566" t="str">
            <v>Yes</v>
          </cell>
          <cell r="AF1566" t="str">
            <v>Oxford</v>
          </cell>
          <cell r="AG1566" t="str">
            <v>Dallas - Oxford</v>
          </cell>
          <cell r="AH1566" t="str">
            <v>1983</v>
          </cell>
          <cell r="AI1566" t="str">
            <v>Oxford</v>
          </cell>
          <cell r="AJ1566" t="str">
            <v>Conv. South</v>
          </cell>
          <cell r="AK1566" t="str">
            <v>Joe Pietzyk</v>
          </cell>
          <cell r="AL1566" t="str">
            <v>Kim Bender</v>
          </cell>
          <cell r="AM1566" t="b">
            <v>0</v>
          </cell>
          <cell r="AN1566">
            <v>0</v>
          </cell>
          <cell r="AO1566">
            <v>0</v>
          </cell>
          <cell r="AP1566">
            <v>0</v>
          </cell>
          <cell r="AQ1566">
            <v>0</v>
          </cell>
          <cell r="AR1566">
            <v>0</v>
          </cell>
          <cell r="AS1566">
            <v>0</v>
          </cell>
          <cell r="AT1566">
            <v>0</v>
          </cell>
          <cell r="AU1566">
            <v>0</v>
          </cell>
          <cell r="AV1566">
            <v>0</v>
          </cell>
          <cell r="AW1566">
            <v>0</v>
          </cell>
          <cell r="AX1566">
            <v>0</v>
          </cell>
          <cell r="AY1566">
            <v>0</v>
          </cell>
        </row>
        <row r="1567">
          <cell r="A1567" t="str">
            <v>039121</v>
          </cell>
          <cell r="B1567" t="str">
            <v>HERITAGE VILLAGE</v>
          </cell>
          <cell r="C1567" t="str">
            <v>1005 SUNNYSIDE ROAD</v>
          </cell>
          <cell r="D1567">
            <v>0</v>
          </cell>
          <cell r="E1567" t="str">
            <v>Temple Terrace</v>
          </cell>
          <cell r="F1567" t="str">
            <v>FL</v>
          </cell>
          <cell r="G1567" t="str">
            <v>33617</v>
          </cell>
          <cell r="H1567" t="str">
            <v>813-988-5227</v>
          </cell>
          <cell r="I1567" t="str">
            <v>813-987-2305</v>
          </cell>
          <cell r="J1567">
            <v>252</v>
          </cell>
          <cell r="K1567" t="str">
            <v>12057</v>
          </cell>
          <cell r="L1567" t="str">
            <v>Hillsborough</v>
          </cell>
          <cell r="M1567" t="str">
            <v>8280</v>
          </cell>
          <cell r="N1567" t="str">
            <v>Tampa-St. Petersburg-Clearwater</v>
          </cell>
          <cell r="O1567">
            <v>0</v>
          </cell>
          <cell r="P1567">
            <v>0</v>
          </cell>
          <cell r="Q1567" t="str">
            <v>Inner City</v>
          </cell>
          <cell r="R1567" t="str">
            <v>garden</v>
          </cell>
          <cell r="S1567" t="str">
            <v>AIMCO</v>
          </cell>
          <cell r="T1567" t="str">
            <v>SOUTHPORT</v>
          </cell>
          <cell r="U1567" t="str">
            <v>Conventional</v>
          </cell>
          <cell r="V1567" t="str">
            <v>Conventional</v>
          </cell>
          <cell r="W1567">
            <v>0</v>
          </cell>
          <cell r="X1567" t="str">
            <v>Equity</v>
          </cell>
          <cell r="Y1567" t="str">
            <v>12</v>
          </cell>
          <cell r="Z1567" t="str">
            <v>8</v>
          </cell>
          <cell r="AA1567" t="str">
            <v>10</v>
          </cell>
          <cell r="AB1567">
            <v>0</v>
          </cell>
          <cell r="AC1567">
            <v>1</v>
          </cell>
          <cell r="AD1567" t="str">
            <v>Yes</v>
          </cell>
          <cell r="AE1567" t="str">
            <v>Yes</v>
          </cell>
          <cell r="AF1567" t="str">
            <v>South Port</v>
          </cell>
          <cell r="AG1567" t="str">
            <v>Heritage Village Ltd Ptsp</v>
          </cell>
          <cell r="AH1567" t="str">
            <v>1972</v>
          </cell>
          <cell r="AI1567" t="str">
            <v>South East</v>
          </cell>
          <cell r="AJ1567" t="str">
            <v>Tampa</v>
          </cell>
          <cell r="AK1567" t="str">
            <v>Dan Kistel</v>
          </cell>
          <cell r="AL1567" t="str">
            <v>Brenda DeVore</v>
          </cell>
          <cell r="AM1567" t="b">
            <v>0</v>
          </cell>
          <cell r="AN1567" t="str">
            <v>RW:038470@3494</v>
          </cell>
          <cell r="AO1567" t="str">
            <v>08369</v>
          </cell>
          <cell r="AP1567">
            <v>0</v>
          </cell>
          <cell r="AQ1567">
            <v>0</v>
          </cell>
          <cell r="AR1567">
            <v>0</v>
          </cell>
          <cell r="AS1567">
            <v>0</v>
          </cell>
          <cell r="AT1567">
            <v>0</v>
          </cell>
          <cell r="AU1567">
            <v>0</v>
          </cell>
          <cell r="AV1567">
            <v>0</v>
          </cell>
          <cell r="AW1567">
            <v>680.4</v>
          </cell>
          <cell r="AX1567">
            <v>680.4</v>
          </cell>
          <cell r="AY1567">
            <v>680.4</v>
          </cell>
        </row>
        <row r="1568">
          <cell r="A1568" t="str">
            <v>039122</v>
          </cell>
          <cell r="B1568" t="str">
            <v>HUNTERS RUN</v>
          </cell>
          <cell r="C1568" t="str">
            <v>5358 WOODRFF FARM ROAD</v>
          </cell>
          <cell r="D1568">
            <v>0</v>
          </cell>
          <cell r="E1568" t="str">
            <v>Columbus</v>
          </cell>
          <cell r="F1568" t="str">
            <v>GA</v>
          </cell>
          <cell r="G1568" t="str">
            <v>31907</v>
          </cell>
          <cell r="H1568" t="str">
            <v>706-561-5363</v>
          </cell>
          <cell r="I1568" t="str">
            <v>706-561-3275</v>
          </cell>
          <cell r="J1568">
            <v>160</v>
          </cell>
          <cell r="K1568" t="str">
            <v>13215</v>
          </cell>
          <cell r="L1568" t="str">
            <v>Muscogee</v>
          </cell>
          <cell r="M1568" t="str">
            <v>1800</v>
          </cell>
          <cell r="N1568" t="str">
            <v>Columbus</v>
          </cell>
          <cell r="O1568">
            <v>0</v>
          </cell>
          <cell r="P1568">
            <v>0</v>
          </cell>
          <cell r="Q1568" t="str">
            <v>Unknown</v>
          </cell>
          <cell r="R1568" t="str">
            <v>midrise</v>
          </cell>
          <cell r="S1568" t="str">
            <v>AIMCO</v>
          </cell>
          <cell r="T1568" t="str">
            <v>SOUTHPORT</v>
          </cell>
          <cell r="U1568" t="str">
            <v>Conventional</v>
          </cell>
          <cell r="V1568" t="str">
            <v>Conventional</v>
          </cell>
          <cell r="W1568">
            <v>0</v>
          </cell>
          <cell r="X1568" t="str">
            <v>Equity</v>
          </cell>
          <cell r="Y1568" t="str">
            <v>12</v>
          </cell>
          <cell r="Z1568" t="str">
            <v>6</v>
          </cell>
          <cell r="AA1568" t="str">
            <v>8</v>
          </cell>
          <cell r="AB1568">
            <v>0</v>
          </cell>
          <cell r="AC1568">
            <v>0.01</v>
          </cell>
          <cell r="AD1568" t="str">
            <v>Yes</v>
          </cell>
          <cell r="AE1568" t="str">
            <v>Yes</v>
          </cell>
          <cell r="AF1568" t="str">
            <v>South Port</v>
          </cell>
          <cell r="AG1568" t="str">
            <v>Hunters Run Partners Ltd</v>
          </cell>
          <cell r="AH1568" t="str">
            <v>1983</v>
          </cell>
          <cell r="AI1568" t="str">
            <v>South East</v>
          </cell>
          <cell r="AJ1568" t="str">
            <v>Atlanta</v>
          </cell>
          <cell r="AK1568" t="str">
            <v>Ken Mills</v>
          </cell>
          <cell r="AL1568" t="str">
            <v>Ken Mills</v>
          </cell>
          <cell r="AM1568" t="b">
            <v>0</v>
          </cell>
          <cell r="AN1568" t="str">
            <v>RW:000075@3494</v>
          </cell>
          <cell r="AO1568" t="str">
            <v>11416</v>
          </cell>
          <cell r="AP1568">
            <v>1422.72</v>
          </cell>
          <cell r="AQ1568">
            <v>0</v>
          </cell>
          <cell r="AR1568">
            <v>0</v>
          </cell>
          <cell r="AS1568">
            <v>576</v>
          </cell>
          <cell r="AT1568">
            <v>0</v>
          </cell>
          <cell r="AU1568">
            <v>0</v>
          </cell>
          <cell r="AV1568">
            <v>0</v>
          </cell>
          <cell r="AW1568">
            <v>0</v>
          </cell>
          <cell r="AX1568">
            <v>1998.72</v>
          </cell>
          <cell r="AY1568">
            <v>19.98</v>
          </cell>
        </row>
        <row r="1569">
          <cell r="A1569" t="str">
            <v>039123</v>
          </cell>
          <cell r="B1569" t="str">
            <v>LAKE CONWAY WOODS</v>
          </cell>
          <cell r="C1569" t="str">
            <v>4830 S. CONWAY ROAD</v>
          </cell>
          <cell r="D1569">
            <v>0</v>
          </cell>
          <cell r="E1569" t="str">
            <v>Orlando</v>
          </cell>
          <cell r="F1569" t="str">
            <v>FL</v>
          </cell>
          <cell r="G1569" t="str">
            <v>32812</v>
          </cell>
          <cell r="H1569" t="str">
            <v>407-851-9510</v>
          </cell>
          <cell r="I1569" t="str">
            <v>407-851-6990</v>
          </cell>
          <cell r="J1569">
            <v>168</v>
          </cell>
          <cell r="K1569" t="str">
            <v>12095</v>
          </cell>
          <cell r="L1569" t="str">
            <v>Orange</v>
          </cell>
          <cell r="M1569" t="str">
            <v>5960</v>
          </cell>
          <cell r="N1569" t="str">
            <v>Orlando</v>
          </cell>
          <cell r="O1569">
            <v>0</v>
          </cell>
          <cell r="P1569">
            <v>0</v>
          </cell>
          <cell r="Q1569" t="str">
            <v>Small City</v>
          </cell>
          <cell r="R1569" t="str">
            <v>garden</v>
          </cell>
          <cell r="S1569" t="str">
            <v>AIMCO</v>
          </cell>
          <cell r="T1569" t="str">
            <v>SOUTHPORT</v>
          </cell>
          <cell r="U1569" t="str">
            <v>Conventional</v>
          </cell>
          <cell r="V1569" t="str">
            <v>Conventional</v>
          </cell>
          <cell r="W1569">
            <v>0</v>
          </cell>
          <cell r="X1569" t="str">
            <v>Equity</v>
          </cell>
          <cell r="Y1569" t="str">
            <v>12</v>
          </cell>
          <cell r="Z1569" t="str">
            <v>7</v>
          </cell>
          <cell r="AA1569" t="str">
            <v>5</v>
          </cell>
          <cell r="AB1569">
            <v>0</v>
          </cell>
          <cell r="AC1569">
            <v>0.01</v>
          </cell>
          <cell r="AD1569" t="str">
            <v>Yes</v>
          </cell>
          <cell r="AE1569" t="str">
            <v>Yes</v>
          </cell>
          <cell r="AF1569" t="str">
            <v>South Port</v>
          </cell>
          <cell r="AG1569" t="str">
            <v>Orlando-Lake Conway Ltd Ptsp</v>
          </cell>
          <cell r="AH1569" t="str">
            <v>1972</v>
          </cell>
          <cell r="AI1569" t="str">
            <v>South East</v>
          </cell>
          <cell r="AJ1569" t="str">
            <v>Orlando</v>
          </cell>
          <cell r="AK1569" t="str">
            <v>Chuck Turner</v>
          </cell>
          <cell r="AL1569" t="str">
            <v>Elaine Williams</v>
          </cell>
          <cell r="AM1569" t="b">
            <v>0</v>
          </cell>
          <cell r="AN1569" t="str">
            <v>RW:040511@3494</v>
          </cell>
          <cell r="AO1569">
            <v>0</v>
          </cell>
          <cell r="AP1569">
            <v>0</v>
          </cell>
          <cell r="AQ1569">
            <v>0</v>
          </cell>
          <cell r="AR1569">
            <v>0</v>
          </cell>
          <cell r="AS1569">
            <v>0</v>
          </cell>
          <cell r="AT1569">
            <v>0</v>
          </cell>
          <cell r="AU1569">
            <v>0</v>
          </cell>
          <cell r="AV1569">
            <v>0</v>
          </cell>
          <cell r="AW1569">
            <v>0</v>
          </cell>
          <cell r="AX1569">
            <v>0</v>
          </cell>
          <cell r="AY1569">
            <v>0</v>
          </cell>
        </row>
        <row r="1570">
          <cell r="A1570" t="str">
            <v>039124</v>
          </cell>
          <cell r="B1570" t="str">
            <v>LAKELAND EAST</v>
          </cell>
          <cell r="C1570" t="str">
            <v>1045 FLYNT DRIVE</v>
          </cell>
          <cell r="D1570">
            <v>0</v>
          </cell>
          <cell r="E1570" t="str">
            <v>Jackson</v>
          </cell>
          <cell r="F1570" t="str">
            <v>MS</v>
          </cell>
          <cell r="G1570" t="str">
            <v>39208</v>
          </cell>
          <cell r="H1570" t="str">
            <v>601-932-2378</v>
          </cell>
          <cell r="I1570" t="str">
            <v>601-932-2684</v>
          </cell>
          <cell r="J1570">
            <v>144</v>
          </cell>
          <cell r="K1570" t="str">
            <v>28121</v>
          </cell>
          <cell r="L1570" t="str">
            <v>Rankin</v>
          </cell>
          <cell r="M1570" t="str">
            <v>3560</v>
          </cell>
          <cell r="N1570" t="str">
            <v>Jackson</v>
          </cell>
          <cell r="O1570">
            <v>0</v>
          </cell>
          <cell r="P1570">
            <v>0</v>
          </cell>
          <cell r="Q1570" t="str">
            <v>Suburban</v>
          </cell>
          <cell r="R1570" t="str">
            <v>garden</v>
          </cell>
          <cell r="S1570" t="str">
            <v>AIMCO</v>
          </cell>
          <cell r="T1570" t="str">
            <v>SOUTHPORT</v>
          </cell>
          <cell r="U1570" t="str">
            <v>Conventional</v>
          </cell>
          <cell r="V1570" t="str">
            <v>Conventional</v>
          </cell>
          <cell r="W1570">
            <v>0</v>
          </cell>
          <cell r="X1570" t="str">
            <v>Consolidated</v>
          </cell>
          <cell r="Y1570" t="str">
            <v>12</v>
          </cell>
          <cell r="Z1570" t="str">
            <v>8</v>
          </cell>
          <cell r="AA1570" t="str">
            <v>8</v>
          </cell>
          <cell r="AB1570">
            <v>0</v>
          </cell>
          <cell r="AC1570">
            <v>0.97629999999999995</v>
          </cell>
          <cell r="AD1570" t="str">
            <v>Yes</v>
          </cell>
          <cell r="AE1570" t="str">
            <v>Yes</v>
          </cell>
          <cell r="AF1570" t="str">
            <v>South Port</v>
          </cell>
          <cell r="AG1570" t="str">
            <v>Lakeland East Ltd Ptsp</v>
          </cell>
          <cell r="AH1570" t="str">
            <v>1984</v>
          </cell>
          <cell r="AI1570" t="str">
            <v>South East</v>
          </cell>
          <cell r="AJ1570" t="str">
            <v>Mobile</v>
          </cell>
          <cell r="AK1570" t="str">
            <v>Jimmy Arnold</v>
          </cell>
          <cell r="AL1570" t="str">
            <v>Melanie French</v>
          </cell>
          <cell r="AM1570" t="b">
            <v>0</v>
          </cell>
          <cell r="AN1570">
            <v>0</v>
          </cell>
          <cell r="AO1570">
            <v>0</v>
          </cell>
          <cell r="AP1570">
            <v>0</v>
          </cell>
          <cell r="AQ1570">
            <v>0</v>
          </cell>
          <cell r="AR1570">
            <v>0</v>
          </cell>
          <cell r="AS1570">
            <v>518.4</v>
          </cell>
          <cell r="AT1570">
            <v>0</v>
          </cell>
          <cell r="AU1570">
            <v>0</v>
          </cell>
          <cell r="AV1570">
            <v>0</v>
          </cell>
          <cell r="AW1570">
            <v>0</v>
          </cell>
          <cell r="AX1570">
            <v>518.4</v>
          </cell>
          <cell r="AY1570">
            <v>506.11</v>
          </cell>
        </row>
        <row r="1571">
          <cell r="A1571" t="str">
            <v>039126</v>
          </cell>
          <cell r="B1571" t="str">
            <v>TALL TREE</v>
          </cell>
          <cell r="C1571" t="str">
            <v>420 CONNELL ROAD</v>
          </cell>
          <cell r="D1571">
            <v>0</v>
          </cell>
          <cell r="E1571" t="str">
            <v>Valdosta</v>
          </cell>
          <cell r="F1571" t="str">
            <v>GA</v>
          </cell>
          <cell r="G1571" t="str">
            <v>31602</v>
          </cell>
          <cell r="H1571" t="str">
            <v>912-244-9632</v>
          </cell>
          <cell r="I1571" t="str">
            <v>912-245-9424</v>
          </cell>
          <cell r="J1571">
            <v>148</v>
          </cell>
          <cell r="K1571" t="str">
            <v>13185</v>
          </cell>
          <cell r="L1571" t="str">
            <v>Lowndes</v>
          </cell>
          <cell r="M1571" t="str">
            <v>013</v>
          </cell>
          <cell r="N1571" t="str">
            <v>GA Other</v>
          </cell>
          <cell r="O1571">
            <v>0</v>
          </cell>
          <cell r="P1571">
            <v>0</v>
          </cell>
          <cell r="Q1571" t="str">
            <v>Small City</v>
          </cell>
          <cell r="R1571" t="str">
            <v>garden</v>
          </cell>
          <cell r="S1571" t="str">
            <v>AIMCO</v>
          </cell>
          <cell r="T1571" t="str">
            <v>SOUTHPORT</v>
          </cell>
          <cell r="U1571" t="str">
            <v>Conventional</v>
          </cell>
          <cell r="V1571" t="str">
            <v>Conventional</v>
          </cell>
          <cell r="W1571">
            <v>0</v>
          </cell>
          <cell r="X1571" t="str">
            <v>Equity</v>
          </cell>
          <cell r="Y1571" t="str">
            <v>12</v>
          </cell>
          <cell r="Z1571" t="str">
            <v>7</v>
          </cell>
          <cell r="AA1571" t="str">
            <v>7</v>
          </cell>
          <cell r="AB1571">
            <v>0</v>
          </cell>
          <cell r="AC1571">
            <v>0.01</v>
          </cell>
          <cell r="AD1571" t="str">
            <v>Yes</v>
          </cell>
          <cell r="AE1571" t="str">
            <v>Yes</v>
          </cell>
          <cell r="AF1571" t="str">
            <v>South Port</v>
          </cell>
          <cell r="AG1571" t="str">
            <v>Grandland Realty Assoc</v>
          </cell>
          <cell r="AH1571" t="str">
            <v>1972</v>
          </cell>
          <cell r="AI1571" t="str">
            <v>South East</v>
          </cell>
          <cell r="AJ1571" t="str">
            <v>Tampa</v>
          </cell>
          <cell r="AK1571" t="str">
            <v>Dan Kistel</v>
          </cell>
          <cell r="AL1571" t="str">
            <v>Susan Miller</v>
          </cell>
          <cell r="AM1571" t="b">
            <v>0</v>
          </cell>
          <cell r="AN1571" t="str">
            <v>RW:038736@3494</v>
          </cell>
          <cell r="AO1571" t="str">
            <v>05718</v>
          </cell>
          <cell r="AP1571">
            <v>1316.01</v>
          </cell>
          <cell r="AQ1571">
            <v>0</v>
          </cell>
          <cell r="AR1571">
            <v>0</v>
          </cell>
          <cell r="AS1571">
            <v>532.79999999999995</v>
          </cell>
          <cell r="AT1571">
            <v>0</v>
          </cell>
          <cell r="AU1571">
            <v>0</v>
          </cell>
          <cell r="AV1571">
            <v>0</v>
          </cell>
          <cell r="AW1571">
            <v>0</v>
          </cell>
          <cell r="AX1571">
            <v>1848.81</v>
          </cell>
          <cell r="AY1571">
            <v>18.48</v>
          </cell>
        </row>
        <row r="1572">
          <cell r="A1572" t="str">
            <v>039128</v>
          </cell>
          <cell r="B1572" t="str">
            <v>MAPLE HILL</v>
          </cell>
          <cell r="C1572" t="str">
            <v>MAPLE &amp; SMITHFIELD STS</v>
          </cell>
          <cell r="D1572">
            <v>0</v>
          </cell>
          <cell r="E1572" t="str">
            <v>Mount Pleasant</v>
          </cell>
          <cell r="F1572" t="str">
            <v>PA</v>
          </cell>
          <cell r="G1572" t="str">
            <v>15666</v>
          </cell>
          <cell r="H1572" t="str">
            <v>724-547-4035</v>
          </cell>
          <cell r="I1572" t="str">
            <v>724-547-4213</v>
          </cell>
          <cell r="J1572">
            <v>72</v>
          </cell>
          <cell r="K1572" t="str">
            <v>42129</v>
          </cell>
          <cell r="L1572" t="str">
            <v>Westmoreland</v>
          </cell>
          <cell r="M1572" t="str">
            <v>6280</v>
          </cell>
          <cell r="N1572" t="str">
            <v>Pittsburgh</v>
          </cell>
          <cell r="O1572">
            <v>0</v>
          </cell>
          <cell r="P1572">
            <v>0</v>
          </cell>
          <cell r="Q1572" t="str">
            <v>Rural</v>
          </cell>
          <cell r="R1572" t="str">
            <v>garden</v>
          </cell>
          <cell r="S1572" t="str">
            <v>AIMCO</v>
          </cell>
          <cell r="T1572" t="str">
            <v>NHP</v>
          </cell>
          <cell r="U1572" t="str">
            <v>Affordable</v>
          </cell>
          <cell r="V1572" t="str">
            <v>Affordable</v>
          </cell>
          <cell r="W1572">
            <v>0</v>
          </cell>
          <cell r="X1572" t="str">
            <v>Equity</v>
          </cell>
          <cell r="Y1572" t="str">
            <v>12</v>
          </cell>
          <cell r="Z1572" t="str">
            <v>5</v>
          </cell>
          <cell r="AA1572" t="str">
            <v>8</v>
          </cell>
          <cell r="AB1572">
            <v>0</v>
          </cell>
          <cell r="AC1572">
            <v>0.05</v>
          </cell>
          <cell r="AD1572" t="str">
            <v>Yes</v>
          </cell>
          <cell r="AE1572" t="str">
            <v>Yes</v>
          </cell>
          <cell r="AF1572" t="str">
            <v>NHP Management Company</v>
          </cell>
          <cell r="AG1572" t="str">
            <v>Maple Hill Assoc</v>
          </cell>
          <cell r="AH1572" t="str">
            <v>1979</v>
          </cell>
          <cell r="AI1572" t="str">
            <v>East</v>
          </cell>
          <cell r="AJ1572" t="str">
            <v>Allentown</v>
          </cell>
          <cell r="AK1572" t="str">
            <v>Cooper Winston</v>
          </cell>
          <cell r="AL1572" t="str">
            <v>Darnell Beatty</v>
          </cell>
          <cell r="AM1572" t="b">
            <v>0</v>
          </cell>
          <cell r="AN1572">
            <v>0</v>
          </cell>
          <cell r="AO1572" t="str">
            <v>09152</v>
          </cell>
          <cell r="AP1572">
            <v>640.22</v>
          </cell>
          <cell r="AQ1572">
            <v>0</v>
          </cell>
          <cell r="AR1572">
            <v>0</v>
          </cell>
          <cell r="AS1572">
            <v>0</v>
          </cell>
          <cell r="AT1572">
            <v>0</v>
          </cell>
          <cell r="AU1572">
            <v>0</v>
          </cell>
          <cell r="AV1572">
            <v>0</v>
          </cell>
          <cell r="AW1572">
            <v>0</v>
          </cell>
          <cell r="AX1572">
            <v>640.22</v>
          </cell>
          <cell r="AY1572">
            <v>32.01</v>
          </cell>
        </row>
        <row r="1573">
          <cell r="A1573" t="str">
            <v>039129</v>
          </cell>
          <cell r="B1573" t="str">
            <v>BALDWIN TOWERS</v>
          </cell>
          <cell r="C1573" t="str">
            <v>200 KNOEDLER ROAD</v>
          </cell>
          <cell r="D1573">
            <v>0</v>
          </cell>
          <cell r="E1573" t="str">
            <v>Pittsburgh</v>
          </cell>
          <cell r="F1573" t="str">
            <v>PA</v>
          </cell>
          <cell r="G1573" t="str">
            <v>15236</v>
          </cell>
          <cell r="H1573" t="str">
            <v>412-653-4407</v>
          </cell>
          <cell r="I1573" t="str">
            <v>412-653-6778</v>
          </cell>
          <cell r="J1573">
            <v>99</v>
          </cell>
          <cell r="K1573" t="str">
            <v>42003</v>
          </cell>
          <cell r="L1573" t="str">
            <v>Allegheny</v>
          </cell>
          <cell r="M1573" t="str">
            <v>6280</v>
          </cell>
          <cell r="N1573" t="str">
            <v>Pittsburgh</v>
          </cell>
          <cell r="O1573">
            <v>0</v>
          </cell>
          <cell r="P1573">
            <v>0</v>
          </cell>
          <cell r="Q1573" t="str">
            <v>Suburban</v>
          </cell>
          <cell r="R1573" t="str">
            <v>highrise</v>
          </cell>
          <cell r="S1573" t="str">
            <v>AIMCO</v>
          </cell>
          <cell r="T1573" t="str">
            <v>NHP</v>
          </cell>
          <cell r="U1573" t="str">
            <v>Affordable</v>
          </cell>
          <cell r="V1573" t="str">
            <v>Affordable</v>
          </cell>
          <cell r="W1573">
            <v>0</v>
          </cell>
          <cell r="X1573" t="str">
            <v>Equity</v>
          </cell>
          <cell r="Y1573" t="str">
            <v>12</v>
          </cell>
          <cell r="Z1573" t="str">
            <v>6</v>
          </cell>
          <cell r="AA1573" t="str">
            <v>6</v>
          </cell>
          <cell r="AB1573">
            <v>0</v>
          </cell>
          <cell r="AC1573">
            <v>0.104</v>
          </cell>
          <cell r="AD1573" t="str">
            <v>Yes</v>
          </cell>
          <cell r="AE1573" t="str">
            <v>Yes</v>
          </cell>
          <cell r="AF1573" t="str">
            <v>NHP Management Company</v>
          </cell>
          <cell r="AG1573" t="str">
            <v>Baldwin Towers Assoc</v>
          </cell>
          <cell r="AH1573" t="str">
            <v>1982</v>
          </cell>
          <cell r="AI1573" t="str">
            <v>East</v>
          </cell>
          <cell r="AJ1573" t="str">
            <v>Allentown</v>
          </cell>
          <cell r="AK1573" t="str">
            <v>Cooper Winston</v>
          </cell>
          <cell r="AL1573" t="str">
            <v>Darnell Beatty</v>
          </cell>
          <cell r="AM1573" t="b">
            <v>0</v>
          </cell>
          <cell r="AN1573" t="str">
            <v>RW:007177@3494</v>
          </cell>
          <cell r="AO1573" t="str">
            <v>11667</v>
          </cell>
          <cell r="AP1573">
            <v>880.3</v>
          </cell>
          <cell r="AQ1573">
            <v>0</v>
          </cell>
          <cell r="AR1573">
            <v>0</v>
          </cell>
          <cell r="AS1573">
            <v>0</v>
          </cell>
          <cell r="AT1573">
            <v>0</v>
          </cell>
          <cell r="AU1573">
            <v>0</v>
          </cell>
          <cell r="AV1573">
            <v>0</v>
          </cell>
          <cell r="AW1573">
            <v>0</v>
          </cell>
          <cell r="AX1573">
            <v>880.3</v>
          </cell>
          <cell r="AY1573">
            <v>91.55</v>
          </cell>
        </row>
        <row r="1574">
          <cell r="A1574" t="str">
            <v>039130</v>
          </cell>
          <cell r="B1574" t="str">
            <v>MERCED COMMONS I</v>
          </cell>
          <cell r="C1574" t="str">
            <v>290 Q STREET</v>
          </cell>
          <cell r="D1574">
            <v>0</v>
          </cell>
          <cell r="E1574" t="str">
            <v>Merced</v>
          </cell>
          <cell r="F1574" t="str">
            <v>CA</v>
          </cell>
          <cell r="G1574" t="str">
            <v>95340</v>
          </cell>
          <cell r="H1574" t="str">
            <v>209-383-3634</v>
          </cell>
          <cell r="I1574" t="str">
            <v>209-383-2033</v>
          </cell>
          <cell r="J1574">
            <v>76</v>
          </cell>
          <cell r="K1574" t="str">
            <v>06047</v>
          </cell>
          <cell r="L1574" t="str">
            <v>Merced</v>
          </cell>
          <cell r="M1574" t="str">
            <v>4940</v>
          </cell>
          <cell r="N1574" t="str">
            <v>Merced</v>
          </cell>
          <cell r="O1574">
            <v>0</v>
          </cell>
          <cell r="P1574">
            <v>0</v>
          </cell>
          <cell r="Q1574" t="str">
            <v>Suburban</v>
          </cell>
          <cell r="R1574" t="str">
            <v>garden</v>
          </cell>
          <cell r="S1574" t="str">
            <v>AIMCO</v>
          </cell>
          <cell r="T1574" t="str">
            <v>NHP</v>
          </cell>
          <cell r="U1574" t="str">
            <v>Affordable</v>
          </cell>
          <cell r="V1574" t="str">
            <v>Affordable</v>
          </cell>
          <cell r="W1574">
            <v>0</v>
          </cell>
          <cell r="X1574" t="str">
            <v>Equity</v>
          </cell>
          <cell r="Y1574" t="str">
            <v>12</v>
          </cell>
          <cell r="Z1574" t="str">
            <v>6</v>
          </cell>
          <cell r="AA1574" t="str">
            <v>7</v>
          </cell>
          <cell r="AB1574">
            <v>0</v>
          </cell>
          <cell r="AC1574">
            <v>0.05</v>
          </cell>
          <cell r="AD1574" t="str">
            <v>Yes</v>
          </cell>
          <cell r="AE1574" t="str">
            <v>Yes</v>
          </cell>
          <cell r="AF1574" t="str">
            <v>NHP Management Company</v>
          </cell>
          <cell r="AG1574" t="str">
            <v>Merced Commons</v>
          </cell>
          <cell r="AH1574" t="str">
            <v>1978</v>
          </cell>
          <cell r="AI1574" t="str">
            <v>Far West</v>
          </cell>
          <cell r="AJ1574" t="str">
            <v>California</v>
          </cell>
          <cell r="AK1574" t="str">
            <v>Greg Garmon</v>
          </cell>
          <cell r="AL1574" t="str">
            <v>Tom Knight</v>
          </cell>
          <cell r="AM1574" t="b">
            <v>0</v>
          </cell>
          <cell r="AN1574" t="str">
            <v>RW:000687@3494</v>
          </cell>
          <cell r="AO1574" t="str">
            <v>11747</v>
          </cell>
          <cell r="AP1574">
            <v>631.33000000000004</v>
          </cell>
          <cell r="AQ1574">
            <v>0</v>
          </cell>
          <cell r="AR1574">
            <v>0</v>
          </cell>
          <cell r="AS1574">
            <v>0</v>
          </cell>
          <cell r="AT1574">
            <v>0</v>
          </cell>
          <cell r="AU1574">
            <v>0</v>
          </cell>
          <cell r="AV1574">
            <v>0</v>
          </cell>
          <cell r="AW1574">
            <v>0</v>
          </cell>
          <cell r="AX1574">
            <v>631.33000000000004</v>
          </cell>
          <cell r="AY1574">
            <v>31.56</v>
          </cell>
        </row>
        <row r="1575">
          <cell r="A1575" t="str">
            <v>039131</v>
          </cell>
          <cell r="B1575" t="str">
            <v>FAIRWOOD</v>
          </cell>
          <cell r="C1575" t="str">
            <v>8893 FAIR OAKS BLVD</v>
          </cell>
          <cell r="D1575">
            <v>0</v>
          </cell>
          <cell r="E1575" t="str">
            <v>Carmichael</v>
          </cell>
          <cell r="F1575" t="str">
            <v>CA</v>
          </cell>
          <cell r="G1575" t="str">
            <v>95608</v>
          </cell>
          <cell r="H1575" t="str">
            <v>916-944-0152</v>
          </cell>
          <cell r="I1575" t="str">
            <v>916-944-4725</v>
          </cell>
          <cell r="J1575">
            <v>86</v>
          </cell>
          <cell r="K1575" t="str">
            <v>06067</v>
          </cell>
          <cell r="L1575" t="str">
            <v>Sacramento</v>
          </cell>
          <cell r="M1575" t="str">
            <v>6920</v>
          </cell>
          <cell r="N1575" t="str">
            <v>Sacramento</v>
          </cell>
          <cell r="O1575" t="str">
            <v>82</v>
          </cell>
          <cell r="P1575" t="str">
            <v>Sacramento - Yolo</v>
          </cell>
          <cell r="Q1575" t="str">
            <v>Suburban</v>
          </cell>
          <cell r="R1575" t="str">
            <v>garden</v>
          </cell>
          <cell r="S1575" t="str">
            <v>AIMCO</v>
          </cell>
          <cell r="T1575" t="str">
            <v>NHP</v>
          </cell>
          <cell r="U1575" t="str">
            <v>Affordable</v>
          </cell>
          <cell r="V1575" t="str">
            <v>Affordable</v>
          </cell>
          <cell r="W1575">
            <v>0</v>
          </cell>
          <cell r="X1575" t="str">
            <v>Equity</v>
          </cell>
          <cell r="Y1575" t="str">
            <v>12</v>
          </cell>
          <cell r="Z1575" t="str">
            <v>7</v>
          </cell>
          <cell r="AA1575" t="str">
            <v>7</v>
          </cell>
          <cell r="AB1575">
            <v>0</v>
          </cell>
          <cell r="AC1575">
            <v>0.05</v>
          </cell>
          <cell r="AD1575" t="str">
            <v>Yes</v>
          </cell>
          <cell r="AE1575" t="str">
            <v>Yes</v>
          </cell>
          <cell r="AF1575" t="str">
            <v>NHP Management Company</v>
          </cell>
          <cell r="AG1575" t="str">
            <v>Fairwood Assoc</v>
          </cell>
          <cell r="AH1575" t="str">
            <v>1979</v>
          </cell>
          <cell r="AI1575" t="str">
            <v>Far West</v>
          </cell>
          <cell r="AJ1575" t="str">
            <v>California</v>
          </cell>
          <cell r="AK1575" t="str">
            <v>Greg Garmon</v>
          </cell>
          <cell r="AL1575" t="str">
            <v>Paul McGillicuddy</v>
          </cell>
          <cell r="AM1575" t="b">
            <v>0</v>
          </cell>
          <cell r="AN1575" t="str">
            <v>RW:038814@3494</v>
          </cell>
          <cell r="AO1575" t="str">
            <v>10568</v>
          </cell>
          <cell r="AP1575">
            <v>0</v>
          </cell>
          <cell r="AQ1575">
            <v>0</v>
          </cell>
          <cell r="AR1575">
            <v>0</v>
          </cell>
          <cell r="AS1575">
            <v>0</v>
          </cell>
          <cell r="AT1575">
            <v>0</v>
          </cell>
          <cell r="AU1575">
            <v>0</v>
          </cell>
          <cell r="AV1575">
            <v>0</v>
          </cell>
          <cell r="AW1575">
            <v>0</v>
          </cell>
          <cell r="AX1575">
            <v>0</v>
          </cell>
          <cell r="AY1575">
            <v>0</v>
          </cell>
        </row>
        <row r="1576">
          <cell r="A1576" t="str">
            <v>039132</v>
          </cell>
          <cell r="B1576" t="str">
            <v>MERCED COMMONS II</v>
          </cell>
          <cell r="C1576" t="str">
            <v>290 Q STREET</v>
          </cell>
          <cell r="D1576">
            <v>0</v>
          </cell>
          <cell r="E1576" t="str">
            <v>Merced</v>
          </cell>
          <cell r="F1576" t="str">
            <v>CA</v>
          </cell>
          <cell r="G1576" t="str">
            <v>95340</v>
          </cell>
          <cell r="H1576" t="str">
            <v>209-383-3634</v>
          </cell>
          <cell r="I1576" t="str">
            <v>209-383-2033</v>
          </cell>
          <cell r="J1576">
            <v>71</v>
          </cell>
          <cell r="K1576" t="str">
            <v>06047</v>
          </cell>
          <cell r="L1576" t="str">
            <v>Merced</v>
          </cell>
          <cell r="M1576" t="str">
            <v>4940</v>
          </cell>
          <cell r="N1576" t="str">
            <v>Merced</v>
          </cell>
          <cell r="O1576">
            <v>0</v>
          </cell>
          <cell r="P1576">
            <v>0</v>
          </cell>
          <cell r="Q1576" t="str">
            <v>Suburban</v>
          </cell>
          <cell r="R1576" t="str">
            <v>garden</v>
          </cell>
          <cell r="S1576" t="str">
            <v>AIMCO</v>
          </cell>
          <cell r="T1576" t="str">
            <v>NHP</v>
          </cell>
          <cell r="U1576" t="str">
            <v>Affordable</v>
          </cell>
          <cell r="V1576" t="str">
            <v>Affordable</v>
          </cell>
          <cell r="W1576">
            <v>0</v>
          </cell>
          <cell r="X1576" t="str">
            <v>Equity</v>
          </cell>
          <cell r="Y1576" t="str">
            <v>12</v>
          </cell>
          <cell r="Z1576" t="str">
            <v>6</v>
          </cell>
          <cell r="AA1576" t="str">
            <v>7</v>
          </cell>
          <cell r="AB1576">
            <v>0</v>
          </cell>
          <cell r="AC1576">
            <v>0.24260000000000001</v>
          </cell>
          <cell r="AD1576" t="str">
            <v>Yes</v>
          </cell>
          <cell r="AE1576" t="str">
            <v>Yes</v>
          </cell>
          <cell r="AF1576" t="str">
            <v>NHP Management Company</v>
          </cell>
          <cell r="AG1576" t="str">
            <v>Merced Commons II</v>
          </cell>
          <cell r="AH1576" t="str">
            <v>1979</v>
          </cell>
          <cell r="AI1576" t="str">
            <v>Far West</v>
          </cell>
          <cell r="AJ1576" t="str">
            <v>California</v>
          </cell>
          <cell r="AK1576" t="str">
            <v>Greg Garmon</v>
          </cell>
          <cell r="AL1576" t="str">
            <v>Tom Knight</v>
          </cell>
          <cell r="AM1576" t="b">
            <v>0</v>
          </cell>
          <cell r="AN1576" t="str">
            <v>RW:038332@3494</v>
          </cell>
          <cell r="AO1576" t="str">
            <v>08166</v>
          </cell>
          <cell r="AP1576">
            <v>0</v>
          </cell>
          <cell r="AQ1576">
            <v>0</v>
          </cell>
          <cell r="AR1576">
            <v>0</v>
          </cell>
          <cell r="AS1576">
            <v>0</v>
          </cell>
          <cell r="AT1576">
            <v>0</v>
          </cell>
          <cell r="AU1576">
            <v>0</v>
          </cell>
          <cell r="AV1576">
            <v>0</v>
          </cell>
          <cell r="AW1576">
            <v>0</v>
          </cell>
          <cell r="AX1576">
            <v>0</v>
          </cell>
          <cell r="AY1576">
            <v>0</v>
          </cell>
        </row>
        <row r="1577">
          <cell r="A1577" t="str">
            <v>039133</v>
          </cell>
          <cell r="B1577" t="str">
            <v>LAVISTA</v>
          </cell>
          <cell r="C1577" t="str">
            <v>3838 CLAYTON ROAD</v>
          </cell>
          <cell r="D1577">
            <v>0</v>
          </cell>
          <cell r="E1577" t="str">
            <v>Concord</v>
          </cell>
          <cell r="F1577" t="str">
            <v>CA</v>
          </cell>
          <cell r="G1577" t="str">
            <v>94521</v>
          </cell>
          <cell r="H1577" t="str">
            <v>510-676-1724</v>
          </cell>
          <cell r="I1577" t="str">
            <v>510-676-3874</v>
          </cell>
          <cell r="J1577">
            <v>75</v>
          </cell>
          <cell r="K1577" t="str">
            <v>06013</v>
          </cell>
          <cell r="L1577" t="str">
            <v>Contra Costa</v>
          </cell>
          <cell r="M1577" t="str">
            <v>5775</v>
          </cell>
          <cell r="N1577" t="str">
            <v>Oakland</v>
          </cell>
          <cell r="O1577" t="str">
            <v>84</v>
          </cell>
          <cell r="P1577" t="str">
            <v>San Francisco - Oakland - San Jose</v>
          </cell>
          <cell r="Q1577" t="str">
            <v>Suburban</v>
          </cell>
          <cell r="R1577" t="str">
            <v>garden</v>
          </cell>
          <cell r="S1577" t="str">
            <v>AIMCO</v>
          </cell>
          <cell r="T1577" t="str">
            <v>NHP</v>
          </cell>
          <cell r="U1577" t="str">
            <v>Affordable</v>
          </cell>
          <cell r="V1577" t="str">
            <v>Affordable</v>
          </cell>
          <cell r="W1577">
            <v>0</v>
          </cell>
          <cell r="X1577" t="str">
            <v>Equity</v>
          </cell>
          <cell r="Y1577" t="str">
            <v>12</v>
          </cell>
          <cell r="Z1577" t="str">
            <v>7</v>
          </cell>
          <cell r="AA1577" t="str">
            <v>7</v>
          </cell>
          <cell r="AB1577">
            <v>0</v>
          </cell>
          <cell r="AC1577">
            <v>2.5600000000000001E-2</v>
          </cell>
          <cell r="AD1577" t="str">
            <v>Yes</v>
          </cell>
          <cell r="AE1577" t="str">
            <v>Yes</v>
          </cell>
          <cell r="AF1577" t="str">
            <v>NHP Management Company</v>
          </cell>
          <cell r="AG1577" t="str">
            <v>La Vista Assoc</v>
          </cell>
          <cell r="AH1577" t="str">
            <v>1982</v>
          </cell>
          <cell r="AI1577" t="str">
            <v>Far West</v>
          </cell>
          <cell r="AJ1577" t="str">
            <v>California</v>
          </cell>
          <cell r="AK1577" t="str">
            <v>Greg Garmon</v>
          </cell>
          <cell r="AL1577" t="str">
            <v>Paul McGillicuddy</v>
          </cell>
          <cell r="AM1577" t="b">
            <v>0</v>
          </cell>
          <cell r="AN1577" t="str">
            <v>RW:005709@3494</v>
          </cell>
          <cell r="AO1577" t="str">
            <v>11457</v>
          </cell>
          <cell r="AP1577">
            <v>666.9</v>
          </cell>
          <cell r="AQ1577">
            <v>0</v>
          </cell>
          <cell r="AR1577">
            <v>0</v>
          </cell>
          <cell r="AS1577">
            <v>0</v>
          </cell>
          <cell r="AT1577">
            <v>0</v>
          </cell>
          <cell r="AU1577">
            <v>0</v>
          </cell>
          <cell r="AV1577">
            <v>0</v>
          </cell>
          <cell r="AW1577">
            <v>0</v>
          </cell>
          <cell r="AX1577">
            <v>666.9</v>
          </cell>
          <cell r="AY1577">
            <v>17.07</v>
          </cell>
        </row>
        <row r="1578">
          <cell r="A1578" t="str">
            <v>039134</v>
          </cell>
          <cell r="B1578" t="str">
            <v>HANOVER SQUARE</v>
          </cell>
          <cell r="C1578" t="str">
            <v>1 W CONWAY STREET</v>
          </cell>
          <cell r="D1578">
            <v>0</v>
          </cell>
          <cell r="E1578" t="str">
            <v>Baltimore</v>
          </cell>
          <cell r="F1578" t="str">
            <v>MD</v>
          </cell>
          <cell r="G1578" t="str">
            <v>21201</v>
          </cell>
          <cell r="H1578" t="str">
            <v>410-962-1131</v>
          </cell>
          <cell r="I1578" t="str">
            <v>410-576-0219</v>
          </cell>
          <cell r="J1578">
            <v>199</v>
          </cell>
          <cell r="K1578" t="str">
            <v>24510</v>
          </cell>
          <cell r="L1578" t="str">
            <v>Baltimore City</v>
          </cell>
          <cell r="M1578" t="str">
            <v>0720</v>
          </cell>
          <cell r="N1578" t="str">
            <v>Baltimore</v>
          </cell>
          <cell r="O1578" t="str">
            <v>97</v>
          </cell>
          <cell r="P1578" t="str">
            <v>Washington - Baltimore</v>
          </cell>
          <cell r="Q1578" t="str">
            <v>Inner city</v>
          </cell>
          <cell r="R1578" t="str">
            <v>highrise</v>
          </cell>
          <cell r="S1578" t="str">
            <v>AIMCO</v>
          </cell>
          <cell r="T1578" t="str">
            <v>NHP</v>
          </cell>
          <cell r="U1578" t="str">
            <v>Affordable</v>
          </cell>
          <cell r="V1578" t="str">
            <v>Affordable</v>
          </cell>
          <cell r="W1578">
            <v>0</v>
          </cell>
          <cell r="X1578" t="str">
            <v>Equity</v>
          </cell>
          <cell r="Y1578" t="str">
            <v>12</v>
          </cell>
          <cell r="Z1578" t="str">
            <v>9</v>
          </cell>
          <cell r="AA1578" t="str">
            <v>9</v>
          </cell>
          <cell r="AB1578">
            <v>0</v>
          </cell>
          <cell r="AC1578">
            <v>0.2329</v>
          </cell>
          <cell r="AD1578" t="str">
            <v>Yes</v>
          </cell>
          <cell r="AE1578" t="str">
            <v>Yes</v>
          </cell>
          <cell r="AF1578" t="str">
            <v>NHP Management Company</v>
          </cell>
          <cell r="AG1578" t="str">
            <v>AIMCO Hanover Square/DIP, L.L.C.</v>
          </cell>
          <cell r="AH1578" t="str">
            <v>1980</v>
          </cell>
          <cell r="AI1578" t="str">
            <v>East</v>
          </cell>
          <cell r="AJ1578" t="str">
            <v>Rockville</v>
          </cell>
          <cell r="AK1578" t="str">
            <v>Bruce Terwilliger</v>
          </cell>
          <cell r="AL1578" t="str">
            <v>Anne Gallagher</v>
          </cell>
          <cell r="AM1578" t="b">
            <v>1</v>
          </cell>
          <cell r="AN1578">
            <v>0</v>
          </cell>
          <cell r="AO1578">
            <v>0</v>
          </cell>
          <cell r="AP1578">
            <v>1769.5</v>
          </cell>
          <cell r="AQ1578">
            <v>0</v>
          </cell>
          <cell r="AR1578">
            <v>0</v>
          </cell>
          <cell r="AS1578">
            <v>0</v>
          </cell>
          <cell r="AT1578">
            <v>0</v>
          </cell>
          <cell r="AU1578">
            <v>0</v>
          </cell>
          <cell r="AV1578">
            <v>0</v>
          </cell>
          <cell r="AW1578">
            <v>0</v>
          </cell>
          <cell r="AX1578">
            <v>1769.5</v>
          </cell>
          <cell r="AY1578">
            <v>412.11</v>
          </cell>
        </row>
        <row r="1579">
          <cell r="A1579" t="str">
            <v>039135</v>
          </cell>
          <cell r="B1579" t="str">
            <v>RUSCOMBE GARDENS</v>
          </cell>
          <cell r="C1579" t="str">
            <v>4800 YELLOWWOOD AVENUE</v>
          </cell>
          <cell r="D1579">
            <v>0</v>
          </cell>
          <cell r="E1579" t="str">
            <v>Baltimore</v>
          </cell>
          <cell r="F1579" t="str">
            <v>MD</v>
          </cell>
          <cell r="G1579" t="str">
            <v>21202</v>
          </cell>
          <cell r="H1579" t="str">
            <v>410-664-4800</v>
          </cell>
          <cell r="I1579" t="str">
            <v>410-466-6255</v>
          </cell>
          <cell r="J1579">
            <v>151</v>
          </cell>
          <cell r="K1579" t="str">
            <v>24510</v>
          </cell>
          <cell r="L1579" t="str">
            <v>Baltimore City</v>
          </cell>
          <cell r="M1579" t="str">
            <v>0720</v>
          </cell>
          <cell r="N1579" t="str">
            <v>Baltimore</v>
          </cell>
          <cell r="O1579" t="str">
            <v>97</v>
          </cell>
          <cell r="P1579" t="str">
            <v>Washington - Baltimore</v>
          </cell>
          <cell r="Q1579" t="str">
            <v>Suburban</v>
          </cell>
          <cell r="R1579" t="str">
            <v>highrise</v>
          </cell>
          <cell r="S1579" t="str">
            <v>AIMCO</v>
          </cell>
          <cell r="T1579" t="str">
            <v>NHP</v>
          </cell>
          <cell r="U1579" t="str">
            <v>Affordable</v>
          </cell>
          <cell r="V1579" t="str">
            <v>Affordable</v>
          </cell>
          <cell r="W1579">
            <v>0</v>
          </cell>
          <cell r="X1579" t="str">
            <v>Equity</v>
          </cell>
          <cell r="Y1579" t="str">
            <v>12</v>
          </cell>
          <cell r="Z1579" t="str">
            <v>6</v>
          </cell>
          <cell r="AA1579" t="str">
            <v>8</v>
          </cell>
          <cell r="AB1579">
            <v>0</v>
          </cell>
          <cell r="AC1579">
            <v>0.25979999999999998</v>
          </cell>
          <cell r="AD1579" t="str">
            <v>Yes</v>
          </cell>
          <cell r="AE1579" t="str">
            <v>Yes</v>
          </cell>
          <cell r="AF1579" t="str">
            <v>NHP Management Company</v>
          </cell>
          <cell r="AG1579" t="str">
            <v>Ruscombe Gardens Ltd Ptsp</v>
          </cell>
          <cell r="AH1579" t="str">
            <v>1981</v>
          </cell>
          <cell r="AI1579" t="str">
            <v>East</v>
          </cell>
          <cell r="AJ1579" t="str">
            <v>Rockville</v>
          </cell>
          <cell r="AK1579" t="str">
            <v>Bruce Terwilliger</v>
          </cell>
          <cell r="AL1579" t="str">
            <v>Jeannie Rhodes</v>
          </cell>
          <cell r="AM1579" t="b">
            <v>1</v>
          </cell>
          <cell r="AN1579">
            <v>0</v>
          </cell>
          <cell r="AO1579">
            <v>0</v>
          </cell>
          <cell r="AP1579">
            <v>1342.69</v>
          </cell>
          <cell r="AQ1579">
            <v>0</v>
          </cell>
          <cell r="AR1579">
            <v>0</v>
          </cell>
          <cell r="AS1579">
            <v>0</v>
          </cell>
          <cell r="AT1579">
            <v>0</v>
          </cell>
          <cell r="AU1579">
            <v>0</v>
          </cell>
          <cell r="AV1579">
            <v>0</v>
          </cell>
          <cell r="AW1579">
            <v>0</v>
          </cell>
          <cell r="AX1579">
            <v>1342.69</v>
          </cell>
          <cell r="AY1579">
            <v>348.83</v>
          </cell>
        </row>
        <row r="1580">
          <cell r="A1580" t="str">
            <v>039136</v>
          </cell>
          <cell r="B1580" t="str">
            <v>RIVERWOODS</v>
          </cell>
          <cell r="C1580" t="str">
            <v>300 EAST RIVER STREET</v>
          </cell>
          <cell r="D1580">
            <v>0</v>
          </cell>
          <cell r="E1580" t="str">
            <v>Kankakee</v>
          </cell>
          <cell r="F1580" t="str">
            <v>IL</v>
          </cell>
          <cell r="G1580" t="str">
            <v>60901</v>
          </cell>
          <cell r="H1580" t="str">
            <v>815-939-1500</v>
          </cell>
          <cell r="I1580" t="str">
            <v>815-939-1529</v>
          </cell>
          <cell r="J1580">
            <v>125</v>
          </cell>
          <cell r="K1580" t="str">
            <v>17091</v>
          </cell>
          <cell r="L1580" t="str">
            <v>Kankakee</v>
          </cell>
          <cell r="M1580" t="str">
            <v>3740</v>
          </cell>
          <cell r="N1580" t="str">
            <v>Kankakee</v>
          </cell>
          <cell r="O1580" t="str">
            <v>14</v>
          </cell>
          <cell r="P1580" t="str">
            <v>Chicago - Gary - Kenosha</v>
          </cell>
          <cell r="Q1580" t="str">
            <v>Small city</v>
          </cell>
          <cell r="R1580" t="str">
            <v>highrise</v>
          </cell>
          <cell r="S1580" t="str">
            <v>AIMCO</v>
          </cell>
          <cell r="T1580" t="str">
            <v>NHP</v>
          </cell>
          <cell r="U1580" t="str">
            <v>Affordable</v>
          </cell>
          <cell r="V1580" t="str">
            <v>Affordable</v>
          </cell>
          <cell r="W1580">
            <v>0</v>
          </cell>
          <cell r="X1580" t="str">
            <v>Equity</v>
          </cell>
          <cell r="Y1580" t="str">
            <v>12</v>
          </cell>
          <cell r="Z1580" t="str">
            <v>5</v>
          </cell>
          <cell r="AA1580" t="str">
            <v>8</v>
          </cell>
          <cell r="AB1580">
            <v>0</v>
          </cell>
          <cell r="AC1580">
            <v>0.1797</v>
          </cell>
          <cell r="AD1580" t="str">
            <v>Yes</v>
          </cell>
          <cell r="AE1580" t="str">
            <v>Yes</v>
          </cell>
          <cell r="AF1580" t="str">
            <v>NHP Management Company</v>
          </cell>
          <cell r="AG1580" t="str">
            <v>River Woods Assoc Ltd Ptsp</v>
          </cell>
          <cell r="AH1580" t="str">
            <v>1983</v>
          </cell>
          <cell r="AI1580" t="str">
            <v>Far West</v>
          </cell>
          <cell r="AJ1580" t="str">
            <v>Chicago</v>
          </cell>
          <cell r="AK1580" t="str">
            <v>Wade Roemke</v>
          </cell>
          <cell r="AL1580" t="str">
            <v>Tom Pikula</v>
          </cell>
          <cell r="AM1580" t="b">
            <v>1</v>
          </cell>
          <cell r="AN1580">
            <v>0</v>
          </cell>
          <cell r="AO1580">
            <v>0</v>
          </cell>
          <cell r="AP1580">
            <v>1111.5</v>
          </cell>
          <cell r="AQ1580">
            <v>0</v>
          </cell>
          <cell r="AR1580">
            <v>0</v>
          </cell>
          <cell r="AS1580">
            <v>0</v>
          </cell>
          <cell r="AT1580">
            <v>550.36</v>
          </cell>
          <cell r="AU1580">
            <v>0</v>
          </cell>
          <cell r="AV1580">
            <v>0</v>
          </cell>
          <cell r="AW1580">
            <v>0</v>
          </cell>
          <cell r="AX1580">
            <v>1661.86</v>
          </cell>
          <cell r="AY1580">
            <v>298.63</v>
          </cell>
        </row>
        <row r="1581">
          <cell r="A1581" t="str">
            <v>039137</v>
          </cell>
          <cell r="B1581" t="str">
            <v>MATTHEW XXV</v>
          </cell>
          <cell r="C1581" t="str">
            <v>359 GREENWICH AVENUE</v>
          </cell>
          <cell r="D1581">
            <v>0</v>
          </cell>
          <cell r="E1581" t="str">
            <v>Warwick</v>
          </cell>
          <cell r="F1581" t="str">
            <v>RI</v>
          </cell>
          <cell r="G1581" t="str">
            <v>02886</v>
          </cell>
          <cell r="H1581" t="str">
            <v>401-738-9064</v>
          </cell>
          <cell r="I1581" t="str">
            <v>401-732-9566</v>
          </cell>
          <cell r="J1581">
            <v>95</v>
          </cell>
          <cell r="K1581" t="str">
            <v>44003</v>
          </cell>
          <cell r="L1581" t="str">
            <v>Kent</v>
          </cell>
          <cell r="M1581" t="str">
            <v>6480</v>
          </cell>
          <cell r="N1581" t="str">
            <v>Providence-Fall River-Warwick</v>
          </cell>
          <cell r="O1581">
            <v>0</v>
          </cell>
          <cell r="P1581">
            <v>0</v>
          </cell>
          <cell r="Q1581" t="str">
            <v>Suburban</v>
          </cell>
          <cell r="R1581" t="str">
            <v>midrise</v>
          </cell>
          <cell r="S1581" t="str">
            <v>AIMCO</v>
          </cell>
          <cell r="T1581" t="str">
            <v>NHP</v>
          </cell>
          <cell r="U1581" t="str">
            <v>Affordable</v>
          </cell>
          <cell r="V1581" t="str">
            <v>Affordable</v>
          </cell>
          <cell r="W1581">
            <v>0</v>
          </cell>
          <cell r="X1581" t="str">
            <v>Equity</v>
          </cell>
          <cell r="Y1581" t="str">
            <v>06</v>
          </cell>
          <cell r="Z1581" t="str">
            <v>8</v>
          </cell>
          <cell r="AA1581" t="str">
            <v>9</v>
          </cell>
          <cell r="AB1581">
            <v>0</v>
          </cell>
          <cell r="AC1581">
            <v>0.01</v>
          </cell>
          <cell r="AD1581" t="str">
            <v>Yes</v>
          </cell>
          <cell r="AE1581" t="str">
            <v>Yes</v>
          </cell>
          <cell r="AF1581" t="str">
            <v>NHP Management Company</v>
          </cell>
          <cell r="AG1581" t="str">
            <v>Diakonia Associates</v>
          </cell>
          <cell r="AH1581" t="str">
            <v>1978</v>
          </cell>
          <cell r="AI1581" t="str">
            <v>East</v>
          </cell>
          <cell r="AJ1581" t="str">
            <v>Tarrytown</v>
          </cell>
          <cell r="AK1581" t="str">
            <v>David Zweig</v>
          </cell>
          <cell r="AL1581" t="str">
            <v>Mary Ellen Madeiros</v>
          </cell>
          <cell r="AM1581" t="b">
            <v>0</v>
          </cell>
          <cell r="AN1581" t="str">
            <v>RW:038578@3494</v>
          </cell>
          <cell r="AO1581">
            <v>0</v>
          </cell>
          <cell r="AP1581">
            <v>0</v>
          </cell>
          <cell r="AQ1581">
            <v>0</v>
          </cell>
          <cell r="AR1581">
            <v>0</v>
          </cell>
          <cell r="AS1581">
            <v>0</v>
          </cell>
          <cell r="AT1581">
            <v>0</v>
          </cell>
          <cell r="AU1581">
            <v>0</v>
          </cell>
          <cell r="AV1581">
            <v>0</v>
          </cell>
          <cell r="AW1581">
            <v>0</v>
          </cell>
          <cell r="AX1581">
            <v>0</v>
          </cell>
          <cell r="AY1581">
            <v>0</v>
          </cell>
        </row>
        <row r="1582">
          <cell r="A1582" t="str">
            <v>039138</v>
          </cell>
          <cell r="B1582" t="str">
            <v>DEANGELIS MANOR I</v>
          </cell>
          <cell r="C1582" t="str">
            <v>825 WAKEFIELD STREET</v>
          </cell>
          <cell r="D1582">
            <v>0</v>
          </cell>
          <cell r="E1582" t="str">
            <v>West Warwick</v>
          </cell>
          <cell r="F1582" t="str">
            <v>RI</v>
          </cell>
          <cell r="G1582" t="str">
            <v>02893</v>
          </cell>
          <cell r="H1582" t="str">
            <v>401-828-8040</v>
          </cell>
          <cell r="I1582" t="str">
            <v>401-821-0760</v>
          </cell>
          <cell r="J1582">
            <v>96</v>
          </cell>
          <cell r="K1582" t="str">
            <v>44003</v>
          </cell>
          <cell r="L1582" t="str">
            <v>Kent</v>
          </cell>
          <cell r="M1582" t="str">
            <v>6480</v>
          </cell>
          <cell r="N1582" t="str">
            <v>Providence-Fall River-Warwick</v>
          </cell>
          <cell r="O1582">
            <v>0</v>
          </cell>
          <cell r="P1582">
            <v>0</v>
          </cell>
          <cell r="Q1582" t="str">
            <v>Suburban</v>
          </cell>
          <cell r="R1582" t="str">
            <v>highrise</v>
          </cell>
          <cell r="S1582" t="str">
            <v>AIMCO</v>
          </cell>
          <cell r="T1582" t="str">
            <v>NHP</v>
          </cell>
          <cell r="U1582" t="str">
            <v>Affordable</v>
          </cell>
          <cell r="V1582" t="str">
            <v>Affordable</v>
          </cell>
          <cell r="W1582">
            <v>0</v>
          </cell>
          <cell r="X1582" t="str">
            <v>Equity</v>
          </cell>
          <cell r="Y1582" t="str">
            <v>11</v>
          </cell>
          <cell r="Z1582" t="str">
            <v>8</v>
          </cell>
          <cell r="AA1582" t="str">
            <v>9</v>
          </cell>
          <cell r="AB1582">
            <v>0</v>
          </cell>
          <cell r="AC1582">
            <v>0.01</v>
          </cell>
          <cell r="AD1582" t="str">
            <v>Yes</v>
          </cell>
          <cell r="AE1582" t="str">
            <v>Yes</v>
          </cell>
          <cell r="AF1582" t="str">
            <v>NHP Management Company</v>
          </cell>
          <cell r="AG1582" t="str">
            <v>Natick Assoc</v>
          </cell>
          <cell r="AH1582" t="str">
            <v>1978</v>
          </cell>
          <cell r="AI1582" t="str">
            <v>East</v>
          </cell>
          <cell r="AJ1582" t="str">
            <v>Tarrytown</v>
          </cell>
          <cell r="AK1582" t="str">
            <v>David Zweig</v>
          </cell>
          <cell r="AL1582" t="str">
            <v>Mary Ellen Madeiros</v>
          </cell>
          <cell r="AM1582" t="b">
            <v>0</v>
          </cell>
          <cell r="AN1582" t="str">
            <v>RW:038358@3494</v>
          </cell>
          <cell r="AO1582" t="str">
            <v>08212</v>
          </cell>
          <cell r="AP1582">
            <v>0</v>
          </cell>
          <cell r="AQ1582">
            <v>0</v>
          </cell>
          <cell r="AR1582">
            <v>0</v>
          </cell>
          <cell r="AS1582">
            <v>0</v>
          </cell>
          <cell r="AT1582">
            <v>0</v>
          </cell>
          <cell r="AU1582">
            <v>0</v>
          </cell>
          <cell r="AV1582">
            <v>0</v>
          </cell>
          <cell r="AW1582">
            <v>0</v>
          </cell>
          <cell r="AX1582">
            <v>0</v>
          </cell>
          <cell r="AY1582">
            <v>0</v>
          </cell>
        </row>
        <row r="1583">
          <cell r="A1583" t="str">
            <v>039139</v>
          </cell>
          <cell r="B1583" t="str">
            <v>SCHOOL STREET</v>
          </cell>
          <cell r="C1583" t="str">
            <v>31 SCHOOL STREET</v>
          </cell>
          <cell r="D1583">
            <v>0</v>
          </cell>
          <cell r="E1583" t="str">
            <v>Taunton</v>
          </cell>
          <cell r="F1583" t="str">
            <v>MA</v>
          </cell>
          <cell r="G1583" t="str">
            <v>02780</v>
          </cell>
          <cell r="H1583" t="str">
            <v>508-823-1299</v>
          </cell>
          <cell r="I1583" t="str">
            <v>508-823-2048</v>
          </cell>
          <cell r="J1583">
            <v>75</v>
          </cell>
          <cell r="K1583" t="str">
            <v>25005</v>
          </cell>
          <cell r="L1583" t="str">
            <v>Bristol</v>
          </cell>
          <cell r="M1583" t="str">
            <v>5400</v>
          </cell>
          <cell r="N1583" t="str">
            <v>New Bedford</v>
          </cell>
          <cell r="O1583" t="str">
            <v>07</v>
          </cell>
          <cell r="P1583" t="str">
            <v>Boston - Worcester - Lawrence</v>
          </cell>
          <cell r="Q1583" t="str">
            <v>Small city</v>
          </cell>
          <cell r="R1583" t="str">
            <v>midrise</v>
          </cell>
          <cell r="S1583" t="str">
            <v>AIMCO</v>
          </cell>
          <cell r="T1583" t="str">
            <v>NHP</v>
          </cell>
          <cell r="U1583" t="str">
            <v>Affordable</v>
          </cell>
          <cell r="V1583" t="str">
            <v>Affordable</v>
          </cell>
          <cell r="W1583">
            <v>0</v>
          </cell>
          <cell r="X1583" t="str">
            <v>Equity</v>
          </cell>
          <cell r="Y1583" t="str">
            <v>12</v>
          </cell>
          <cell r="Z1583" t="str">
            <v>8</v>
          </cell>
          <cell r="AA1583" t="str">
            <v>9</v>
          </cell>
          <cell r="AB1583">
            <v>0</v>
          </cell>
          <cell r="AC1583">
            <v>0.24229999999999999</v>
          </cell>
          <cell r="AD1583" t="str">
            <v>Yes</v>
          </cell>
          <cell r="AE1583" t="str">
            <v>Yes</v>
          </cell>
          <cell r="AF1583" t="str">
            <v>NHP Management Company</v>
          </cell>
          <cell r="AG1583" t="str">
            <v>Taunton Green Assoc</v>
          </cell>
          <cell r="AH1583" t="str">
            <v>1980</v>
          </cell>
          <cell r="AI1583" t="str">
            <v>East</v>
          </cell>
          <cell r="AJ1583" t="str">
            <v>Tarrytown</v>
          </cell>
          <cell r="AK1583" t="str">
            <v>David Zweig</v>
          </cell>
          <cell r="AL1583" t="str">
            <v>Mary Ellen Madeiros</v>
          </cell>
          <cell r="AM1583" t="b">
            <v>0</v>
          </cell>
          <cell r="AN1583">
            <v>0</v>
          </cell>
          <cell r="AO1583" t="str">
            <v>09034</v>
          </cell>
          <cell r="AP1583">
            <v>0</v>
          </cell>
          <cell r="AQ1583">
            <v>0</v>
          </cell>
          <cell r="AR1583">
            <v>0</v>
          </cell>
          <cell r="AS1583">
            <v>0</v>
          </cell>
          <cell r="AT1583">
            <v>0</v>
          </cell>
          <cell r="AU1583">
            <v>0</v>
          </cell>
          <cell r="AV1583">
            <v>0</v>
          </cell>
          <cell r="AW1583">
            <v>0</v>
          </cell>
          <cell r="AX1583">
            <v>0</v>
          </cell>
          <cell r="AY1583">
            <v>0</v>
          </cell>
        </row>
        <row r="1584">
          <cell r="A1584" t="str">
            <v>039140</v>
          </cell>
          <cell r="B1584" t="str">
            <v>MILL POND</v>
          </cell>
          <cell r="C1584" t="str">
            <v>30 WASHINGTON STREET</v>
          </cell>
          <cell r="D1584">
            <v>0</v>
          </cell>
          <cell r="E1584" t="str">
            <v>Taunton</v>
          </cell>
          <cell r="F1584" t="str">
            <v>MA</v>
          </cell>
          <cell r="G1584" t="str">
            <v>02780</v>
          </cell>
          <cell r="H1584" t="str">
            <v>508-824-1407</v>
          </cell>
          <cell r="I1584" t="str">
            <v>508-824-8531</v>
          </cell>
          <cell r="J1584">
            <v>49</v>
          </cell>
          <cell r="K1584" t="str">
            <v>25005</v>
          </cell>
          <cell r="L1584" t="str">
            <v>Bristol</v>
          </cell>
          <cell r="M1584" t="str">
            <v>5400</v>
          </cell>
          <cell r="N1584" t="str">
            <v>New Bedford</v>
          </cell>
          <cell r="O1584" t="str">
            <v>07</v>
          </cell>
          <cell r="P1584" t="str">
            <v>Boston - Worcester - Lawrence</v>
          </cell>
          <cell r="Q1584" t="str">
            <v>Small city</v>
          </cell>
          <cell r="R1584" t="str">
            <v>garden</v>
          </cell>
          <cell r="S1584" t="str">
            <v>AIMCO</v>
          </cell>
          <cell r="T1584" t="str">
            <v>NHP</v>
          </cell>
          <cell r="U1584" t="str">
            <v>Affordable</v>
          </cell>
          <cell r="V1584" t="str">
            <v>Affordable</v>
          </cell>
          <cell r="W1584">
            <v>0</v>
          </cell>
          <cell r="X1584" t="str">
            <v>Equity</v>
          </cell>
          <cell r="Y1584" t="str">
            <v>12</v>
          </cell>
          <cell r="Z1584" t="str">
            <v>8</v>
          </cell>
          <cell r="AA1584" t="str">
            <v>9</v>
          </cell>
          <cell r="AB1584">
            <v>0</v>
          </cell>
          <cell r="AC1584">
            <v>9.4E-2</v>
          </cell>
          <cell r="AD1584" t="str">
            <v>Yes</v>
          </cell>
          <cell r="AE1584" t="str">
            <v>Yes</v>
          </cell>
          <cell r="AF1584" t="str">
            <v>NHP Management Company</v>
          </cell>
          <cell r="AG1584" t="str">
            <v>Taunton II Assoc</v>
          </cell>
          <cell r="AH1584" t="str">
            <v>1982</v>
          </cell>
          <cell r="AI1584" t="str">
            <v>East</v>
          </cell>
          <cell r="AJ1584" t="str">
            <v>Tarrytown</v>
          </cell>
          <cell r="AK1584" t="str">
            <v>David Zweig</v>
          </cell>
          <cell r="AL1584" t="str">
            <v>Mary Ellen Madeiros</v>
          </cell>
          <cell r="AM1584" t="b">
            <v>0</v>
          </cell>
          <cell r="AN1584">
            <v>0</v>
          </cell>
          <cell r="AO1584">
            <v>0</v>
          </cell>
          <cell r="AP1584">
            <v>0</v>
          </cell>
          <cell r="AQ1584">
            <v>0</v>
          </cell>
          <cell r="AR1584">
            <v>0</v>
          </cell>
          <cell r="AS1584">
            <v>0</v>
          </cell>
          <cell r="AT1584">
            <v>0</v>
          </cell>
          <cell r="AU1584">
            <v>0</v>
          </cell>
          <cell r="AV1584">
            <v>0</v>
          </cell>
          <cell r="AW1584">
            <v>0</v>
          </cell>
          <cell r="AX1584">
            <v>0</v>
          </cell>
          <cell r="AY1584">
            <v>0</v>
          </cell>
        </row>
        <row r="1585">
          <cell r="A1585" t="str">
            <v>039141</v>
          </cell>
          <cell r="B1585" t="str">
            <v>ALLENTOWN TOWNE HOUSE</v>
          </cell>
          <cell r="C1585" t="str">
            <v>1827 WALNUT STREET</v>
          </cell>
          <cell r="D1585">
            <v>0</v>
          </cell>
          <cell r="E1585" t="str">
            <v>Allentown</v>
          </cell>
          <cell r="F1585" t="str">
            <v>PA</v>
          </cell>
          <cell r="G1585" t="str">
            <v>18104</v>
          </cell>
          <cell r="H1585" t="str">
            <v>610-435-4131</v>
          </cell>
          <cell r="I1585" t="str">
            <v>610-435-8018</v>
          </cell>
          <cell r="J1585">
            <v>160</v>
          </cell>
          <cell r="K1585" t="str">
            <v>42077</v>
          </cell>
          <cell r="L1585" t="str">
            <v>Lehigh</v>
          </cell>
          <cell r="M1585" t="str">
            <v>0240</v>
          </cell>
          <cell r="N1585" t="str">
            <v>Allentown-Bethlehem-Easton</v>
          </cell>
          <cell r="O1585">
            <v>0</v>
          </cell>
          <cell r="P1585">
            <v>0</v>
          </cell>
          <cell r="Q1585" t="str">
            <v>Inner City</v>
          </cell>
          <cell r="R1585" t="str">
            <v>highrise</v>
          </cell>
          <cell r="S1585" t="str">
            <v>AIMCO</v>
          </cell>
          <cell r="T1585" t="str">
            <v>NHP</v>
          </cell>
          <cell r="U1585" t="str">
            <v>Affordable</v>
          </cell>
          <cell r="V1585" t="str">
            <v>Affordable</v>
          </cell>
          <cell r="W1585" t="str">
            <v>Tax Credit</v>
          </cell>
          <cell r="X1585" t="str">
            <v>Equity</v>
          </cell>
          <cell r="Y1585" t="str">
            <v>12</v>
          </cell>
          <cell r="Z1585" t="str">
            <v>9</v>
          </cell>
          <cell r="AA1585" t="str">
            <v>10</v>
          </cell>
          <cell r="AB1585">
            <v>0</v>
          </cell>
          <cell r="AC1585">
            <v>9.9000000000000005E-2</v>
          </cell>
          <cell r="AD1585" t="str">
            <v>Yes</v>
          </cell>
          <cell r="AE1585" t="str">
            <v>Yes</v>
          </cell>
          <cell r="AF1585" t="str">
            <v>NHP Management Company</v>
          </cell>
          <cell r="AG1585" t="str">
            <v>Allentown Towne House Ltd Ptsp</v>
          </cell>
          <cell r="AH1585" t="str">
            <v>1975</v>
          </cell>
          <cell r="AI1585" t="str">
            <v>East</v>
          </cell>
          <cell r="AJ1585" t="str">
            <v>Allentown</v>
          </cell>
          <cell r="AK1585" t="str">
            <v>Cooper Winston</v>
          </cell>
          <cell r="AL1585" t="str">
            <v>Randy Wadsworth</v>
          </cell>
          <cell r="AM1585" t="b">
            <v>0</v>
          </cell>
          <cell r="AN1585" t="str">
            <v>RW:039502@3494</v>
          </cell>
          <cell r="AO1585">
            <v>0</v>
          </cell>
          <cell r="AP1585">
            <v>0</v>
          </cell>
          <cell r="AQ1585">
            <v>0</v>
          </cell>
          <cell r="AR1585">
            <v>0</v>
          </cell>
          <cell r="AS1585">
            <v>0</v>
          </cell>
          <cell r="AT1585">
            <v>0</v>
          </cell>
          <cell r="AU1585">
            <v>0</v>
          </cell>
          <cell r="AV1585">
            <v>0</v>
          </cell>
          <cell r="AW1585">
            <v>0</v>
          </cell>
          <cell r="AX1585">
            <v>0</v>
          </cell>
          <cell r="AY1585">
            <v>0</v>
          </cell>
        </row>
        <row r="1586">
          <cell r="A1586" t="str">
            <v>039142</v>
          </cell>
          <cell r="B1586" t="str">
            <v>RIVERFRONT</v>
          </cell>
          <cell r="C1586" t="str">
            <v>130 FRONT STREET</v>
          </cell>
          <cell r="D1586">
            <v>0</v>
          </cell>
          <cell r="E1586" t="str">
            <v>Sunbury</v>
          </cell>
          <cell r="F1586" t="str">
            <v>PA</v>
          </cell>
          <cell r="G1586" t="str">
            <v>17801</v>
          </cell>
          <cell r="H1586" t="str">
            <v>717-286-7707</v>
          </cell>
          <cell r="I1586" t="str">
            <v>717-286-4518</v>
          </cell>
          <cell r="J1586">
            <v>200</v>
          </cell>
          <cell r="K1586" t="str">
            <v>42097</v>
          </cell>
          <cell r="L1586" t="str">
            <v>Northumberland</v>
          </cell>
          <cell r="M1586" t="str">
            <v>042</v>
          </cell>
          <cell r="N1586" t="str">
            <v>PA Other</v>
          </cell>
          <cell r="O1586">
            <v>0</v>
          </cell>
          <cell r="P1586">
            <v>0</v>
          </cell>
          <cell r="Q1586" t="str">
            <v>Small city</v>
          </cell>
          <cell r="R1586" t="str">
            <v>highrise</v>
          </cell>
          <cell r="S1586" t="str">
            <v>AIMCO</v>
          </cell>
          <cell r="T1586" t="str">
            <v>NHP</v>
          </cell>
          <cell r="U1586" t="str">
            <v>Affordable</v>
          </cell>
          <cell r="V1586" t="str">
            <v>Affordable</v>
          </cell>
          <cell r="W1586" t="str">
            <v>Tax Credit</v>
          </cell>
          <cell r="X1586" t="str">
            <v>Equity</v>
          </cell>
          <cell r="Y1586" t="str">
            <v>12</v>
          </cell>
          <cell r="Z1586" t="str">
            <v>9</v>
          </cell>
          <cell r="AA1586" t="str">
            <v>10</v>
          </cell>
          <cell r="AB1586">
            <v>0</v>
          </cell>
          <cell r="AC1586">
            <v>9.9000000000000005E-2</v>
          </cell>
          <cell r="AD1586" t="str">
            <v>Yes</v>
          </cell>
          <cell r="AE1586" t="str">
            <v>Yes</v>
          </cell>
          <cell r="AF1586" t="str">
            <v>NHP Management Company</v>
          </cell>
          <cell r="AG1586" t="str">
            <v>Riverfront Apts Ltd Ptsp</v>
          </cell>
          <cell r="AH1586" t="str">
            <v>1979</v>
          </cell>
          <cell r="AI1586" t="str">
            <v>East</v>
          </cell>
          <cell r="AJ1586" t="str">
            <v>Allentown</v>
          </cell>
          <cell r="AK1586" t="str">
            <v>Cooper Winston</v>
          </cell>
          <cell r="AL1586" t="str">
            <v>Randy Wadsworth</v>
          </cell>
          <cell r="AM1586" t="b">
            <v>0</v>
          </cell>
          <cell r="AN1586">
            <v>0</v>
          </cell>
          <cell r="AO1586">
            <v>0</v>
          </cell>
          <cell r="AP1586">
            <v>0</v>
          </cell>
          <cell r="AQ1586">
            <v>0</v>
          </cell>
          <cell r="AR1586">
            <v>0</v>
          </cell>
          <cell r="AS1586">
            <v>0</v>
          </cell>
          <cell r="AT1586">
            <v>0</v>
          </cell>
          <cell r="AU1586">
            <v>0</v>
          </cell>
          <cell r="AV1586">
            <v>0</v>
          </cell>
          <cell r="AW1586">
            <v>0</v>
          </cell>
          <cell r="AX1586">
            <v>0</v>
          </cell>
          <cell r="AY1586">
            <v>0</v>
          </cell>
        </row>
        <row r="1587">
          <cell r="A1587" t="str">
            <v>039143</v>
          </cell>
          <cell r="B1587" t="str">
            <v>SENCIT CUMRO TOWNHOUSES</v>
          </cell>
          <cell r="C1587" t="str">
            <v>20 S. SUMMIT AVENUE</v>
          </cell>
          <cell r="D1587">
            <v>0</v>
          </cell>
          <cell r="E1587" t="str">
            <v>Shillington</v>
          </cell>
          <cell r="F1587" t="str">
            <v>PA</v>
          </cell>
          <cell r="G1587" t="str">
            <v>19607</v>
          </cell>
          <cell r="H1587" t="str">
            <v>610-777-6519</v>
          </cell>
          <cell r="I1587" t="str">
            <v>610-777-3579</v>
          </cell>
          <cell r="J1587">
            <v>201</v>
          </cell>
          <cell r="K1587" t="str">
            <v>42011</v>
          </cell>
          <cell r="L1587" t="str">
            <v>Berks</v>
          </cell>
          <cell r="M1587" t="str">
            <v>6680</v>
          </cell>
          <cell r="N1587" t="str">
            <v>Reading</v>
          </cell>
          <cell r="O1587">
            <v>0</v>
          </cell>
          <cell r="P1587">
            <v>0</v>
          </cell>
          <cell r="Q1587" t="str">
            <v>Suburban</v>
          </cell>
          <cell r="R1587" t="str">
            <v>highrise</v>
          </cell>
          <cell r="S1587" t="str">
            <v>AIMCO</v>
          </cell>
          <cell r="T1587" t="str">
            <v>NHP</v>
          </cell>
          <cell r="U1587" t="str">
            <v>Affordable</v>
          </cell>
          <cell r="V1587" t="str">
            <v>Affordable</v>
          </cell>
          <cell r="W1587" t="str">
            <v>Tax Credit</v>
          </cell>
          <cell r="X1587" t="str">
            <v>Equity</v>
          </cell>
          <cell r="Y1587" t="str">
            <v>12</v>
          </cell>
          <cell r="Z1587" t="str">
            <v>8</v>
          </cell>
          <cell r="AA1587" t="str">
            <v>10</v>
          </cell>
          <cell r="AB1587">
            <v>0</v>
          </cell>
          <cell r="AC1587">
            <v>9.9000000000000005E-2</v>
          </cell>
          <cell r="AD1587" t="str">
            <v>Yes</v>
          </cell>
          <cell r="AE1587" t="str">
            <v>Yes</v>
          </cell>
          <cell r="AF1587" t="str">
            <v>NHP Management Company</v>
          </cell>
          <cell r="AG1587" t="str">
            <v>Sencit Towne House LP</v>
          </cell>
          <cell r="AH1587" t="str">
            <v>1977</v>
          </cell>
          <cell r="AI1587" t="str">
            <v>East</v>
          </cell>
          <cell r="AJ1587" t="str">
            <v>Allentown</v>
          </cell>
          <cell r="AK1587" t="str">
            <v>Cooper Winston</v>
          </cell>
          <cell r="AL1587" t="str">
            <v>Lori Kolinchak</v>
          </cell>
          <cell r="AM1587" t="b">
            <v>0</v>
          </cell>
          <cell r="AN1587">
            <v>0</v>
          </cell>
          <cell r="AO1587">
            <v>0</v>
          </cell>
          <cell r="AP1587">
            <v>1787.29</v>
          </cell>
          <cell r="AQ1587">
            <v>0</v>
          </cell>
          <cell r="AR1587">
            <v>0</v>
          </cell>
          <cell r="AS1587">
            <v>0</v>
          </cell>
          <cell r="AT1587">
            <v>0</v>
          </cell>
          <cell r="AU1587">
            <v>0</v>
          </cell>
          <cell r="AV1587">
            <v>0</v>
          </cell>
          <cell r="AW1587">
            <v>0</v>
          </cell>
          <cell r="AX1587">
            <v>1787.29</v>
          </cell>
          <cell r="AY1587">
            <v>176.94</v>
          </cell>
        </row>
        <row r="1588">
          <cell r="A1588" t="str">
            <v>039144</v>
          </cell>
          <cell r="B1588" t="str">
            <v>SUSQUEHANNA VIEW</v>
          </cell>
          <cell r="C1588" t="str">
            <v>208 SENATE AVENUE</v>
          </cell>
          <cell r="D1588">
            <v>0</v>
          </cell>
          <cell r="E1588" t="str">
            <v>Camp Hill</v>
          </cell>
          <cell r="F1588" t="str">
            <v>PA</v>
          </cell>
          <cell r="G1588" t="str">
            <v>17011</v>
          </cell>
          <cell r="H1588" t="str">
            <v>717-763-1184</v>
          </cell>
          <cell r="I1588" t="str">
            <v>717-763-8987</v>
          </cell>
          <cell r="J1588">
            <v>201</v>
          </cell>
          <cell r="K1588" t="str">
            <v>42041</v>
          </cell>
          <cell r="L1588" t="str">
            <v>Cumberland</v>
          </cell>
          <cell r="M1588" t="str">
            <v>3240</v>
          </cell>
          <cell r="N1588" t="str">
            <v>Harrisburg-Lebanon-Carlisle</v>
          </cell>
          <cell r="O1588">
            <v>0</v>
          </cell>
          <cell r="P1588">
            <v>0</v>
          </cell>
          <cell r="Q1588" t="str">
            <v>Suburban</v>
          </cell>
          <cell r="R1588" t="str">
            <v>highrise</v>
          </cell>
          <cell r="S1588" t="str">
            <v>AIMCO</v>
          </cell>
          <cell r="T1588" t="str">
            <v>NHP</v>
          </cell>
          <cell r="U1588" t="str">
            <v>Affordable</v>
          </cell>
          <cell r="V1588" t="str">
            <v>Affordable</v>
          </cell>
          <cell r="W1588">
            <v>0</v>
          </cell>
          <cell r="X1588" t="str">
            <v>Equity</v>
          </cell>
          <cell r="Y1588" t="str">
            <v>12</v>
          </cell>
          <cell r="Z1588" t="str">
            <v>8</v>
          </cell>
          <cell r="AA1588" t="str">
            <v>10</v>
          </cell>
          <cell r="AB1588">
            <v>0</v>
          </cell>
          <cell r="AC1588">
            <v>9.9000000000000005E-2</v>
          </cell>
          <cell r="AD1588" t="str">
            <v>Yes</v>
          </cell>
          <cell r="AE1588" t="str">
            <v>Yes</v>
          </cell>
          <cell r="AF1588" t="str">
            <v>NHP Management Company</v>
          </cell>
          <cell r="AG1588" t="str">
            <v>Susquehanna View LP</v>
          </cell>
          <cell r="AH1588" t="str">
            <v>1977</v>
          </cell>
          <cell r="AI1588" t="str">
            <v>East</v>
          </cell>
          <cell r="AJ1588" t="str">
            <v>Allentown</v>
          </cell>
          <cell r="AK1588" t="str">
            <v>Cooper Winston</v>
          </cell>
          <cell r="AL1588" t="str">
            <v>Lori Kolinchak</v>
          </cell>
          <cell r="AM1588" t="b">
            <v>0</v>
          </cell>
          <cell r="AN1588" t="str">
            <v>RW:039176@3494</v>
          </cell>
          <cell r="AO1588" t="str">
            <v>10573</v>
          </cell>
          <cell r="AP1588">
            <v>0</v>
          </cell>
          <cell r="AQ1588">
            <v>0</v>
          </cell>
          <cell r="AR1588">
            <v>0</v>
          </cell>
          <cell r="AS1588">
            <v>0</v>
          </cell>
          <cell r="AT1588">
            <v>0</v>
          </cell>
          <cell r="AU1588">
            <v>0</v>
          </cell>
          <cell r="AV1588">
            <v>0</v>
          </cell>
          <cell r="AW1588">
            <v>0</v>
          </cell>
          <cell r="AX1588">
            <v>0</v>
          </cell>
          <cell r="AY1588">
            <v>0</v>
          </cell>
        </row>
        <row r="1589">
          <cell r="A1589" t="str">
            <v>039145</v>
          </cell>
          <cell r="B1589" t="str">
            <v>FRIENDSET</v>
          </cell>
          <cell r="C1589" t="str">
            <v>2911 WEST 36TH STREET</v>
          </cell>
          <cell r="D1589">
            <v>0</v>
          </cell>
          <cell r="E1589" t="str">
            <v>Brooklyn</v>
          </cell>
          <cell r="F1589" t="str">
            <v>NY</v>
          </cell>
          <cell r="G1589" t="str">
            <v>11224</v>
          </cell>
          <cell r="H1589" t="str">
            <v>718-946-7124</v>
          </cell>
          <cell r="I1589" t="str">
            <v>718-946-4115</v>
          </cell>
          <cell r="J1589">
            <v>259</v>
          </cell>
          <cell r="K1589" t="str">
            <v>36047</v>
          </cell>
          <cell r="L1589" t="str">
            <v>Kings</v>
          </cell>
          <cell r="M1589" t="str">
            <v>5600</v>
          </cell>
          <cell r="N1589" t="str">
            <v>New York</v>
          </cell>
          <cell r="O1589" t="str">
            <v>70</v>
          </cell>
          <cell r="P1589" t="str">
            <v>New York - Northern New Jersey - Long Island</v>
          </cell>
          <cell r="Q1589" t="str">
            <v>Suburban</v>
          </cell>
          <cell r="R1589" t="str">
            <v>highrise</v>
          </cell>
          <cell r="S1589" t="str">
            <v>AIMCO</v>
          </cell>
          <cell r="T1589" t="str">
            <v>NHP</v>
          </cell>
          <cell r="U1589" t="str">
            <v>Affordable</v>
          </cell>
          <cell r="V1589" t="str">
            <v>Affordable</v>
          </cell>
          <cell r="W1589">
            <v>0</v>
          </cell>
          <cell r="X1589" t="str">
            <v>Equity</v>
          </cell>
          <cell r="Y1589" t="str">
            <v>12</v>
          </cell>
          <cell r="Z1589" t="str">
            <v>6</v>
          </cell>
          <cell r="AA1589" t="str">
            <v>8</v>
          </cell>
          <cell r="AB1589">
            <v>0</v>
          </cell>
          <cell r="AC1589">
            <v>0.43</v>
          </cell>
          <cell r="AD1589" t="str">
            <v>Yes</v>
          </cell>
          <cell r="AE1589" t="str">
            <v>Yes</v>
          </cell>
          <cell r="AF1589" t="str">
            <v>NHP Management Company</v>
          </cell>
          <cell r="AG1589" t="str">
            <v>Friendset Housing Co Ltd Ptsp</v>
          </cell>
          <cell r="AH1589" t="str">
            <v>1978</v>
          </cell>
          <cell r="AI1589" t="str">
            <v>East</v>
          </cell>
          <cell r="AJ1589" t="str">
            <v>Tarrytown</v>
          </cell>
          <cell r="AK1589" t="str">
            <v>David Zweig</v>
          </cell>
          <cell r="AL1589" t="str">
            <v>Mona Fishman</v>
          </cell>
          <cell r="AM1589" t="b">
            <v>1</v>
          </cell>
          <cell r="AN1589">
            <v>0</v>
          </cell>
          <cell r="AO1589">
            <v>0</v>
          </cell>
          <cell r="AP1589">
            <v>0</v>
          </cell>
          <cell r="AQ1589">
            <v>0</v>
          </cell>
          <cell r="AR1589">
            <v>0</v>
          </cell>
          <cell r="AS1589">
            <v>0</v>
          </cell>
          <cell r="AT1589">
            <v>0</v>
          </cell>
          <cell r="AU1589">
            <v>0</v>
          </cell>
          <cell r="AV1589">
            <v>0</v>
          </cell>
          <cell r="AW1589">
            <v>0</v>
          </cell>
          <cell r="AX1589">
            <v>0</v>
          </cell>
          <cell r="AY1589">
            <v>0</v>
          </cell>
        </row>
        <row r="1590">
          <cell r="A1590" t="str">
            <v>039146</v>
          </cell>
          <cell r="B1590" t="str">
            <v>BENT TREE I</v>
          </cell>
          <cell r="C1590" t="str">
            <v>6401 WOODS EDGE NORTH DRI</v>
          </cell>
          <cell r="D1590">
            <v>0</v>
          </cell>
          <cell r="E1590" t="str">
            <v>Indianapolis</v>
          </cell>
          <cell r="F1590" t="str">
            <v>IN</v>
          </cell>
          <cell r="G1590" t="str">
            <v>46268</v>
          </cell>
          <cell r="H1590" t="str">
            <v>317-875-8088</v>
          </cell>
          <cell r="I1590" t="str">
            <v>317-876-3552</v>
          </cell>
          <cell r="J1590">
            <v>240</v>
          </cell>
          <cell r="K1590" t="str">
            <v>18097</v>
          </cell>
          <cell r="L1590" t="str">
            <v>Marion</v>
          </cell>
          <cell r="M1590" t="str">
            <v>3480</v>
          </cell>
          <cell r="N1590" t="str">
            <v>Indianapolis</v>
          </cell>
          <cell r="O1590">
            <v>0</v>
          </cell>
          <cell r="P1590">
            <v>0</v>
          </cell>
          <cell r="Q1590" t="str">
            <v>Suburban</v>
          </cell>
          <cell r="R1590" t="str">
            <v>garden</v>
          </cell>
          <cell r="S1590" t="str">
            <v>AIMCO</v>
          </cell>
          <cell r="T1590" t="str">
            <v>OXFORD</v>
          </cell>
          <cell r="U1590" t="str">
            <v>Conventional</v>
          </cell>
          <cell r="V1590" t="str">
            <v>Conventional</v>
          </cell>
          <cell r="W1590">
            <v>0</v>
          </cell>
          <cell r="X1590" t="str">
            <v>Fee</v>
          </cell>
          <cell r="Y1590">
            <v>0</v>
          </cell>
          <cell r="Z1590">
            <v>0</v>
          </cell>
          <cell r="AA1590">
            <v>0</v>
          </cell>
          <cell r="AB1590">
            <v>0</v>
          </cell>
          <cell r="AC1590">
            <v>0</v>
          </cell>
          <cell r="AD1590" t="str">
            <v>Yes</v>
          </cell>
          <cell r="AE1590" t="str">
            <v>Yes</v>
          </cell>
          <cell r="AF1590" t="str">
            <v>NHP Management Company</v>
          </cell>
          <cell r="AG1590" t="str">
            <v>Bent Tree III</v>
          </cell>
          <cell r="AH1590" t="str">
            <v>1983</v>
          </cell>
          <cell r="AI1590" t="str">
            <v>Oxford</v>
          </cell>
          <cell r="AJ1590" t="str">
            <v>Conv. Midwest</v>
          </cell>
          <cell r="AK1590" t="str">
            <v>Gerry Zais</v>
          </cell>
          <cell r="AL1590" t="str">
            <v>Stella Deheer</v>
          </cell>
          <cell r="AM1590" t="b">
            <v>0</v>
          </cell>
          <cell r="AN1590" t="str">
            <v>RW:038943@3494</v>
          </cell>
          <cell r="AO1590" t="str">
            <v>10432</v>
          </cell>
          <cell r="AP1590">
            <v>0</v>
          </cell>
          <cell r="AQ1590">
            <v>0</v>
          </cell>
          <cell r="AR1590">
            <v>0</v>
          </cell>
          <cell r="AS1590">
            <v>0</v>
          </cell>
          <cell r="AT1590">
            <v>0</v>
          </cell>
          <cell r="AU1590">
            <v>0</v>
          </cell>
          <cell r="AV1590">
            <v>0</v>
          </cell>
          <cell r="AW1590">
            <v>0</v>
          </cell>
          <cell r="AX1590">
            <v>0</v>
          </cell>
          <cell r="AY1590">
            <v>0</v>
          </cell>
        </row>
        <row r="1591">
          <cell r="A1591" t="str">
            <v>039164</v>
          </cell>
          <cell r="B1591" t="str">
            <v>COUNTRYBROOK</v>
          </cell>
          <cell r="C1591" t="str">
            <v>2502 WEST SPRINGFIELD AVE</v>
          </cell>
          <cell r="D1591">
            <v>0</v>
          </cell>
          <cell r="E1591" t="str">
            <v>Champaign</v>
          </cell>
          <cell r="F1591" t="str">
            <v>IL</v>
          </cell>
          <cell r="G1591" t="str">
            <v>61821</v>
          </cell>
          <cell r="H1591" t="str">
            <v>217-356-1879</v>
          </cell>
          <cell r="I1591" t="str">
            <v>217-356-0862</v>
          </cell>
          <cell r="J1591">
            <v>150</v>
          </cell>
          <cell r="K1591" t="str">
            <v>17019</v>
          </cell>
          <cell r="L1591" t="str">
            <v>Champaign</v>
          </cell>
          <cell r="M1591" t="str">
            <v>1400</v>
          </cell>
          <cell r="N1591" t="str">
            <v>Champaign-Urbana</v>
          </cell>
          <cell r="O1591">
            <v>0</v>
          </cell>
          <cell r="P1591">
            <v>0</v>
          </cell>
          <cell r="Q1591" t="str">
            <v>Unknown</v>
          </cell>
          <cell r="R1591" t="str">
            <v>garden</v>
          </cell>
          <cell r="S1591" t="str">
            <v>AIMCO</v>
          </cell>
          <cell r="T1591" t="str">
            <v>OXFORD</v>
          </cell>
          <cell r="U1591" t="str">
            <v>Affordable</v>
          </cell>
          <cell r="V1591" t="str">
            <v>Affordable</v>
          </cell>
          <cell r="W1591">
            <v>0</v>
          </cell>
          <cell r="X1591" t="str">
            <v>Fee</v>
          </cell>
          <cell r="Y1591">
            <v>0</v>
          </cell>
          <cell r="Z1591">
            <v>0</v>
          </cell>
          <cell r="AA1591">
            <v>0</v>
          </cell>
          <cell r="AB1591">
            <v>0</v>
          </cell>
          <cell r="AC1591">
            <v>0</v>
          </cell>
          <cell r="AD1591" t="str">
            <v>Yes</v>
          </cell>
          <cell r="AE1591" t="str">
            <v>Yes</v>
          </cell>
          <cell r="AF1591" t="str">
            <v>Oxford</v>
          </cell>
          <cell r="AG1591" t="str">
            <v>Countrybrook Associates</v>
          </cell>
          <cell r="AH1591" t="str">
            <v>1982</v>
          </cell>
          <cell r="AI1591" t="str">
            <v>Oxford</v>
          </cell>
          <cell r="AJ1591" t="str">
            <v>Aff. Midwest</v>
          </cell>
          <cell r="AK1591" t="str">
            <v>Jennifer Jarvis</v>
          </cell>
          <cell r="AL1591" t="str">
            <v>Jeanne Gullion</v>
          </cell>
          <cell r="AM1591" t="b">
            <v>0</v>
          </cell>
          <cell r="AN1591" t="str">
            <v>RW:000013@3494</v>
          </cell>
          <cell r="AO1591" t="str">
            <v>11409</v>
          </cell>
          <cell r="AP1591">
            <v>0</v>
          </cell>
          <cell r="AQ1591">
            <v>0</v>
          </cell>
          <cell r="AR1591">
            <v>0</v>
          </cell>
          <cell r="AS1591">
            <v>0</v>
          </cell>
          <cell r="AT1591">
            <v>1187.77</v>
          </cell>
          <cell r="AU1591">
            <v>0</v>
          </cell>
          <cell r="AV1591">
            <v>0</v>
          </cell>
          <cell r="AW1591">
            <v>0</v>
          </cell>
          <cell r="AX1591">
            <v>1187.77</v>
          </cell>
          <cell r="AY1591">
            <v>0</v>
          </cell>
        </row>
        <row r="1592">
          <cell r="A1592" t="str">
            <v>039165</v>
          </cell>
          <cell r="B1592" t="str">
            <v>FLORIDA HOUSE</v>
          </cell>
          <cell r="C1592" t="str">
            <v>1502 EAST FLORIDA AVENUE</v>
          </cell>
          <cell r="D1592">
            <v>0</v>
          </cell>
          <cell r="E1592" t="str">
            <v>Urbana</v>
          </cell>
          <cell r="F1592" t="str">
            <v>IL</v>
          </cell>
          <cell r="G1592" t="str">
            <v>61802</v>
          </cell>
          <cell r="H1592" t="str">
            <v>217-328-3301</v>
          </cell>
          <cell r="I1592" t="str">
            <v>217-328-0229</v>
          </cell>
          <cell r="J1592">
            <v>120</v>
          </cell>
          <cell r="K1592" t="str">
            <v>17019</v>
          </cell>
          <cell r="L1592" t="str">
            <v>Champaign</v>
          </cell>
          <cell r="M1592" t="str">
            <v>1400</v>
          </cell>
          <cell r="N1592" t="str">
            <v>Champaign-Urbana</v>
          </cell>
          <cell r="O1592">
            <v>0</v>
          </cell>
          <cell r="P1592">
            <v>0</v>
          </cell>
          <cell r="Q1592" t="str">
            <v>Small City</v>
          </cell>
          <cell r="R1592" t="str">
            <v>garden</v>
          </cell>
          <cell r="S1592" t="str">
            <v>AIMCO</v>
          </cell>
          <cell r="T1592" t="str">
            <v>OXFORD</v>
          </cell>
          <cell r="U1592" t="str">
            <v>Affordable</v>
          </cell>
          <cell r="V1592" t="str">
            <v>Affordable</v>
          </cell>
          <cell r="W1592">
            <v>0</v>
          </cell>
          <cell r="X1592" t="str">
            <v>Fee</v>
          </cell>
          <cell r="Y1592">
            <v>0</v>
          </cell>
          <cell r="Z1592">
            <v>0</v>
          </cell>
          <cell r="AA1592">
            <v>0</v>
          </cell>
          <cell r="AB1592">
            <v>0</v>
          </cell>
          <cell r="AC1592">
            <v>0</v>
          </cell>
          <cell r="AD1592" t="str">
            <v>Yes</v>
          </cell>
          <cell r="AE1592" t="str">
            <v>Yes</v>
          </cell>
          <cell r="AF1592" t="str">
            <v>Oxford</v>
          </cell>
          <cell r="AG1592" t="str">
            <v>Florida House</v>
          </cell>
          <cell r="AH1592" t="str">
            <v>1978</v>
          </cell>
          <cell r="AI1592" t="str">
            <v>Oxford</v>
          </cell>
          <cell r="AJ1592" t="str">
            <v>Aff. Midwest</v>
          </cell>
          <cell r="AK1592" t="str">
            <v>Jennifer Jarvis</v>
          </cell>
          <cell r="AL1592" t="str">
            <v>Jeanne Gullion</v>
          </cell>
          <cell r="AM1592" t="b">
            <v>0</v>
          </cell>
          <cell r="AN1592">
            <v>0</v>
          </cell>
          <cell r="AO1592" t="str">
            <v>09011</v>
          </cell>
          <cell r="AP1592">
            <v>0</v>
          </cell>
          <cell r="AQ1592">
            <v>0</v>
          </cell>
          <cell r="AR1592">
            <v>0</v>
          </cell>
          <cell r="AS1592">
            <v>0</v>
          </cell>
          <cell r="AT1592">
            <v>0</v>
          </cell>
          <cell r="AU1592">
            <v>0</v>
          </cell>
          <cell r="AV1592">
            <v>0</v>
          </cell>
          <cell r="AW1592">
            <v>0</v>
          </cell>
          <cell r="AX1592">
            <v>0</v>
          </cell>
          <cell r="AY1592">
            <v>0</v>
          </cell>
        </row>
        <row r="1593">
          <cell r="A1593" t="str">
            <v>039166</v>
          </cell>
          <cell r="B1593" t="str">
            <v>CHAMBREL AT MONTROSE</v>
          </cell>
          <cell r="C1593" t="str">
            <v>100 BROOKMONT ROAD</v>
          </cell>
          <cell r="D1593">
            <v>0</v>
          </cell>
          <cell r="E1593" t="str">
            <v>Akron</v>
          </cell>
          <cell r="F1593" t="str">
            <v>OH</v>
          </cell>
          <cell r="G1593" t="str">
            <v>44333</v>
          </cell>
          <cell r="H1593" t="str">
            <v>330-666-4545</v>
          </cell>
          <cell r="I1593" t="str">
            <v>330-666-1579</v>
          </cell>
          <cell r="J1593">
            <v>168</v>
          </cell>
          <cell r="K1593" t="str">
            <v>39153</v>
          </cell>
          <cell r="L1593" t="str">
            <v>Summit</v>
          </cell>
          <cell r="M1593" t="str">
            <v>0080</v>
          </cell>
          <cell r="N1593" t="str">
            <v>Akron</v>
          </cell>
          <cell r="O1593" t="str">
            <v>28</v>
          </cell>
          <cell r="P1593" t="str">
            <v>Cleveland - Akron</v>
          </cell>
          <cell r="Q1593" t="str">
            <v>Small City</v>
          </cell>
          <cell r="R1593" t="str">
            <v>garden</v>
          </cell>
          <cell r="S1593" t="str">
            <v>AIMCO</v>
          </cell>
          <cell r="T1593" t="str">
            <v>OXFORD</v>
          </cell>
          <cell r="U1593" t="str">
            <v>Retirement</v>
          </cell>
          <cell r="V1593" t="str">
            <v>Retirement</v>
          </cell>
          <cell r="W1593">
            <v>0</v>
          </cell>
          <cell r="X1593" t="str">
            <v>Fee</v>
          </cell>
          <cell r="Y1593">
            <v>0</v>
          </cell>
          <cell r="Z1593">
            <v>0</v>
          </cell>
          <cell r="AA1593">
            <v>0</v>
          </cell>
          <cell r="AB1593">
            <v>0</v>
          </cell>
          <cell r="AC1593">
            <v>0</v>
          </cell>
          <cell r="AD1593" t="str">
            <v>Yes</v>
          </cell>
          <cell r="AE1593" t="str">
            <v>Yes</v>
          </cell>
          <cell r="AF1593" t="str">
            <v>Oxford</v>
          </cell>
          <cell r="AG1593" t="str">
            <v>Akron Nursing</v>
          </cell>
          <cell r="AH1593" t="str">
            <v>1986</v>
          </cell>
          <cell r="AI1593" t="str">
            <v>Oxford</v>
          </cell>
          <cell r="AJ1593" t="str">
            <v>Sr. Living</v>
          </cell>
          <cell r="AK1593" t="str">
            <v>Fran Wechter</v>
          </cell>
          <cell r="AL1593" t="str">
            <v>Francis Wechter</v>
          </cell>
          <cell r="AM1593" t="b">
            <v>0</v>
          </cell>
          <cell r="AN1593" t="str">
            <v>RW:008681@3494</v>
          </cell>
          <cell r="AO1593" t="str">
            <v>11318</v>
          </cell>
          <cell r="AP1593">
            <v>0</v>
          </cell>
          <cell r="AQ1593">
            <v>0</v>
          </cell>
          <cell r="AR1593">
            <v>0</v>
          </cell>
          <cell r="AS1593">
            <v>0</v>
          </cell>
          <cell r="AT1593">
            <v>0</v>
          </cell>
          <cell r="AU1593">
            <v>0</v>
          </cell>
          <cell r="AV1593">
            <v>0</v>
          </cell>
          <cell r="AW1593">
            <v>0</v>
          </cell>
          <cell r="AX1593">
            <v>0</v>
          </cell>
          <cell r="AY1593">
            <v>0</v>
          </cell>
        </row>
        <row r="1594">
          <cell r="A1594" t="str">
            <v>039167</v>
          </cell>
          <cell r="B1594" t="str">
            <v>WINDSONG AT CHAMBRELL</v>
          </cell>
          <cell r="C1594" t="str">
            <v>120 BROOKMONT ROAD</v>
          </cell>
          <cell r="D1594">
            <v>0</v>
          </cell>
          <cell r="E1594" t="str">
            <v>Akron</v>
          </cell>
          <cell r="F1594" t="str">
            <v>OH</v>
          </cell>
          <cell r="G1594" t="str">
            <v>44333</v>
          </cell>
          <cell r="H1594" t="str">
            <v>330-666-7373</v>
          </cell>
          <cell r="I1594" t="str">
            <v>330-666-7595</v>
          </cell>
          <cell r="J1594">
            <v>83</v>
          </cell>
          <cell r="K1594" t="str">
            <v>39153</v>
          </cell>
          <cell r="L1594" t="str">
            <v>Summit</v>
          </cell>
          <cell r="M1594" t="str">
            <v>0080</v>
          </cell>
          <cell r="N1594" t="str">
            <v>Akron</v>
          </cell>
          <cell r="O1594" t="str">
            <v>28</v>
          </cell>
          <cell r="P1594" t="str">
            <v>Cleveland - Akron</v>
          </cell>
          <cell r="Q1594" t="str">
            <v>Small City</v>
          </cell>
          <cell r="R1594" t="str">
            <v>garden</v>
          </cell>
          <cell r="S1594" t="str">
            <v>AIMCO</v>
          </cell>
          <cell r="T1594" t="str">
            <v>OXFORD</v>
          </cell>
          <cell r="U1594" t="str">
            <v>Retirement</v>
          </cell>
          <cell r="V1594" t="str">
            <v>Retirement</v>
          </cell>
          <cell r="W1594">
            <v>0</v>
          </cell>
          <cell r="X1594" t="str">
            <v>Fee</v>
          </cell>
          <cell r="Y1594">
            <v>0</v>
          </cell>
          <cell r="Z1594">
            <v>0</v>
          </cell>
          <cell r="AA1594">
            <v>0</v>
          </cell>
          <cell r="AB1594">
            <v>0</v>
          </cell>
          <cell r="AC1594">
            <v>0</v>
          </cell>
          <cell r="AD1594" t="str">
            <v>Yes</v>
          </cell>
          <cell r="AE1594" t="str">
            <v>Yes</v>
          </cell>
          <cell r="AF1594" t="str">
            <v>Oxford</v>
          </cell>
          <cell r="AG1594" t="str">
            <v>Akron One Retirement</v>
          </cell>
          <cell r="AH1594" t="str">
            <v>1997</v>
          </cell>
          <cell r="AI1594" t="str">
            <v>Oxford</v>
          </cell>
          <cell r="AJ1594" t="str">
            <v>Sr. Living</v>
          </cell>
          <cell r="AK1594" t="str">
            <v>Fran Wechter</v>
          </cell>
          <cell r="AL1594" t="str">
            <v>Francis Wechter</v>
          </cell>
          <cell r="AM1594" t="b">
            <v>0</v>
          </cell>
          <cell r="AN1594">
            <v>0</v>
          </cell>
          <cell r="AO1594" t="str">
            <v>09050</v>
          </cell>
          <cell r="AP1594">
            <v>0</v>
          </cell>
          <cell r="AQ1594">
            <v>0</v>
          </cell>
          <cell r="AR1594">
            <v>0</v>
          </cell>
          <cell r="AS1594">
            <v>0</v>
          </cell>
          <cell r="AT1594">
            <v>0</v>
          </cell>
          <cell r="AU1594">
            <v>0</v>
          </cell>
          <cell r="AV1594">
            <v>0</v>
          </cell>
          <cell r="AW1594">
            <v>0</v>
          </cell>
          <cell r="AX1594">
            <v>0</v>
          </cell>
          <cell r="AY1594">
            <v>0</v>
          </cell>
        </row>
        <row r="1595">
          <cell r="A1595" t="str">
            <v>039168</v>
          </cell>
          <cell r="B1595" t="str">
            <v>FAIRLANE EAST</v>
          </cell>
          <cell r="C1595" t="str">
            <v>16055 KNOLLWOOD DRIVE</v>
          </cell>
          <cell r="D1595">
            <v>0</v>
          </cell>
          <cell r="E1595" t="str">
            <v>Dearborn</v>
          </cell>
          <cell r="F1595" t="str">
            <v>MI</v>
          </cell>
          <cell r="G1595" t="str">
            <v>48120</v>
          </cell>
          <cell r="H1595" t="str">
            <v>313-271-8510</v>
          </cell>
          <cell r="I1595" t="str">
            <v>313-271-4162</v>
          </cell>
          <cell r="J1595">
            <v>244</v>
          </cell>
          <cell r="K1595" t="str">
            <v>26163</v>
          </cell>
          <cell r="L1595" t="str">
            <v>Wayne</v>
          </cell>
          <cell r="M1595" t="str">
            <v>2160</v>
          </cell>
          <cell r="N1595" t="str">
            <v>Detroit</v>
          </cell>
          <cell r="O1595" t="str">
            <v>35</v>
          </cell>
          <cell r="P1595" t="str">
            <v>Detroit - Ann Arbor - Flint</v>
          </cell>
          <cell r="Q1595" t="str">
            <v>Suburban</v>
          </cell>
          <cell r="R1595" t="str">
            <v>garden</v>
          </cell>
          <cell r="S1595" t="str">
            <v>AIMCO</v>
          </cell>
          <cell r="T1595" t="str">
            <v>OXFORD</v>
          </cell>
          <cell r="U1595" t="str">
            <v>Conventional</v>
          </cell>
          <cell r="V1595" t="str">
            <v>Conventional</v>
          </cell>
          <cell r="W1595">
            <v>0</v>
          </cell>
          <cell r="X1595" t="str">
            <v>Fee</v>
          </cell>
          <cell r="Y1595">
            <v>0</v>
          </cell>
          <cell r="Z1595">
            <v>0</v>
          </cell>
          <cell r="AA1595">
            <v>0</v>
          </cell>
          <cell r="AB1595">
            <v>0</v>
          </cell>
          <cell r="AC1595">
            <v>0</v>
          </cell>
          <cell r="AD1595" t="str">
            <v>Yes</v>
          </cell>
          <cell r="AE1595" t="str">
            <v>Yes</v>
          </cell>
          <cell r="AF1595" t="str">
            <v>Oxford</v>
          </cell>
          <cell r="AG1595" t="str">
            <v>Fairlane East</v>
          </cell>
          <cell r="AH1595" t="str">
            <v>1972</v>
          </cell>
          <cell r="AI1595" t="str">
            <v>Oxford</v>
          </cell>
          <cell r="AJ1595" t="str">
            <v>Conv. Midwest</v>
          </cell>
          <cell r="AK1595" t="str">
            <v>Gerry Zais</v>
          </cell>
          <cell r="AL1595" t="str">
            <v>Laura Tyner</v>
          </cell>
          <cell r="AM1595" t="b">
            <v>0</v>
          </cell>
          <cell r="AN1595" t="str">
            <v>RW:007067@3494</v>
          </cell>
          <cell r="AO1595" t="str">
            <v>11362</v>
          </cell>
          <cell r="AP1595">
            <v>0</v>
          </cell>
          <cell r="AQ1595">
            <v>0</v>
          </cell>
          <cell r="AR1595">
            <v>0</v>
          </cell>
          <cell r="AS1595">
            <v>0</v>
          </cell>
          <cell r="AT1595">
            <v>0</v>
          </cell>
          <cell r="AU1595">
            <v>0</v>
          </cell>
          <cell r="AV1595">
            <v>0</v>
          </cell>
          <cell r="AW1595">
            <v>0</v>
          </cell>
          <cell r="AX1595">
            <v>0</v>
          </cell>
          <cell r="AY1595">
            <v>0</v>
          </cell>
        </row>
        <row r="1596">
          <cell r="A1596" t="str">
            <v>039169</v>
          </cell>
          <cell r="B1596" t="str">
            <v>RIVER'S EDGE</v>
          </cell>
          <cell r="C1596" t="str">
            <v>718 NORTH HILLCREST #5F</v>
          </cell>
          <cell r="D1596">
            <v>0</v>
          </cell>
          <cell r="E1596" t="str">
            <v>Greenville</v>
          </cell>
          <cell r="F1596" t="str">
            <v>MI</v>
          </cell>
          <cell r="G1596" t="str">
            <v>48838</v>
          </cell>
          <cell r="H1596" t="str">
            <v>616-754-6169</v>
          </cell>
          <cell r="I1596" t="str">
            <v>616-754-0278</v>
          </cell>
          <cell r="J1596">
            <v>48</v>
          </cell>
          <cell r="K1596" t="str">
            <v>26117</v>
          </cell>
          <cell r="L1596" t="str">
            <v>Montcalm</v>
          </cell>
          <cell r="M1596" t="str">
            <v>026</v>
          </cell>
          <cell r="N1596" t="str">
            <v>MI Other</v>
          </cell>
          <cell r="O1596">
            <v>0</v>
          </cell>
          <cell r="P1596">
            <v>0</v>
          </cell>
          <cell r="Q1596" t="str">
            <v>Small City</v>
          </cell>
          <cell r="R1596" t="str">
            <v>garden</v>
          </cell>
          <cell r="S1596" t="str">
            <v>AIMCO</v>
          </cell>
          <cell r="T1596" t="str">
            <v>OXFORD</v>
          </cell>
          <cell r="U1596" t="str">
            <v>Affordable</v>
          </cell>
          <cell r="V1596" t="str">
            <v>Affordable</v>
          </cell>
          <cell r="W1596">
            <v>0</v>
          </cell>
          <cell r="X1596" t="str">
            <v>Fee</v>
          </cell>
          <cell r="Y1596">
            <v>0</v>
          </cell>
          <cell r="Z1596">
            <v>0</v>
          </cell>
          <cell r="AA1596">
            <v>0</v>
          </cell>
          <cell r="AB1596">
            <v>0</v>
          </cell>
          <cell r="AC1596">
            <v>0</v>
          </cell>
          <cell r="AD1596" t="str">
            <v>Yes</v>
          </cell>
          <cell r="AE1596" t="str">
            <v>Yes</v>
          </cell>
          <cell r="AF1596" t="str">
            <v>Oxford</v>
          </cell>
          <cell r="AG1596" t="str">
            <v>River's Edge</v>
          </cell>
          <cell r="AH1596" t="str">
            <v>1981</v>
          </cell>
          <cell r="AI1596" t="str">
            <v>Oxford</v>
          </cell>
          <cell r="AJ1596" t="str">
            <v>Conv. Midwest</v>
          </cell>
          <cell r="AK1596" t="str">
            <v>Gerry Zais</v>
          </cell>
          <cell r="AL1596" t="str">
            <v>Kristy Hall</v>
          </cell>
          <cell r="AM1596" t="b">
            <v>0</v>
          </cell>
          <cell r="AN1596" t="str">
            <v>RW:038279@3494</v>
          </cell>
          <cell r="AO1596" t="str">
            <v>08148</v>
          </cell>
          <cell r="AP1596">
            <v>0</v>
          </cell>
          <cell r="AQ1596">
            <v>0</v>
          </cell>
          <cell r="AR1596">
            <v>0</v>
          </cell>
          <cell r="AS1596">
            <v>0</v>
          </cell>
          <cell r="AT1596">
            <v>0</v>
          </cell>
          <cell r="AU1596">
            <v>0</v>
          </cell>
          <cell r="AV1596">
            <v>0</v>
          </cell>
          <cell r="AW1596">
            <v>0</v>
          </cell>
          <cell r="AX1596">
            <v>0</v>
          </cell>
          <cell r="AY1596">
            <v>0</v>
          </cell>
        </row>
        <row r="1597">
          <cell r="A1597" t="str">
            <v>039170</v>
          </cell>
          <cell r="B1597" t="str">
            <v>WESTMINSTER OAKS</v>
          </cell>
          <cell r="C1597" t="str">
            <v>10550 OAK BLUFF COURT</v>
          </cell>
          <cell r="D1597">
            <v>0</v>
          </cell>
          <cell r="E1597" t="str">
            <v>Burke</v>
          </cell>
          <cell r="F1597" t="str">
            <v>VA</v>
          </cell>
          <cell r="G1597" t="str">
            <v>22015</v>
          </cell>
          <cell r="H1597" t="str">
            <v>703-323-7438</v>
          </cell>
          <cell r="I1597" t="str">
            <v>703-323-1290</v>
          </cell>
          <cell r="J1597">
            <v>50</v>
          </cell>
          <cell r="K1597" t="str">
            <v>51059</v>
          </cell>
          <cell r="L1597" t="str">
            <v>Fairfax</v>
          </cell>
          <cell r="M1597" t="str">
            <v>8840</v>
          </cell>
          <cell r="N1597" t="str">
            <v>Washington</v>
          </cell>
          <cell r="O1597" t="str">
            <v>97</v>
          </cell>
          <cell r="P1597" t="str">
            <v>Washington - Baltimore</v>
          </cell>
          <cell r="Q1597" t="str">
            <v>Suburban</v>
          </cell>
          <cell r="R1597" t="str">
            <v>garden</v>
          </cell>
          <cell r="S1597" t="str">
            <v>AIMCO</v>
          </cell>
          <cell r="T1597" t="str">
            <v>OXFORD</v>
          </cell>
          <cell r="U1597" t="str">
            <v>Affordable</v>
          </cell>
          <cell r="V1597" t="str">
            <v>Affordable</v>
          </cell>
          <cell r="W1597">
            <v>0</v>
          </cell>
          <cell r="X1597" t="str">
            <v>Fee</v>
          </cell>
          <cell r="Y1597">
            <v>0</v>
          </cell>
          <cell r="Z1597">
            <v>0</v>
          </cell>
          <cell r="AA1597">
            <v>0</v>
          </cell>
          <cell r="AB1597">
            <v>0</v>
          </cell>
          <cell r="AC1597">
            <v>0</v>
          </cell>
          <cell r="AD1597" t="str">
            <v>Yes</v>
          </cell>
          <cell r="AE1597" t="str">
            <v>Yes</v>
          </cell>
          <cell r="AF1597" t="str">
            <v>Oxford</v>
          </cell>
          <cell r="AG1597" t="str">
            <v>Newington - Oxford</v>
          </cell>
          <cell r="AH1597" t="str">
            <v>1982</v>
          </cell>
          <cell r="AI1597" t="str">
            <v>Oxford</v>
          </cell>
          <cell r="AJ1597" t="str">
            <v>Aff. Midwest</v>
          </cell>
          <cell r="AK1597" t="str">
            <v>Jennifer Jarvis</v>
          </cell>
          <cell r="AL1597" t="str">
            <v>Tom Schneider</v>
          </cell>
          <cell r="AM1597" t="b">
            <v>0</v>
          </cell>
          <cell r="AN1597" t="str">
            <v>RW:038452@3494</v>
          </cell>
          <cell r="AO1597" t="str">
            <v>08357</v>
          </cell>
          <cell r="AP1597">
            <v>0</v>
          </cell>
          <cell r="AQ1597">
            <v>0</v>
          </cell>
          <cell r="AR1597">
            <v>0</v>
          </cell>
          <cell r="AS1597">
            <v>0</v>
          </cell>
          <cell r="AT1597">
            <v>0</v>
          </cell>
          <cell r="AU1597">
            <v>0</v>
          </cell>
          <cell r="AV1597">
            <v>0</v>
          </cell>
          <cell r="AW1597">
            <v>0</v>
          </cell>
          <cell r="AX1597">
            <v>0</v>
          </cell>
          <cell r="AY1597">
            <v>0</v>
          </cell>
        </row>
        <row r="1598">
          <cell r="A1598" t="str">
            <v>039171</v>
          </cell>
          <cell r="B1598" t="str">
            <v>CREVENNA OAKS</v>
          </cell>
          <cell r="C1598" t="str">
            <v>10550 OAK BLUFF COURT</v>
          </cell>
          <cell r="D1598">
            <v>0</v>
          </cell>
          <cell r="E1598" t="str">
            <v>Burke</v>
          </cell>
          <cell r="F1598" t="str">
            <v>VA</v>
          </cell>
          <cell r="G1598" t="str">
            <v>22015</v>
          </cell>
          <cell r="H1598" t="str">
            <v>703-323-7964</v>
          </cell>
          <cell r="I1598" t="str">
            <v>703-323-1290</v>
          </cell>
          <cell r="J1598">
            <v>50</v>
          </cell>
          <cell r="K1598" t="str">
            <v>51059</v>
          </cell>
          <cell r="L1598" t="str">
            <v>Fairfax</v>
          </cell>
          <cell r="M1598" t="str">
            <v>8840</v>
          </cell>
          <cell r="N1598" t="str">
            <v>Washington</v>
          </cell>
          <cell r="O1598" t="str">
            <v>97</v>
          </cell>
          <cell r="P1598" t="str">
            <v>Washington - Baltimore</v>
          </cell>
          <cell r="Q1598" t="str">
            <v>Suburban</v>
          </cell>
          <cell r="R1598" t="str">
            <v>garden</v>
          </cell>
          <cell r="S1598" t="str">
            <v>AIMCO</v>
          </cell>
          <cell r="T1598" t="str">
            <v>OXFORD</v>
          </cell>
          <cell r="U1598" t="str">
            <v>Affordable</v>
          </cell>
          <cell r="V1598" t="str">
            <v>Affordable</v>
          </cell>
          <cell r="W1598">
            <v>0</v>
          </cell>
          <cell r="X1598" t="str">
            <v>Fee</v>
          </cell>
          <cell r="Y1598">
            <v>0</v>
          </cell>
          <cell r="Z1598">
            <v>0</v>
          </cell>
          <cell r="AA1598">
            <v>0</v>
          </cell>
          <cell r="AB1598">
            <v>0</v>
          </cell>
          <cell r="AC1598">
            <v>0</v>
          </cell>
          <cell r="AD1598" t="str">
            <v>Yes</v>
          </cell>
          <cell r="AE1598" t="str">
            <v>Yes</v>
          </cell>
          <cell r="AF1598" t="str">
            <v>Oxford</v>
          </cell>
          <cell r="AG1598" t="str">
            <v>Burke - Oxford</v>
          </cell>
          <cell r="AH1598" t="str">
            <v>1986</v>
          </cell>
          <cell r="AI1598" t="str">
            <v>Oxford</v>
          </cell>
          <cell r="AJ1598" t="str">
            <v>Aff. Midwest</v>
          </cell>
          <cell r="AK1598" t="str">
            <v>Jennifer Jarvis</v>
          </cell>
          <cell r="AL1598" t="str">
            <v>Tom Schneider</v>
          </cell>
          <cell r="AM1598" t="b">
            <v>0</v>
          </cell>
          <cell r="AN1598" t="str">
            <v>RW:037997@3494</v>
          </cell>
          <cell r="AO1598" t="str">
            <v>11240</v>
          </cell>
          <cell r="AP1598">
            <v>0</v>
          </cell>
          <cell r="AQ1598">
            <v>0</v>
          </cell>
          <cell r="AR1598">
            <v>0</v>
          </cell>
          <cell r="AS1598">
            <v>0</v>
          </cell>
          <cell r="AT1598">
            <v>0</v>
          </cell>
          <cell r="AU1598">
            <v>0</v>
          </cell>
          <cell r="AV1598">
            <v>0</v>
          </cell>
          <cell r="AW1598">
            <v>0</v>
          </cell>
          <cell r="AX1598">
            <v>0</v>
          </cell>
          <cell r="AY1598">
            <v>0</v>
          </cell>
        </row>
        <row r="1599">
          <cell r="A1599" t="str">
            <v>039172</v>
          </cell>
          <cell r="B1599" t="str">
            <v>BRANCHWOOD TOWERS</v>
          </cell>
          <cell r="C1599" t="str">
            <v>8600 MIKE SHAPIRO DRIVE</v>
          </cell>
          <cell r="D1599">
            <v>0</v>
          </cell>
          <cell r="E1599" t="str">
            <v>Clinton</v>
          </cell>
          <cell r="F1599" t="str">
            <v>MD</v>
          </cell>
          <cell r="G1599" t="str">
            <v>20735</v>
          </cell>
          <cell r="H1599" t="str">
            <v>301-856-1620</v>
          </cell>
          <cell r="I1599" t="str">
            <v>301-856-0947</v>
          </cell>
          <cell r="J1599">
            <v>180</v>
          </cell>
          <cell r="K1599" t="str">
            <v>24033</v>
          </cell>
          <cell r="L1599" t="str">
            <v>Prince George's</v>
          </cell>
          <cell r="M1599" t="str">
            <v>8840</v>
          </cell>
          <cell r="N1599" t="str">
            <v>Washington</v>
          </cell>
          <cell r="O1599" t="str">
            <v>97</v>
          </cell>
          <cell r="P1599" t="str">
            <v>Washington - Baltimore</v>
          </cell>
          <cell r="Q1599" t="str">
            <v>Suburban</v>
          </cell>
          <cell r="R1599" t="str">
            <v>highrise</v>
          </cell>
          <cell r="S1599" t="str">
            <v>AIMCO</v>
          </cell>
          <cell r="T1599" t="str">
            <v>NHP</v>
          </cell>
          <cell r="U1599" t="str">
            <v>Affordable</v>
          </cell>
          <cell r="V1599" t="str">
            <v>Affordable</v>
          </cell>
          <cell r="W1599">
            <v>0</v>
          </cell>
          <cell r="X1599" t="str">
            <v>Equity</v>
          </cell>
          <cell r="Y1599" t="str">
            <v>12</v>
          </cell>
          <cell r="Z1599" t="str">
            <v>7</v>
          </cell>
          <cell r="AA1599" t="str">
            <v>9</v>
          </cell>
          <cell r="AB1599">
            <v>0</v>
          </cell>
          <cell r="AC1599">
            <v>0.2024</v>
          </cell>
          <cell r="AD1599" t="str">
            <v>Yes</v>
          </cell>
          <cell r="AE1599" t="str">
            <v>Yes</v>
          </cell>
          <cell r="AF1599" t="str">
            <v>NHP Management Company</v>
          </cell>
          <cell r="AG1599" t="str">
            <v>Branchwood Towers Ltd Ptsp</v>
          </cell>
          <cell r="AH1599" t="str">
            <v>1996</v>
          </cell>
          <cell r="AI1599" t="str">
            <v>East</v>
          </cell>
          <cell r="AJ1599" t="str">
            <v>Rockville</v>
          </cell>
          <cell r="AK1599" t="str">
            <v>Bruce Terwilliger</v>
          </cell>
          <cell r="AL1599" t="str">
            <v>Ginger Fitzpatrick</v>
          </cell>
          <cell r="AM1599" t="b">
            <v>0</v>
          </cell>
          <cell r="AN1599" t="str">
            <v>RW:000593@3494</v>
          </cell>
          <cell r="AO1599">
            <v>0</v>
          </cell>
          <cell r="AP1599">
            <v>0</v>
          </cell>
          <cell r="AQ1599">
            <v>0</v>
          </cell>
          <cell r="AR1599">
            <v>0</v>
          </cell>
          <cell r="AS1599">
            <v>0</v>
          </cell>
          <cell r="AT1599">
            <v>0</v>
          </cell>
          <cell r="AU1599">
            <v>0</v>
          </cell>
          <cell r="AV1599">
            <v>0</v>
          </cell>
          <cell r="AW1599">
            <v>0</v>
          </cell>
          <cell r="AX1599">
            <v>0</v>
          </cell>
          <cell r="AY1599">
            <v>0</v>
          </cell>
        </row>
        <row r="1600">
          <cell r="A1600" t="str">
            <v>039173</v>
          </cell>
          <cell r="B1600" t="str">
            <v>SUNRISE</v>
          </cell>
          <cell r="C1600" t="str">
            <v>1817 S 9TH STREET</v>
          </cell>
          <cell r="D1600">
            <v>0</v>
          </cell>
          <cell r="E1600" t="str">
            <v>Mattoon</v>
          </cell>
          <cell r="F1600" t="str">
            <v>IL</v>
          </cell>
          <cell r="G1600" t="str">
            <v>61938</v>
          </cell>
          <cell r="H1600" t="str">
            <v>217-235-7707</v>
          </cell>
          <cell r="I1600" t="str">
            <v>217-235-7771</v>
          </cell>
          <cell r="J1600">
            <v>120</v>
          </cell>
          <cell r="K1600" t="str">
            <v>17029</v>
          </cell>
          <cell r="L1600" t="str">
            <v>Coles</v>
          </cell>
          <cell r="M1600" t="str">
            <v>017</v>
          </cell>
          <cell r="N1600" t="str">
            <v>IL Other</v>
          </cell>
          <cell r="O1600">
            <v>0</v>
          </cell>
          <cell r="P1600">
            <v>0</v>
          </cell>
          <cell r="Q1600" t="str">
            <v>Small city</v>
          </cell>
          <cell r="R1600" t="str">
            <v>garden</v>
          </cell>
          <cell r="S1600" t="str">
            <v>AIMCO</v>
          </cell>
          <cell r="T1600" t="str">
            <v>NHP</v>
          </cell>
          <cell r="U1600" t="str">
            <v>Affordable</v>
          </cell>
          <cell r="V1600" t="str">
            <v>Affordable</v>
          </cell>
          <cell r="W1600">
            <v>0</v>
          </cell>
          <cell r="X1600" t="str">
            <v>Equity</v>
          </cell>
          <cell r="Y1600" t="str">
            <v>12</v>
          </cell>
          <cell r="Z1600" t="str">
            <v>6</v>
          </cell>
          <cell r="AA1600" t="str">
            <v>8</v>
          </cell>
          <cell r="AB1600">
            <v>0</v>
          </cell>
          <cell r="AC1600">
            <v>0.16009999999999999</v>
          </cell>
          <cell r="AD1600" t="str">
            <v>Yes</v>
          </cell>
          <cell r="AE1600" t="str">
            <v>Yes</v>
          </cell>
          <cell r="AF1600" t="str">
            <v>NHP Management Company</v>
          </cell>
          <cell r="AG1600" t="str">
            <v>Sunrise Assoc Ltd Ptsp</v>
          </cell>
          <cell r="AH1600" t="str">
            <v>1982</v>
          </cell>
          <cell r="AI1600" t="str">
            <v>Far West</v>
          </cell>
          <cell r="AJ1600" t="str">
            <v>Chicago</v>
          </cell>
          <cell r="AK1600" t="str">
            <v>Wade Roemke</v>
          </cell>
          <cell r="AL1600" t="str">
            <v>Oscar Zeff</v>
          </cell>
          <cell r="AM1600" t="b">
            <v>0</v>
          </cell>
          <cell r="AN1600" t="str">
            <v>RW:038496@3494</v>
          </cell>
          <cell r="AO1600" t="str">
            <v>08408</v>
          </cell>
          <cell r="AP1600">
            <v>1067.04</v>
          </cell>
          <cell r="AQ1600">
            <v>0</v>
          </cell>
          <cell r="AR1600">
            <v>0</v>
          </cell>
          <cell r="AS1600">
            <v>0</v>
          </cell>
          <cell r="AT1600">
            <v>0</v>
          </cell>
          <cell r="AU1600">
            <v>0</v>
          </cell>
          <cell r="AV1600">
            <v>0</v>
          </cell>
          <cell r="AW1600">
            <v>0</v>
          </cell>
          <cell r="AX1600">
            <v>1067.04</v>
          </cell>
          <cell r="AY1600">
            <v>170.83</v>
          </cell>
        </row>
        <row r="1601">
          <cell r="A1601" t="str">
            <v>039174</v>
          </cell>
          <cell r="B1601" t="str">
            <v>LAKEVIEW APTS</v>
          </cell>
          <cell r="C1601" t="str">
            <v>1050 W. GRIFFITH WAY</v>
          </cell>
          <cell r="D1601">
            <v>0</v>
          </cell>
          <cell r="E1601" t="str">
            <v>Fresno</v>
          </cell>
          <cell r="F1601" t="str">
            <v>CA</v>
          </cell>
          <cell r="G1601" t="str">
            <v>93705</v>
          </cell>
          <cell r="H1601" t="str">
            <v>209-221-6221</v>
          </cell>
          <cell r="I1601" t="str">
            <v>209-221-0754</v>
          </cell>
          <cell r="J1601">
            <v>100</v>
          </cell>
          <cell r="K1601" t="str">
            <v>06019</v>
          </cell>
          <cell r="L1601" t="str">
            <v>Fresno</v>
          </cell>
          <cell r="M1601" t="str">
            <v>2840</v>
          </cell>
          <cell r="N1601" t="str">
            <v>Fresno</v>
          </cell>
          <cell r="O1601">
            <v>0</v>
          </cell>
          <cell r="P1601">
            <v>0</v>
          </cell>
          <cell r="Q1601" t="str">
            <v>Suburban</v>
          </cell>
          <cell r="R1601" t="str">
            <v>garden</v>
          </cell>
          <cell r="S1601" t="str">
            <v>AIMCO</v>
          </cell>
          <cell r="T1601" t="str">
            <v>NHP</v>
          </cell>
          <cell r="U1601" t="str">
            <v>Affordable</v>
          </cell>
          <cell r="V1601" t="str">
            <v>Affordable</v>
          </cell>
          <cell r="W1601">
            <v>0</v>
          </cell>
          <cell r="X1601" t="str">
            <v>Equity</v>
          </cell>
          <cell r="Y1601" t="str">
            <v>12</v>
          </cell>
          <cell r="Z1601" t="str">
            <v>5</v>
          </cell>
          <cell r="AA1601" t="str">
            <v>5</v>
          </cell>
          <cell r="AB1601">
            <v>0</v>
          </cell>
          <cell r="AC1601">
            <v>0.12640000000000001</v>
          </cell>
          <cell r="AD1601" t="str">
            <v>Yes</v>
          </cell>
          <cell r="AE1601" t="str">
            <v>Yes</v>
          </cell>
          <cell r="AF1601" t="str">
            <v>NHP Management Company</v>
          </cell>
          <cell r="AG1601" t="str">
            <v>Griffith Ltd Ptsp</v>
          </cell>
          <cell r="AH1601" t="str">
            <v>1972</v>
          </cell>
          <cell r="AI1601" t="str">
            <v>Far West</v>
          </cell>
          <cell r="AJ1601" t="str">
            <v>California</v>
          </cell>
          <cell r="AK1601" t="str">
            <v>Greg Garmon</v>
          </cell>
          <cell r="AL1601" t="str">
            <v>Tom Knight</v>
          </cell>
          <cell r="AM1601" t="b">
            <v>0</v>
          </cell>
          <cell r="AN1601" t="str">
            <v>RW:005722@3494</v>
          </cell>
          <cell r="AO1601" t="str">
            <v>11459</v>
          </cell>
          <cell r="AP1601">
            <v>0</v>
          </cell>
          <cell r="AQ1601">
            <v>0</v>
          </cell>
          <cell r="AR1601">
            <v>0</v>
          </cell>
          <cell r="AS1601">
            <v>0</v>
          </cell>
          <cell r="AT1601">
            <v>0</v>
          </cell>
          <cell r="AU1601">
            <v>0</v>
          </cell>
          <cell r="AV1601">
            <v>0</v>
          </cell>
          <cell r="AW1601">
            <v>0</v>
          </cell>
          <cell r="AX1601">
            <v>0</v>
          </cell>
          <cell r="AY1601">
            <v>0</v>
          </cell>
        </row>
        <row r="1602">
          <cell r="A1602" t="str">
            <v>039175</v>
          </cell>
          <cell r="B1602" t="str">
            <v>EAGLEWOOD/WOODS</v>
          </cell>
          <cell r="C1602" t="str">
            <v>6111 RIDGEWAY BOULEVARD</v>
          </cell>
          <cell r="D1602">
            <v>0</v>
          </cell>
          <cell r="E1602" t="str">
            <v>Memphis</v>
          </cell>
          <cell r="F1602" t="str">
            <v>TN</v>
          </cell>
          <cell r="G1602" t="str">
            <v>38115</v>
          </cell>
          <cell r="H1602" t="str">
            <v>901-794-4450</v>
          </cell>
          <cell r="I1602" t="str">
            <v>901-794-3487</v>
          </cell>
          <cell r="J1602">
            <v>584</v>
          </cell>
          <cell r="K1602" t="str">
            <v>47157</v>
          </cell>
          <cell r="L1602" t="str">
            <v>Shelby</v>
          </cell>
          <cell r="M1602" t="str">
            <v>4920</v>
          </cell>
          <cell r="N1602" t="str">
            <v>Memphis</v>
          </cell>
          <cell r="O1602">
            <v>0</v>
          </cell>
          <cell r="P1602">
            <v>0</v>
          </cell>
          <cell r="Q1602" t="str">
            <v>Suburban</v>
          </cell>
          <cell r="R1602" t="str">
            <v>garden</v>
          </cell>
          <cell r="S1602" t="str">
            <v>AIMCO</v>
          </cell>
          <cell r="T1602" t="str">
            <v>FRG</v>
          </cell>
          <cell r="U1602" t="str">
            <v>Conventional</v>
          </cell>
          <cell r="V1602" t="str">
            <v>Conventional</v>
          </cell>
          <cell r="W1602">
            <v>0</v>
          </cell>
          <cell r="X1602" t="str">
            <v>Consolidated</v>
          </cell>
          <cell r="Y1602" t="str">
            <v>12</v>
          </cell>
          <cell r="Z1602" t="str">
            <v>8</v>
          </cell>
          <cell r="AA1602" t="str">
            <v>6</v>
          </cell>
          <cell r="AB1602">
            <v>0</v>
          </cell>
          <cell r="AC1602">
            <v>0.58099999999999996</v>
          </cell>
          <cell r="AD1602" t="str">
            <v>Yes</v>
          </cell>
          <cell r="AE1602" t="str">
            <v>Yes</v>
          </cell>
          <cell r="AF1602" t="str">
            <v>NHP Management Company</v>
          </cell>
          <cell r="AG1602" t="str">
            <v>Franklin Woods Assoc</v>
          </cell>
          <cell r="AH1602" t="str">
            <v>1985</v>
          </cell>
          <cell r="AI1602" t="str">
            <v>South East</v>
          </cell>
          <cell r="AJ1602" t="str">
            <v>Nashville</v>
          </cell>
          <cell r="AK1602" t="str">
            <v>Rod Beverstein</v>
          </cell>
          <cell r="AL1602" t="str">
            <v>Linda Mills</v>
          </cell>
          <cell r="AM1602" t="b">
            <v>0</v>
          </cell>
          <cell r="AN1602" t="str">
            <v>RW:038179@3494</v>
          </cell>
          <cell r="AO1602" t="str">
            <v>08004</v>
          </cell>
          <cell r="AP1602">
            <v>0</v>
          </cell>
          <cell r="AQ1602">
            <v>0</v>
          </cell>
          <cell r="AR1602">
            <v>0</v>
          </cell>
          <cell r="AS1602">
            <v>2102.4</v>
          </cell>
          <cell r="AT1602">
            <v>0</v>
          </cell>
          <cell r="AU1602">
            <v>0</v>
          </cell>
          <cell r="AV1602">
            <v>0</v>
          </cell>
          <cell r="AW1602">
            <v>0</v>
          </cell>
          <cell r="AX1602">
            <v>2102.4</v>
          </cell>
          <cell r="AY1602">
            <v>1221.49</v>
          </cell>
        </row>
        <row r="1603">
          <cell r="A1603" t="str">
            <v>039176</v>
          </cell>
          <cell r="B1603" t="str">
            <v>SHADETREE</v>
          </cell>
          <cell r="C1603" t="str">
            <v>801 East McKellips</v>
          </cell>
          <cell r="D1603">
            <v>0</v>
          </cell>
          <cell r="E1603" t="str">
            <v>Tempe</v>
          </cell>
          <cell r="F1603" t="str">
            <v>AZ</v>
          </cell>
          <cell r="G1603" t="str">
            <v>85281</v>
          </cell>
          <cell r="H1603" t="str">
            <v>602-945-7593</v>
          </cell>
          <cell r="I1603" t="str">
            <v>602-949-6610</v>
          </cell>
          <cell r="J1603">
            <v>123</v>
          </cell>
          <cell r="K1603" t="str">
            <v>04013</v>
          </cell>
          <cell r="L1603" t="str">
            <v>Maricopa</v>
          </cell>
          <cell r="M1603" t="str">
            <v>6200</v>
          </cell>
          <cell r="N1603" t="str">
            <v>Phoenix-Mesa</v>
          </cell>
          <cell r="O1603">
            <v>0</v>
          </cell>
          <cell r="P1603">
            <v>0</v>
          </cell>
          <cell r="Q1603">
            <v>0</v>
          </cell>
          <cell r="R1603" t="str">
            <v>garden</v>
          </cell>
          <cell r="S1603" t="str">
            <v>AIMCO</v>
          </cell>
          <cell r="T1603" t="str">
            <v>Winthrop</v>
          </cell>
          <cell r="U1603" t="str">
            <v>Conventional</v>
          </cell>
          <cell r="V1603" t="str">
            <v>Conventional</v>
          </cell>
          <cell r="W1603">
            <v>0</v>
          </cell>
          <cell r="X1603" t="str">
            <v>Consolidated</v>
          </cell>
          <cell r="Y1603" t="str">
            <v>12</v>
          </cell>
          <cell r="Z1603" t="str">
            <v>6</v>
          </cell>
          <cell r="AA1603" t="str">
            <v>5</v>
          </cell>
          <cell r="AB1603">
            <v>0</v>
          </cell>
          <cell r="AC1603">
            <v>1</v>
          </cell>
          <cell r="AD1603" t="str">
            <v>Yes</v>
          </cell>
          <cell r="AE1603" t="str">
            <v>Yes</v>
          </cell>
          <cell r="AF1603" t="str">
            <v>NHP Management Company</v>
          </cell>
          <cell r="AG1603" t="str">
            <v>AIMCO/Shadetree, L.P.</v>
          </cell>
          <cell r="AH1603" t="str">
            <v>1965</v>
          </cell>
          <cell r="AI1603" t="str">
            <v>Far West</v>
          </cell>
          <cell r="AJ1603" t="str">
            <v>Phoenix</v>
          </cell>
          <cell r="AK1603" t="str">
            <v>Kris Bloom</v>
          </cell>
          <cell r="AL1603" t="str">
            <v>Peri Swenson</v>
          </cell>
          <cell r="AM1603" t="b">
            <v>0</v>
          </cell>
          <cell r="AN1603" t="str">
            <v>RW:038616@3494</v>
          </cell>
          <cell r="AO1603" t="str">
            <v>08224</v>
          </cell>
          <cell r="AP1603">
            <v>0</v>
          </cell>
          <cell r="AQ1603">
            <v>0</v>
          </cell>
          <cell r="AR1603">
            <v>0</v>
          </cell>
          <cell r="AS1603">
            <v>0</v>
          </cell>
          <cell r="AT1603">
            <v>0</v>
          </cell>
          <cell r="AU1603">
            <v>764.53</v>
          </cell>
          <cell r="AV1603">
            <v>0</v>
          </cell>
          <cell r="AW1603">
            <v>0</v>
          </cell>
          <cell r="AX1603">
            <v>764.53</v>
          </cell>
          <cell r="AY1603">
            <v>764.53</v>
          </cell>
        </row>
        <row r="1604">
          <cell r="A1604" t="str">
            <v>039177</v>
          </cell>
          <cell r="B1604" t="str">
            <v>SILKTREE</v>
          </cell>
          <cell r="C1604" t="str">
            <v>4815 East Thomas Road</v>
          </cell>
          <cell r="D1604">
            <v>0</v>
          </cell>
          <cell r="E1604" t="str">
            <v>Phoenix</v>
          </cell>
          <cell r="F1604" t="str">
            <v>AZ</v>
          </cell>
          <cell r="G1604" t="str">
            <v>85018</v>
          </cell>
          <cell r="H1604" t="str">
            <v>602-952-1999</v>
          </cell>
          <cell r="I1604" t="str">
            <v>602-952-8215</v>
          </cell>
          <cell r="J1604">
            <v>86</v>
          </cell>
          <cell r="K1604" t="str">
            <v>04013</v>
          </cell>
          <cell r="L1604" t="str">
            <v>Maricopa</v>
          </cell>
          <cell r="M1604" t="str">
            <v>6200</v>
          </cell>
          <cell r="N1604" t="str">
            <v>Phoenix-Mesa</v>
          </cell>
          <cell r="O1604">
            <v>0</v>
          </cell>
          <cell r="P1604">
            <v>0</v>
          </cell>
          <cell r="Q1604">
            <v>0</v>
          </cell>
          <cell r="R1604" t="str">
            <v>garden</v>
          </cell>
          <cell r="S1604" t="str">
            <v>AIMCO</v>
          </cell>
          <cell r="T1604" t="str">
            <v>Winthrop</v>
          </cell>
          <cell r="U1604" t="str">
            <v>Conventional</v>
          </cell>
          <cell r="V1604" t="str">
            <v>Conventional</v>
          </cell>
          <cell r="W1604">
            <v>0</v>
          </cell>
          <cell r="X1604" t="str">
            <v>Consolidated</v>
          </cell>
          <cell r="Y1604" t="str">
            <v>12</v>
          </cell>
          <cell r="Z1604" t="str">
            <v>6</v>
          </cell>
          <cell r="AA1604" t="str">
            <v>7</v>
          </cell>
          <cell r="AB1604">
            <v>0</v>
          </cell>
          <cell r="AC1604">
            <v>1</v>
          </cell>
          <cell r="AD1604" t="str">
            <v>Yes</v>
          </cell>
          <cell r="AE1604" t="str">
            <v>Yes</v>
          </cell>
          <cell r="AF1604" t="str">
            <v>NHP Management Company</v>
          </cell>
          <cell r="AG1604" t="str">
            <v>AIMCO/Silktree, L.P.</v>
          </cell>
          <cell r="AH1604" t="str">
            <v>1979</v>
          </cell>
          <cell r="AI1604" t="str">
            <v>Far West</v>
          </cell>
          <cell r="AJ1604" t="str">
            <v>Phoenix</v>
          </cell>
          <cell r="AK1604" t="str">
            <v>Kris Bloom</v>
          </cell>
          <cell r="AL1604" t="str">
            <v>Don Ashley</v>
          </cell>
          <cell r="AM1604" t="b">
            <v>0</v>
          </cell>
          <cell r="AN1604" t="str">
            <v>RW:008691@3494</v>
          </cell>
          <cell r="AO1604" t="str">
            <v>11634</v>
          </cell>
          <cell r="AP1604">
            <v>0</v>
          </cell>
          <cell r="AQ1604">
            <v>0</v>
          </cell>
          <cell r="AR1604">
            <v>0</v>
          </cell>
          <cell r="AS1604">
            <v>0</v>
          </cell>
          <cell r="AT1604">
            <v>0</v>
          </cell>
          <cell r="AU1604">
            <v>534.54999999999995</v>
          </cell>
          <cell r="AV1604">
            <v>0</v>
          </cell>
          <cell r="AW1604">
            <v>0</v>
          </cell>
          <cell r="AX1604">
            <v>534.54999999999995</v>
          </cell>
          <cell r="AY1604">
            <v>534.54999999999995</v>
          </cell>
        </row>
        <row r="1605">
          <cell r="A1605" t="str">
            <v>039178</v>
          </cell>
          <cell r="B1605" t="str">
            <v>TIMBERTREE</v>
          </cell>
          <cell r="C1605" t="str">
            <v>2800 West Sahuario Drive</v>
          </cell>
          <cell r="D1605">
            <v>0</v>
          </cell>
          <cell r="E1605" t="str">
            <v>Phoenix</v>
          </cell>
          <cell r="F1605" t="str">
            <v>AZ</v>
          </cell>
          <cell r="G1605" t="str">
            <v>85029</v>
          </cell>
          <cell r="H1605" t="str">
            <v>602-866-8622</v>
          </cell>
          <cell r="I1605" t="str">
            <v>602-866-6944</v>
          </cell>
          <cell r="J1605">
            <v>387</v>
          </cell>
          <cell r="K1605" t="str">
            <v>04013</v>
          </cell>
          <cell r="L1605" t="str">
            <v>Maricopa</v>
          </cell>
          <cell r="M1605" t="str">
            <v>6200</v>
          </cell>
          <cell r="N1605" t="str">
            <v>Phoenix-Mesa</v>
          </cell>
          <cell r="O1605">
            <v>0</v>
          </cell>
          <cell r="P1605">
            <v>0</v>
          </cell>
          <cell r="Q1605">
            <v>0</v>
          </cell>
          <cell r="R1605" t="str">
            <v>garden</v>
          </cell>
          <cell r="S1605" t="str">
            <v>AIMCO</v>
          </cell>
          <cell r="T1605" t="str">
            <v>Winthrop</v>
          </cell>
          <cell r="U1605" t="str">
            <v>Conventional</v>
          </cell>
          <cell r="V1605" t="str">
            <v>Conventional</v>
          </cell>
          <cell r="W1605">
            <v>0</v>
          </cell>
          <cell r="X1605" t="str">
            <v>Consolidated</v>
          </cell>
          <cell r="Y1605" t="str">
            <v>12</v>
          </cell>
          <cell r="Z1605" t="str">
            <v>8</v>
          </cell>
          <cell r="AA1605" t="str">
            <v>7</v>
          </cell>
          <cell r="AB1605">
            <v>0</v>
          </cell>
          <cell r="AC1605">
            <v>1</v>
          </cell>
          <cell r="AD1605" t="str">
            <v>Yes</v>
          </cell>
          <cell r="AE1605" t="str">
            <v>Yes</v>
          </cell>
          <cell r="AF1605" t="str">
            <v>NHP Management Company</v>
          </cell>
          <cell r="AG1605" t="str">
            <v>AIMCO/Timbertree, L.P.</v>
          </cell>
          <cell r="AH1605" t="str">
            <v>1980</v>
          </cell>
          <cell r="AI1605" t="str">
            <v>Far West</v>
          </cell>
          <cell r="AJ1605" t="str">
            <v>Phoenix</v>
          </cell>
          <cell r="AK1605" t="str">
            <v>Kris Bloom</v>
          </cell>
          <cell r="AL1605" t="str">
            <v>Don Ashley</v>
          </cell>
          <cell r="AM1605" t="b">
            <v>0</v>
          </cell>
          <cell r="AN1605" t="str">
            <v>RW:038572@3494</v>
          </cell>
          <cell r="AO1605" t="str">
            <v>10595</v>
          </cell>
          <cell r="AP1605">
            <v>0</v>
          </cell>
          <cell r="AQ1605">
            <v>0</v>
          </cell>
          <cell r="AR1605">
            <v>0</v>
          </cell>
          <cell r="AS1605">
            <v>0</v>
          </cell>
          <cell r="AT1605">
            <v>0</v>
          </cell>
          <cell r="AU1605">
            <v>1815.71</v>
          </cell>
          <cell r="AV1605">
            <v>0</v>
          </cell>
          <cell r="AW1605">
            <v>0</v>
          </cell>
          <cell r="AX1605">
            <v>1815.71</v>
          </cell>
          <cell r="AY1605">
            <v>1815.71</v>
          </cell>
        </row>
        <row r="1606">
          <cell r="A1606" t="str">
            <v>039179</v>
          </cell>
          <cell r="B1606" t="str">
            <v>WICKERTREE</v>
          </cell>
          <cell r="C1606" t="str">
            <v>20003 North 23rd Avenue</v>
          </cell>
          <cell r="D1606">
            <v>0</v>
          </cell>
          <cell r="E1606" t="str">
            <v>Phoenix</v>
          </cell>
          <cell r="F1606" t="str">
            <v>AZ</v>
          </cell>
          <cell r="G1606" t="str">
            <v>85027</v>
          </cell>
          <cell r="H1606" t="str">
            <v>602-869-6000</v>
          </cell>
          <cell r="I1606" t="str">
            <v>602-582-5172</v>
          </cell>
          <cell r="J1606">
            <v>226</v>
          </cell>
          <cell r="K1606" t="str">
            <v>04013</v>
          </cell>
          <cell r="L1606" t="str">
            <v>Maricopa</v>
          </cell>
          <cell r="M1606" t="str">
            <v>6200</v>
          </cell>
          <cell r="N1606" t="str">
            <v>Phoenix-Mesa</v>
          </cell>
          <cell r="O1606">
            <v>0</v>
          </cell>
          <cell r="P1606">
            <v>0</v>
          </cell>
          <cell r="Q1606">
            <v>0</v>
          </cell>
          <cell r="R1606" t="str">
            <v>garden</v>
          </cell>
          <cell r="S1606" t="str">
            <v>AIMCO</v>
          </cell>
          <cell r="T1606" t="str">
            <v>Winthrop</v>
          </cell>
          <cell r="U1606" t="str">
            <v>Conventional</v>
          </cell>
          <cell r="V1606" t="str">
            <v>Conventional</v>
          </cell>
          <cell r="W1606">
            <v>0</v>
          </cell>
          <cell r="X1606" t="str">
            <v>Consolidated</v>
          </cell>
          <cell r="Y1606" t="str">
            <v>12</v>
          </cell>
          <cell r="Z1606" t="str">
            <v>7</v>
          </cell>
          <cell r="AA1606" t="str">
            <v>8</v>
          </cell>
          <cell r="AB1606">
            <v>0</v>
          </cell>
          <cell r="AC1606">
            <v>1</v>
          </cell>
          <cell r="AD1606" t="str">
            <v>Yes</v>
          </cell>
          <cell r="AE1606" t="str">
            <v>Yes</v>
          </cell>
          <cell r="AF1606" t="str">
            <v>NHP Management Company</v>
          </cell>
          <cell r="AG1606" t="str">
            <v>AIMCO/Wickertree, L.P.</v>
          </cell>
          <cell r="AH1606" t="str">
            <v>1983</v>
          </cell>
          <cell r="AI1606" t="str">
            <v>Far West</v>
          </cell>
          <cell r="AJ1606" t="str">
            <v>Phoenix</v>
          </cell>
          <cell r="AK1606" t="str">
            <v>Kris Bloom</v>
          </cell>
          <cell r="AL1606" t="str">
            <v>Bill Root</v>
          </cell>
          <cell r="AM1606" t="b">
            <v>0</v>
          </cell>
          <cell r="AN1606">
            <v>0</v>
          </cell>
          <cell r="AO1606" t="str">
            <v>09057</v>
          </cell>
          <cell r="AP1606">
            <v>0</v>
          </cell>
          <cell r="AQ1606">
            <v>0</v>
          </cell>
          <cell r="AR1606">
            <v>0</v>
          </cell>
          <cell r="AS1606">
            <v>0</v>
          </cell>
          <cell r="AT1606">
            <v>0</v>
          </cell>
          <cell r="AU1606">
            <v>1060.3399999999999</v>
          </cell>
          <cell r="AV1606">
            <v>0</v>
          </cell>
          <cell r="AW1606">
            <v>0</v>
          </cell>
          <cell r="AX1606">
            <v>1060.3399999999999</v>
          </cell>
          <cell r="AY1606">
            <v>1060.3399999999999</v>
          </cell>
        </row>
        <row r="1607">
          <cell r="A1607" t="str">
            <v>039180</v>
          </cell>
          <cell r="B1607" t="str">
            <v>FOXTREE</v>
          </cell>
          <cell r="C1607" t="str">
            <v>2100 North Scottsdale</v>
          </cell>
          <cell r="D1607">
            <v>0</v>
          </cell>
          <cell r="E1607" t="str">
            <v>Tempe</v>
          </cell>
          <cell r="F1607" t="str">
            <v>AZ</v>
          </cell>
          <cell r="G1607" t="str">
            <v>85281</v>
          </cell>
          <cell r="H1607" t="str">
            <v>602-945-8423</v>
          </cell>
          <cell r="I1607" t="str">
            <v>602-947-4815</v>
          </cell>
          <cell r="J1607">
            <v>487</v>
          </cell>
          <cell r="K1607" t="str">
            <v>04013</v>
          </cell>
          <cell r="L1607" t="str">
            <v>Maricopa</v>
          </cell>
          <cell r="M1607" t="str">
            <v>6200</v>
          </cell>
          <cell r="N1607" t="str">
            <v>Phoenix-Mesa</v>
          </cell>
          <cell r="O1607">
            <v>0</v>
          </cell>
          <cell r="P1607">
            <v>0</v>
          </cell>
          <cell r="Q1607">
            <v>0</v>
          </cell>
          <cell r="R1607" t="str">
            <v>garden</v>
          </cell>
          <cell r="S1607" t="str">
            <v>AIMCO</v>
          </cell>
          <cell r="T1607" t="str">
            <v>Winthrop</v>
          </cell>
          <cell r="U1607" t="str">
            <v>Conventional</v>
          </cell>
          <cell r="V1607" t="str">
            <v>Conventional</v>
          </cell>
          <cell r="W1607">
            <v>0</v>
          </cell>
          <cell r="X1607" t="str">
            <v>Consolidated</v>
          </cell>
          <cell r="Y1607" t="str">
            <v>12</v>
          </cell>
          <cell r="Z1607" t="str">
            <v>8</v>
          </cell>
          <cell r="AA1607" t="str">
            <v>6</v>
          </cell>
          <cell r="AB1607">
            <v>0</v>
          </cell>
          <cell r="AC1607">
            <v>1</v>
          </cell>
          <cell r="AD1607" t="str">
            <v>Yes</v>
          </cell>
          <cell r="AE1607" t="str">
            <v>Yes</v>
          </cell>
          <cell r="AF1607" t="str">
            <v>NHP Management Company</v>
          </cell>
          <cell r="AG1607" t="str">
            <v>AIMCO/Foxtree, L.P.</v>
          </cell>
          <cell r="AH1607" t="str">
            <v>1976</v>
          </cell>
          <cell r="AI1607" t="str">
            <v>Far West</v>
          </cell>
          <cell r="AJ1607" t="str">
            <v>Phoenix</v>
          </cell>
          <cell r="AK1607" t="str">
            <v>Kris Bloom</v>
          </cell>
          <cell r="AL1607" t="str">
            <v>Peri Swenson</v>
          </cell>
          <cell r="AM1607" t="b">
            <v>1</v>
          </cell>
          <cell r="AN1607">
            <v>0</v>
          </cell>
          <cell r="AO1607">
            <v>0</v>
          </cell>
          <cell r="AP1607">
            <v>0</v>
          </cell>
          <cell r="AQ1607">
            <v>0</v>
          </cell>
          <cell r="AR1607">
            <v>0</v>
          </cell>
          <cell r="AS1607">
            <v>0</v>
          </cell>
          <cell r="AT1607">
            <v>0</v>
          </cell>
          <cell r="AU1607">
            <v>3027.07</v>
          </cell>
          <cell r="AV1607">
            <v>0</v>
          </cell>
          <cell r="AW1607">
            <v>0</v>
          </cell>
          <cell r="AX1607">
            <v>3027.07</v>
          </cell>
          <cell r="AY1607">
            <v>3027.07</v>
          </cell>
        </row>
        <row r="1608">
          <cell r="A1608" t="str">
            <v>039181</v>
          </cell>
          <cell r="B1608" t="str">
            <v>FOOTHILLS</v>
          </cell>
          <cell r="C1608" t="str">
            <v>5441 North Swan Road</v>
          </cell>
          <cell r="D1608">
            <v>0</v>
          </cell>
          <cell r="E1608" t="str">
            <v>Tucson</v>
          </cell>
          <cell r="F1608" t="str">
            <v>AZ</v>
          </cell>
          <cell r="G1608" t="str">
            <v>85718</v>
          </cell>
          <cell r="H1608" t="str">
            <v>520-299-5752</v>
          </cell>
          <cell r="I1608" t="str">
            <v>520-299-5360</v>
          </cell>
          <cell r="J1608">
            <v>270</v>
          </cell>
          <cell r="K1608" t="str">
            <v>04019</v>
          </cell>
          <cell r="L1608" t="str">
            <v>Pima</v>
          </cell>
          <cell r="M1608" t="str">
            <v>8520</v>
          </cell>
          <cell r="N1608" t="str">
            <v>Tucson</v>
          </cell>
          <cell r="O1608">
            <v>0</v>
          </cell>
          <cell r="P1608">
            <v>0</v>
          </cell>
          <cell r="Q1608">
            <v>0</v>
          </cell>
          <cell r="R1608" t="str">
            <v>garden</v>
          </cell>
          <cell r="S1608" t="str">
            <v>AIMCO</v>
          </cell>
          <cell r="T1608" t="str">
            <v>Winthrop</v>
          </cell>
          <cell r="U1608" t="str">
            <v>Conventional</v>
          </cell>
          <cell r="V1608" t="str">
            <v>Conventional</v>
          </cell>
          <cell r="W1608">
            <v>0</v>
          </cell>
          <cell r="X1608" t="str">
            <v>Consolidated</v>
          </cell>
          <cell r="Y1608" t="str">
            <v>12</v>
          </cell>
          <cell r="Z1608" t="str">
            <v>7</v>
          </cell>
          <cell r="AA1608" t="str">
            <v>6</v>
          </cell>
          <cell r="AB1608">
            <v>0</v>
          </cell>
          <cell r="AC1608">
            <v>1</v>
          </cell>
          <cell r="AD1608" t="str">
            <v>Yes</v>
          </cell>
          <cell r="AE1608" t="str">
            <v>Yes</v>
          </cell>
          <cell r="AF1608" t="str">
            <v>NHP Management Company</v>
          </cell>
          <cell r="AG1608" t="str">
            <v>AIMCO/Foothills, L.P.</v>
          </cell>
          <cell r="AH1608" t="str">
            <v>1982</v>
          </cell>
          <cell r="AI1608" t="str">
            <v>Far West</v>
          </cell>
          <cell r="AJ1608" t="str">
            <v>Phoenix</v>
          </cell>
          <cell r="AK1608" t="str">
            <v>Kris Bloom</v>
          </cell>
          <cell r="AL1608" t="str">
            <v>Leslie Stephens</v>
          </cell>
          <cell r="AM1608" t="b">
            <v>1</v>
          </cell>
          <cell r="AN1608">
            <v>0</v>
          </cell>
          <cell r="AO1608">
            <v>0</v>
          </cell>
          <cell r="AP1608">
            <v>0</v>
          </cell>
          <cell r="AQ1608">
            <v>2667.6</v>
          </cell>
          <cell r="AR1608">
            <v>0</v>
          </cell>
          <cell r="AS1608">
            <v>0</v>
          </cell>
          <cell r="AT1608">
            <v>0</v>
          </cell>
          <cell r="AU1608">
            <v>1678.25</v>
          </cell>
          <cell r="AV1608">
            <v>0</v>
          </cell>
          <cell r="AW1608">
            <v>0</v>
          </cell>
          <cell r="AX1608">
            <v>4345.8500000000004</v>
          </cell>
          <cell r="AY1608">
            <v>4345.8500000000004</v>
          </cell>
        </row>
        <row r="1609">
          <cell r="A1609" t="str">
            <v>039183</v>
          </cell>
          <cell r="B1609" t="str">
            <v>RIVERCREST</v>
          </cell>
          <cell r="C1609" t="str">
            <v>1001 West St. Marys</v>
          </cell>
          <cell r="D1609">
            <v>0</v>
          </cell>
          <cell r="E1609" t="str">
            <v>Tucson</v>
          </cell>
          <cell r="F1609" t="str">
            <v>AZ</v>
          </cell>
          <cell r="G1609" t="str">
            <v>85745</v>
          </cell>
          <cell r="H1609" t="str">
            <v>520-624-8266</v>
          </cell>
          <cell r="I1609" t="str">
            <v>520-624-8472</v>
          </cell>
          <cell r="J1609">
            <v>210</v>
          </cell>
          <cell r="K1609" t="str">
            <v>04019</v>
          </cell>
          <cell r="L1609" t="str">
            <v>Pima</v>
          </cell>
          <cell r="M1609" t="str">
            <v>8520</v>
          </cell>
          <cell r="N1609" t="str">
            <v>Tucson</v>
          </cell>
          <cell r="O1609">
            <v>0</v>
          </cell>
          <cell r="P1609">
            <v>0</v>
          </cell>
          <cell r="Q1609">
            <v>0</v>
          </cell>
          <cell r="R1609" t="str">
            <v>garden</v>
          </cell>
          <cell r="S1609" t="str">
            <v>AIMCO</v>
          </cell>
          <cell r="T1609" t="str">
            <v>Winthrop</v>
          </cell>
          <cell r="U1609" t="str">
            <v>Conventional</v>
          </cell>
          <cell r="V1609" t="str">
            <v>Conventional</v>
          </cell>
          <cell r="W1609">
            <v>0</v>
          </cell>
          <cell r="X1609" t="str">
            <v>Consolidated</v>
          </cell>
          <cell r="Y1609" t="str">
            <v>12</v>
          </cell>
          <cell r="Z1609" t="str">
            <v>6</v>
          </cell>
          <cell r="AA1609" t="str">
            <v>7</v>
          </cell>
          <cell r="AB1609">
            <v>0</v>
          </cell>
          <cell r="AC1609">
            <v>1</v>
          </cell>
          <cell r="AD1609" t="str">
            <v>Yes</v>
          </cell>
          <cell r="AE1609" t="str">
            <v>Yes</v>
          </cell>
          <cell r="AF1609" t="str">
            <v>NHP Management Company</v>
          </cell>
          <cell r="AG1609" t="str">
            <v>AIMCO/Rivercrest, L.P.</v>
          </cell>
          <cell r="AH1609" t="str">
            <v>1984</v>
          </cell>
          <cell r="AI1609" t="str">
            <v>Far West</v>
          </cell>
          <cell r="AJ1609" t="str">
            <v>Phoenix</v>
          </cell>
          <cell r="AK1609" t="str">
            <v>Kris Bloom</v>
          </cell>
          <cell r="AL1609" t="str">
            <v>Leslie Stephens</v>
          </cell>
          <cell r="AM1609" t="b">
            <v>0</v>
          </cell>
          <cell r="AN1609">
            <v>0</v>
          </cell>
          <cell r="AO1609">
            <v>0</v>
          </cell>
          <cell r="AP1609">
            <v>0</v>
          </cell>
          <cell r="AQ1609">
            <v>0</v>
          </cell>
          <cell r="AR1609">
            <v>0</v>
          </cell>
          <cell r="AS1609">
            <v>0</v>
          </cell>
          <cell r="AT1609">
            <v>0</v>
          </cell>
          <cell r="AU1609">
            <v>1305.3</v>
          </cell>
          <cell r="AV1609">
            <v>0</v>
          </cell>
          <cell r="AW1609">
            <v>0</v>
          </cell>
          <cell r="AX1609">
            <v>1305.3</v>
          </cell>
          <cell r="AY1609">
            <v>1305.3</v>
          </cell>
        </row>
        <row r="1610">
          <cell r="A1610" t="str">
            <v>039185</v>
          </cell>
          <cell r="B1610" t="str">
            <v>BRANT ROCK</v>
          </cell>
          <cell r="C1610" t="str">
            <v>12908 Brant Rock Drive</v>
          </cell>
          <cell r="D1610">
            <v>0</v>
          </cell>
          <cell r="E1610" t="str">
            <v>Houston</v>
          </cell>
          <cell r="F1610" t="str">
            <v>TX</v>
          </cell>
          <cell r="G1610" t="str">
            <v>77082</v>
          </cell>
          <cell r="H1610" t="str">
            <v>281-558-5434</v>
          </cell>
          <cell r="I1610" t="str">
            <v>281-558-4080</v>
          </cell>
          <cell r="J1610">
            <v>84</v>
          </cell>
          <cell r="K1610" t="str">
            <v>48201</v>
          </cell>
          <cell r="L1610" t="str">
            <v>Harris</v>
          </cell>
          <cell r="M1610" t="str">
            <v>3360</v>
          </cell>
          <cell r="N1610" t="str">
            <v>Houston</v>
          </cell>
          <cell r="O1610" t="str">
            <v>42</v>
          </cell>
          <cell r="P1610" t="str">
            <v>Houston - Galveston - Brazoria</v>
          </cell>
          <cell r="Q1610">
            <v>0</v>
          </cell>
          <cell r="R1610" t="str">
            <v>garden</v>
          </cell>
          <cell r="S1610" t="str">
            <v>AIMCO</v>
          </cell>
          <cell r="T1610" t="str">
            <v>Winthrop</v>
          </cell>
          <cell r="U1610" t="str">
            <v>Conventional</v>
          </cell>
          <cell r="V1610" t="str">
            <v>Conventional</v>
          </cell>
          <cell r="W1610">
            <v>0</v>
          </cell>
          <cell r="X1610" t="str">
            <v>Consolidated</v>
          </cell>
          <cell r="Y1610" t="str">
            <v>12</v>
          </cell>
          <cell r="Z1610" t="str">
            <v>8</v>
          </cell>
          <cell r="AA1610" t="str">
            <v>8</v>
          </cell>
          <cell r="AB1610">
            <v>0</v>
          </cell>
          <cell r="AC1610">
            <v>1</v>
          </cell>
          <cell r="AD1610" t="str">
            <v>Yes</v>
          </cell>
          <cell r="AE1610" t="str">
            <v>Yes</v>
          </cell>
          <cell r="AF1610" t="str">
            <v>NHP Management Company</v>
          </cell>
          <cell r="AG1610" t="str">
            <v>AIMCO/Brant Rock, L.P.</v>
          </cell>
          <cell r="AH1610" t="str">
            <v>1984</v>
          </cell>
          <cell r="AI1610" t="str">
            <v>West</v>
          </cell>
          <cell r="AJ1610" t="str">
            <v>Houston II</v>
          </cell>
          <cell r="AK1610" t="str">
            <v>Dave Hannan</v>
          </cell>
          <cell r="AL1610" t="str">
            <v>Debbie Wheatley</v>
          </cell>
          <cell r="AM1610" t="b">
            <v>0</v>
          </cell>
          <cell r="AN1610" t="str">
            <v>RW:038565@3494</v>
          </cell>
          <cell r="AO1610" t="str">
            <v>10592</v>
          </cell>
          <cell r="AP1610">
            <v>0</v>
          </cell>
          <cell r="AQ1610">
            <v>0</v>
          </cell>
          <cell r="AR1610">
            <v>0</v>
          </cell>
          <cell r="AS1610">
            <v>0</v>
          </cell>
          <cell r="AT1610">
            <v>0</v>
          </cell>
          <cell r="AU1610">
            <v>0</v>
          </cell>
          <cell r="AV1610">
            <v>0</v>
          </cell>
          <cell r="AW1610">
            <v>0</v>
          </cell>
          <cell r="AX1610">
            <v>0</v>
          </cell>
          <cell r="AY1610">
            <v>0</v>
          </cell>
        </row>
        <row r="1611">
          <cell r="A1611" t="str">
            <v>039186</v>
          </cell>
          <cell r="B1611" t="str">
            <v>The Stratford</v>
          </cell>
          <cell r="C1611" t="str">
            <v>4041 Medical Drive</v>
          </cell>
          <cell r="D1611">
            <v>0</v>
          </cell>
          <cell r="E1611" t="str">
            <v>San Antonio</v>
          </cell>
          <cell r="F1611" t="str">
            <v>TX</v>
          </cell>
          <cell r="G1611" t="str">
            <v>78229</v>
          </cell>
          <cell r="H1611" t="str">
            <v>210-614-3665</v>
          </cell>
          <cell r="I1611" t="str">
            <v>210-614-3668</v>
          </cell>
          <cell r="J1611">
            <v>269</v>
          </cell>
          <cell r="K1611" t="str">
            <v>48029</v>
          </cell>
          <cell r="L1611" t="str">
            <v>Bexar</v>
          </cell>
          <cell r="M1611" t="str">
            <v>7240</v>
          </cell>
          <cell r="N1611" t="str">
            <v>San Antonio</v>
          </cell>
          <cell r="O1611">
            <v>0</v>
          </cell>
          <cell r="P1611">
            <v>0</v>
          </cell>
          <cell r="Q1611">
            <v>0</v>
          </cell>
          <cell r="R1611" t="str">
            <v>garden</v>
          </cell>
          <cell r="S1611" t="str">
            <v>AIMCO</v>
          </cell>
          <cell r="T1611" t="str">
            <v>REIT/Ambassador</v>
          </cell>
          <cell r="U1611" t="str">
            <v>Conventional</v>
          </cell>
          <cell r="V1611" t="str">
            <v>Conventional</v>
          </cell>
          <cell r="W1611">
            <v>0</v>
          </cell>
          <cell r="X1611" t="str">
            <v>Consolidated</v>
          </cell>
          <cell r="Y1611" t="str">
            <v>12</v>
          </cell>
          <cell r="Z1611" t="str">
            <v>7</v>
          </cell>
          <cell r="AA1611" t="str">
            <v>7</v>
          </cell>
          <cell r="AB1611">
            <v>0</v>
          </cell>
          <cell r="AC1611">
            <v>1</v>
          </cell>
          <cell r="AD1611" t="str">
            <v>Yes</v>
          </cell>
          <cell r="AE1611" t="str">
            <v>Yes</v>
          </cell>
          <cell r="AF1611" t="str">
            <v>NHP Management Company</v>
          </cell>
          <cell r="AG1611" t="str">
            <v>Ambassador I, L.P.</v>
          </cell>
          <cell r="AH1611" t="str">
            <v>1979</v>
          </cell>
          <cell r="AI1611" t="str">
            <v>West</v>
          </cell>
          <cell r="AJ1611" t="str">
            <v>Austin</v>
          </cell>
          <cell r="AK1611" t="str">
            <v>Frances Nolan</v>
          </cell>
          <cell r="AL1611" t="str">
            <v>Nancy Proulx</v>
          </cell>
          <cell r="AM1611" t="b">
            <v>0</v>
          </cell>
          <cell r="AN1611" t="str">
            <v>RW:038417@3494</v>
          </cell>
          <cell r="AO1611" t="str">
            <v>09336</v>
          </cell>
          <cell r="AP1611">
            <v>0</v>
          </cell>
          <cell r="AQ1611">
            <v>0</v>
          </cell>
          <cell r="AR1611">
            <v>0</v>
          </cell>
          <cell r="AS1611">
            <v>0</v>
          </cell>
          <cell r="AT1611">
            <v>0</v>
          </cell>
          <cell r="AU1611">
            <v>0</v>
          </cell>
          <cell r="AV1611">
            <v>0</v>
          </cell>
          <cell r="AW1611">
            <v>0</v>
          </cell>
          <cell r="AX1611">
            <v>0</v>
          </cell>
          <cell r="AY1611">
            <v>0</v>
          </cell>
        </row>
        <row r="1612">
          <cell r="A1612" t="str">
            <v>039187</v>
          </cell>
          <cell r="B1612" t="str">
            <v>OLDE TOWNE</v>
          </cell>
          <cell r="C1612" t="str">
            <v>748 NORTH BRUNS LANE</v>
          </cell>
          <cell r="D1612">
            <v>0</v>
          </cell>
          <cell r="E1612" t="str">
            <v>Springfield</v>
          </cell>
          <cell r="F1612" t="str">
            <v>IL</v>
          </cell>
          <cell r="G1612" t="str">
            <v>62702</v>
          </cell>
          <cell r="H1612" t="str">
            <v>217-787-1730</v>
          </cell>
          <cell r="I1612" t="str">
            <v>217-787-3823</v>
          </cell>
          <cell r="J1612">
            <v>222</v>
          </cell>
          <cell r="K1612" t="str">
            <v>17167</v>
          </cell>
          <cell r="L1612" t="str">
            <v>Sangamon</v>
          </cell>
          <cell r="M1612" t="str">
            <v>7880</v>
          </cell>
          <cell r="N1612" t="str">
            <v>Springfield</v>
          </cell>
          <cell r="O1612">
            <v>0</v>
          </cell>
          <cell r="P1612">
            <v>0</v>
          </cell>
          <cell r="Q1612" t="str">
            <v>Suburban</v>
          </cell>
          <cell r="R1612" t="str">
            <v>garden</v>
          </cell>
          <cell r="S1612" t="str">
            <v>AIMCO</v>
          </cell>
          <cell r="T1612" t="str">
            <v>OXFORD</v>
          </cell>
          <cell r="U1612" t="str">
            <v>Conventional</v>
          </cell>
          <cell r="V1612" t="str">
            <v>Conventional</v>
          </cell>
          <cell r="W1612">
            <v>0</v>
          </cell>
          <cell r="X1612" t="str">
            <v>Fee</v>
          </cell>
          <cell r="Y1612">
            <v>0</v>
          </cell>
          <cell r="Z1612">
            <v>0</v>
          </cell>
          <cell r="AA1612">
            <v>0</v>
          </cell>
          <cell r="AB1612">
            <v>0</v>
          </cell>
          <cell r="AC1612">
            <v>0</v>
          </cell>
          <cell r="AD1612" t="str">
            <v>Yes</v>
          </cell>
          <cell r="AE1612" t="str">
            <v>Yes</v>
          </cell>
          <cell r="AF1612" t="str">
            <v>Oxford</v>
          </cell>
          <cell r="AG1612" t="str">
            <v>Olde Towne Associates</v>
          </cell>
          <cell r="AH1612" t="str">
            <v>1971</v>
          </cell>
          <cell r="AI1612" t="str">
            <v>Oxford</v>
          </cell>
          <cell r="AJ1612" t="str">
            <v>Conv. Midwest</v>
          </cell>
          <cell r="AK1612" t="str">
            <v>Gerry Zais</v>
          </cell>
          <cell r="AL1612" t="str">
            <v>Stephanie Riese</v>
          </cell>
          <cell r="AM1612" t="b">
            <v>0</v>
          </cell>
          <cell r="AN1612">
            <v>0</v>
          </cell>
          <cell r="AO1612">
            <v>0</v>
          </cell>
          <cell r="AP1612">
            <v>0</v>
          </cell>
          <cell r="AQ1612">
            <v>0</v>
          </cell>
          <cell r="AR1612">
            <v>0</v>
          </cell>
          <cell r="AS1612">
            <v>0</v>
          </cell>
          <cell r="AT1612">
            <v>0</v>
          </cell>
          <cell r="AU1612">
            <v>0</v>
          </cell>
          <cell r="AV1612">
            <v>0</v>
          </cell>
          <cell r="AW1612">
            <v>0</v>
          </cell>
          <cell r="AX1612">
            <v>0</v>
          </cell>
          <cell r="AY1612">
            <v>0</v>
          </cell>
        </row>
        <row r="1613">
          <cell r="A1613" t="str">
            <v>039188</v>
          </cell>
          <cell r="B1613" t="str">
            <v>SUMMIT OAKS</v>
          </cell>
          <cell r="C1613" t="str">
            <v>10550 OAK BLUFF COURT</v>
          </cell>
          <cell r="D1613">
            <v>0</v>
          </cell>
          <cell r="E1613" t="str">
            <v>Burke</v>
          </cell>
          <cell r="F1613" t="str">
            <v>VA</v>
          </cell>
          <cell r="G1613" t="str">
            <v>22015</v>
          </cell>
          <cell r="H1613" t="str">
            <v>703-323-7964</v>
          </cell>
          <cell r="I1613" t="str">
            <v>703-323-1290</v>
          </cell>
          <cell r="J1613">
            <v>50</v>
          </cell>
          <cell r="K1613" t="str">
            <v>51059</v>
          </cell>
          <cell r="L1613" t="str">
            <v>Fairfax</v>
          </cell>
          <cell r="M1613" t="str">
            <v>8840</v>
          </cell>
          <cell r="N1613" t="str">
            <v>Washington</v>
          </cell>
          <cell r="O1613" t="str">
            <v>97</v>
          </cell>
          <cell r="P1613" t="str">
            <v>Washington - Baltimore</v>
          </cell>
          <cell r="Q1613" t="str">
            <v>Suburban</v>
          </cell>
          <cell r="R1613" t="str">
            <v>garden</v>
          </cell>
          <cell r="S1613" t="str">
            <v>AIMCO</v>
          </cell>
          <cell r="T1613" t="str">
            <v>OXFORD</v>
          </cell>
          <cell r="U1613" t="str">
            <v>Affordable</v>
          </cell>
          <cell r="V1613" t="str">
            <v>Affordable</v>
          </cell>
          <cell r="W1613">
            <v>0</v>
          </cell>
          <cell r="X1613" t="str">
            <v>Fee</v>
          </cell>
          <cell r="Y1613">
            <v>0</v>
          </cell>
          <cell r="Z1613">
            <v>0</v>
          </cell>
          <cell r="AA1613">
            <v>0</v>
          </cell>
          <cell r="AB1613">
            <v>0</v>
          </cell>
          <cell r="AC1613">
            <v>0</v>
          </cell>
          <cell r="AD1613" t="str">
            <v>Yes</v>
          </cell>
          <cell r="AE1613" t="str">
            <v>Yes</v>
          </cell>
          <cell r="AF1613" t="str">
            <v>Oxford</v>
          </cell>
          <cell r="AG1613" t="str">
            <v>Burke II - Oxford</v>
          </cell>
          <cell r="AH1613">
            <v>0</v>
          </cell>
          <cell r="AI1613" t="str">
            <v>Oxford</v>
          </cell>
          <cell r="AJ1613" t="str">
            <v>Aff. Midwest</v>
          </cell>
          <cell r="AK1613" t="str">
            <v>Jennifer Jarvis</v>
          </cell>
          <cell r="AL1613" t="str">
            <v>Tom Schneider</v>
          </cell>
          <cell r="AM1613" t="b">
            <v>0</v>
          </cell>
          <cell r="AN1613" t="str">
            <v>RW:039008@3494</v>
          </cell>
          <cell r="AO1613" t="str">
            <v>10544</v>
          </cell>
          <cell r="AP1613">
            <v>0</v>
          </cell>
          <cell r="AQ1613">
            <v>0</v>
          </cell>
          <cell r="AR1613">
            <v>0</v>
          </cell>
          <cell r="AS1613">
            <v>0</v>
          </cell>
          <cell r="AT1613">
            <v>0</v>
          </cell>
          <cell r="AU1613">
            <v>0</v>
          </cell>
          <cell r="AV1613">
            <v>0</v>
          </cell>
          <cell r="AW1613">
            <v>0</v>
          </cell>
          <cell r="AX1613">
            <v>0</v>
          </cell>
          <cell r="AY1613">
            <v>0</v>
          </cell>
        </row>
        <row r="1614">
          <cell r="A1614" t="str">
            <v>039190</v>
          </cell>
          <cell r="B1614" t="str">
            <v>SOUTH WILLOW</v>
          </cell>
          <cell r="C1614" t="str">
            <v>6885 SOUTH REDWOOD ROAD</v>
          </cell>
          <cell r="D1614">
            <v>0</v>
          </cell>
          <cell r="E1614" t="str">
            <v>WEST JORDAN</v>
          </cell>
          <cell r="F1614" t="str">
            <v>UT</v>
          </cell>
          <cell r="G1614" t="str">
            <v>84084</v>
          </cell>
          <cell r="H1614" t="str">
            <v>801-561-7474</v>
          </cell>
          <cell r="I1614" t="str">
            <v>801-561-7499</v>
          </cell>
          <cell r="J1614">
            <v>440</v>
          </cell>
          <cell r="K1614" t="str">
            <v>49035</v>
          </cell>
          <cell r="L1614" t="str">
            <v>Salt Lake</v>
          </cell>
          <cell r="M1614" t="str">
            <v>7160</v>
          </cell>
          <cell r="N1614" t="str">
            <v>Salt Lake City-Ogden</v>
          </cell>
          <cell r="O1614">
            <v>0</v>
          </cell>
          <cell r="P1614">
            <v>0</v>
          </cell>
          <cell r="Q1614">
            <v>0</v>
          </cell>
          <cell r="R1614" t="str">
            <v>garden</v>
          </cell>
          <cell r="S1614" t="str">
            <v>AIMCO</v>
          </cell>
          <cell r="T1614" t="str">
            <v>REIT</v>
          </cell>
          <cell r="U1614" t="str">
            <v>Conventional</v>
          </cell>
          <cell r="V1614" t="str">
            <v>Conventional</v>
          </cell>
          <cell r="W1614">
            <v>0</v>
          </cell>
          <cell r="X1614" t="str">
            <v>Consolidated</v>
          </cell>
          <cell r="Y1614" t="str">
            <v>12</v>
          </cell>
          <cell r="Z1614" t="str">
            <v>7</v>
          </cell>
          <cell r="AA1614" t="str">
            <v>8</v>
          </cell>
          <cell r="AB1614">
            <v>0</v>
          </cell>
          <cell r="AC1614">
            <v>1</v>
          </cell>
          <cell r="AD1614" t="str">
            <v>Yes</v>
          </cell>
          <cell r="AE1614" t="str">
            <v>Yes</v>
          </cell>
          <cell r="AF1614" t="str">
            <v>NHP Management Company</v>
          </cell>
          <cell r="AG1614" t="str">
            <v>AIMCO Properties Finance Parnership, L.P.</v>
          </cell>
          <cell r="AH1614" t="str">
            <v>1987</v>
          </cell>
          <cell r="AI1614" t="str">
            <v>Far West</v>
          </cell>
          <cell r="AJ1614" t="str">
            <v>Denver</v>
          </cell>
          <cell r="AK1614" t="str">
            <v>Steve Peters</v>
          </cell>
          <cell r="AL1614" t="str">
            <v>Greg Wiseman</v>
          </cell>
          <cell r="AM1614" t="b">
            <v>0</v>
          </cell>
          <cell r="AN1614" t="str">
            <v>RW:038380@3494</v>
          </cell>
          <cell r="AO1614" t="str">
            <v>08300</v>
          </cell>
          <cell r="AP1614">
            <v>3912.48</v>
          </cell>
          <cell r="AQ1614">
            <v>0</v>
          </cell>
          <cell r="AR1614">
            <v>0</v>
          </cell>
          <cell r="AS1614">
            <v>0</v>
          </cell>
          <cell r="AT1614">
            <v>0</v>
          </cell>
          <cell r="AU1614">
            <v>0</v>
          </cell>
          <cell r="AV1614">
            <v>1617</v>
          </cell>
          <cell r="AW1614">
            <v>0</v>
          </cell>
          <cell r="AX1614">
            <v>5529.48</v>
          </cell>
          <cell r="AY1614">
            <v>5529.48</v>
          </cell>
        </row>
        <row r="1615">
          <cell r="A1615" t="str">
            <v>039191</v>
          </cell>
          <cell r="B1615" t="str">
            <v>SUNCHASE EAST</v>
          </cell>
          <cell r="C1615" t="str">
            <v>7595 SUNTREE CIRCLE</v>
          </cell>
          <cell r="D1615">
            <v>0</v>
          </cell>
          <cell r="E1615" t="str">
            <v>ORLANDO</v>
          </cell>
          <cell r="F1615" t="str">
            <v>FL</v>
          </cell>
          <cell r="G1615" t="str">
            <v>32807</v>
          </cell>
          <cell r="H1615" t="str">
            <v>407-282-1048</v>
          </cell>
          <cell r="I1615" t="str">
            <v>407-658-9473</v>
          </cell>
          <cell r="J1615">
            <v>296</v>
          </cell>
          <cell r="K1615" t="str">
            <v>12095</v>
          </cell>
          <cell r="L1615" t="str">
            <v>Orange</v>
          </cell>
          <cell r="M1615" t="str">
            <v>5960</v>
          </cell>
          <cell r="N1615" t="str">
            <v>Orlando</v>
          </cell>
          <cell r="O1615">
            <v>0</v>
          </cell>
          <cell r="P1615">
            <v>0</v>
          </cell>
          <cell r="Q1615">
            <v>0</v>
          </cell>
          <cell r="R1615" t="str">
            <v>garden</v>
          </cell>
          <cell r="S1615" t="str">
            <v>AIMCO</v>
          </cell>
          <cell r="T1615" t="str">
            <v>REIT</v>
          </cell>
          <cell r="U1615" t="str">
            <v>Conventional</v>
          </cell>
          <cell r="V1615" t="str">
            <v>Conventional</v>
          </cell>
          <cell r="W1615">
            <v>0</v>
          </cell>
          <cell r="X1615" t="str">
            <v>Consolidated</v>
          </cell>
          <cell r="Y1615" t="str">
            <v>12</v>
          </cell>
          <cell r="Z1615" t="str">
            <v>6</v>
          </cell>
          <cell r="AA1615" t="str">
            <v>6</v>
          </cell>
          <cell r="AB1615">
            <v>0</v>
          </cell>
          <cell r="AC1615">
            <v>1</v>
          </cell>
          <cell r="AD1615" t="str">
            <v>Yes</v>
          </cell>
          <cell r="AE1615" t="str">
            <v>Yes</v>
          </cell>
          <cell r="AF1615" t="str">
            <v>NHP Management Company</v>
          </cell>
          <cell r="AG1615" t="str">
            <v>OTC Apartments, L.P.</v>
          </cell>
          <cell r="AH1615" t="str">
            <v>1985</v>
          </cell>
          <cell r="AI1615" t="str">
            <v>South East</v>
          </cell>
          <cell r="AJ1615" t="str">
            <v>Orlando</v>
          </cell>
          <cell r="AK1615" t="str">
            <v>Chuck Turner</v>
          </cell>
          <cell r="AL1615" t="str">
            <v>Elaine Williams</v>
          </cell>
          <cell r="AM1615" t="b">
            <v>0</v>
          </cell>
          <cell r="AN1615" t="str">
            <v>RW:006000@3494</v>
          </cell>
          <cell r="AO1615" t="str">
            <v>11671</v>
          </cell>
          <cell r="AP1615">
            <v>0</v>
          </cell>
          <cell r="AQ1615">
            <v>0</v>
          </cell>
          <cell r="AR1615">
            <v>0</v>
          </cell>
          <cell r="AS1615">
            <v>1065.5999999999999</v>
          </cell>
          <cell r="AT1615">
            <v>0</v>
          </cell>
          <cell r="AU1615">
            <v>0</v>
          </cell>
          <cell r="AV1615">
            <v>0</v>
          </cell>
          <cell r="AW1615">
            <v>0</v>
          </cell>
          <cell r="AX1615">
            <v>1065.5999999999999</v>
          </cell>
          <cell r="AY1615">
            <v>1065.5999999999999</v>
          </cell>
        </row>
        <row r="1616">
          <cell r="A1616" t="str">
            <v>039205</v>
          </cell>
          <cell r="B1616" t="str">
            <v>Baker Square</v>
          </cell>
          <cell r="C1616" t="str">
            <v>1809 Baker Dr</v>
          </cell>
          <cell r="D1616">
            <v>0</v>
          </cell>
          <cell r="E1616" t="str">
            <v>Mesquite</v>
          </cell>
          <cell r="F1616" t="str">
            <v>TX</v>
          </cell>
          <cell r="G1616" t="str">
            <v>75150</v>
          </cell>
          <cell r="H1616" t="str">
            <v>972-613-4150</v>
          </cell>
          <cell r="I1616" t="str">
            <v>972-613-3888</v>
          </cell>
          <cell r="J1616">
            <v>52</v>
          </cell>
          <cell r="K1616" t="str">
            <v>48113</v>
          </cell>
          <cell r="L1616" t="str">
            <v>Dallas</v>
          </cell>
          <cell r="M1616" t="str">
            <v>1920</v>
          </cell>
          <cell r="N1616" t="str">
            <v>Dallas</v>
          </cell>
          <cell r="O1616" t="str">
            <v>31</v>
          </cell>
          <cell r="P1616" t="str">
            <v>Dallas - Fort Worth</v>
          </cell>
          <cell r="Q1616">
            <v>0</v>
          </cell>
          <cell r="R1616">
            <v>0</v>
          </cell>
          <cell r="S1616" t="str">
            <v>Insignia</v>
          </cell>
          <cell r="T1616" t="str">
            <v>NHP</v>
          </cell>
          <cell r="U1616" t="str">
            <v>Conventional</v>
          </cell>
          <cell r="V1616">
            <v>0</v>
          </cell>
          <cell r="W1616">
            <v>0</v>
          </cell>
          <cell r="X1616" t="str">
            <v>Fee</v>
          </cell>
          <cell r="Y1616" t="str">
            <v>12</v>
          </cell>
          <cell r="Z1616">
            <v>0</v>
          </cell>
          <cell r="AA1616">
            <v>0</v>
          </cell>
          <cell r="AB1616">
            <v>0</v>
          </cell>
          <cell r="AC1616">
            <v>0</v>
          </cell>
          <cell r="AD1616" t="str">
            <v>No</v>
          </cell>
          <cell r="AE1616" t="str">
            <v>Yes</v>
          </cell>
          <cell r="AF1616" t="str">
            <v>Texas Bay Equities</v>
          </cell>
          <cell r="AG1616" t="str">
            <v>Texas Bay Baker Square, LLP</v>
          </cell>
          <cell r="AH1616">
            <v>0</v>
          </cell>
          <cell r="AI1616" t="str">
            <v>West</v>
          </cell>
          <cell r="AJ1616" t="str">
            <v>Dallas II</v>
          </cell>
          <cell r="AK1616" t="str">
            <v>Larry Lennon</v>
          </cell>
          <cell r="AL1616" t="str">
            <v>Kyle Brown</v>
          </cell>
          <cell r="AM1616" t="b">
            <v>0</v>
          </cell>
          <cell r="AN1616">
            <v>0</v>
          </cell>
          <cell r="AO1616">
            <v>0</v>
          </cell>
          <cell r="AP1616">
            <v>0</v>
          </cell>
          <cell r="AQ1616">
            <v>0</v>
          </cell>
          <cell r="AR1616">
            <v>0</v>
          </cell>
          <cell r="AS1616">
            <v>0</v>
          </cell>
          <cell r="AT1616">
            <v>0</v>
          </cell>
          <cell r="AU1616">
            <v>0</v>
          </cell>
          <cell r="AV1616">
            <v>0</v>
          </cell>
          <cell r="AW1616">
            <v>0</v>
          </cell>
          <cell r="AX1616">
            <v>0</v>
          </cell>
          <cell r="AY1616">
            <v>0</v>
          </cell>
        </row>
        <row r="1617">
          <cell r="A1617" t="str">
            <v>039238</v>
          </cell>
          <cell r="B1617" t="str">
            <v>Via Lugano</v>
          </cell>
          <cell r="C1617" t="str">
            <v>1400 Via Lugano Circle</v>
          </cell>
          <cell r="D1617">
            <v>0</v>
          </cell>
          <cell r="E1617" t="str">
            <v>Boynton Beach</v>
          </cell>
          <cell r="F1617" t="str">
            <v>FL</v>
          </cell>
          <cell r="G1617" t="str">
            <v>33426</v>
          </cell>
          <cell r="H1617" t="str">
            <v>561-364-9070</v>
          </cell>
          <cell r="I1617" t="str">
            <v>561-364-8953</v>
          </cell>
          <cell r="J1617">
            <v>364</v>
          </cell>
          <cell r="K1617" t="str">
            <v>12099</v>
          </cell>
          <cell r="L1617" t="str">
            <v>Palm Beach</v>
          </cell>
          <cell r="M1617" t="str">
            <v>8960</v>
          </cell>
          <cell r="N1617" t="str">
            <v>West Palm Beach-Boca Raton</v>
          </cell>
          <cell r="O1617">
            <v>0</v>
          </cell>
          <cell r="P1617">
            <v>0</v>
          </cell>
          <cell r="Q1617">
            <v>0</v>
          </cell>
          <cell r="R1617" t="str">
            <v>garden</v>
          </cell>
          <cell r="S1617" t="str">
            <v>AIMCO</v>
          </cell>
          <cell r="T1617" t="str">
            <v>FEE</v>
          </cell>
          <cell r="U1617" t="str">
            <v>Affordable</v>
          </cell>
          <cell r="V1617" t="str">
            <v>Conventional</v>
          </cell>
          <cell r="W1617">
            <v>0</v>
          </cell>
          <cell r="X1617" t="str">
            <v>Fee</v>
          </cell>
          <cell r="Y1617" t="str">
            <v>12</v>
          </cell>
          <cell r="Z1617">
            <v>0</v>
          </cell>
          <cell r="AA1617">
            <v>0</v>
          </cell>
          <cell r="AB1617">
            <v>0</v>
          </cell>
          <cell r="AC1617">
            <v>0</v>
          </cell>
          <cell r="AD1617" t="str">
            <v>No</v>
          </cell>
          <cell r="AE1617" t="str">
            <v>Yes</v>
          </cell>
          <cell r="AF1617" t="str">
            <v>PAC</v>
          </cell>
          <cell r="AG1617" t="str">
            <v>P.A.C/ Land Development Corp.</v>
          </cell>
          <cell r="AH1617" t="str">
            <v>1998</v>
          </cell>
          <cell r="AI1617" t="str">
            <v>South East</v>
          </cell>
          <cell r="AJ1617" t="str">
            <v>Boca</v>
          </cell>
          <cell r="AK1617" t="str">
            <v>Charlie Vanover</v>
          </cell>
          <cell r="AL1617" t="str">
            <v>Cammy Pennington</v>
          </cell>
          <cell r="AM1617" t="b">
            <v>0</v>
          </cell>
          <cell r="AN1617">
            <v>0</v>
          </cell>
          <cell r="AO1617" t="str">
            <v>11422</v>
          </cell>
          <cell r="AP1617">
            <v>0</v>
          </cell>
          <cell r="AQ1617">
            <v>0</v>
          </cell>
          <cell r="AR1617">
            <v>0</v>
          </cell>
          <cell r="AS1617">
            <v>0</v>
          </cell>
          <cell r="AT1617">
            <v>0</v>
          </cell>
          <cell r="AU1617">
            <v>0</v>
          </cell>
          <cell r="AV1617">
            <v>0</v>
          </cell>
          <cell r="AW1617">
            <v>0</v>
          </cell>
          <cell r="AX1617">
            <v>0</v>
          </cell>
          <cell r="AY1617">
            <v>0</v>
          </cell>
        </row>
        <row r="1618">
          <cell r="A1618" t="str">
            <v>039243</v>
          </cell>
          <cell r="B1618" t="str">
            <v>Enclave at Mary's Creek</v>
          </cell>
          <cell r="C1618" t="str">
            <v>2900 Pearland Pkwy</v>
          </cell>
          <cell r="D1618">
            <v>0</v>
          </cell>
          <cell r="E1618" t="str">
            <v>Pearland</v>
          </cell>
          <cell r="F1618" t="str">
            <v>TX</v>
          </cell>
          <cell r="G1618" t="str">
            <v>77581</v>
          </cell>
          <cell r="H1618" t="str">
            <v>281-412-3100</v>
          </cell>
          <cell r="I1618">
            <v>0</v>
          </cell>
          <cell r="J1618">
            <v>240</v>
          </cell>
          <cell r="K1618" t="str">
            <v>48039</v>
          </cell>
          <cell r="L1618" t="str">
            <v>Brazoria</v>
          </cell>
          <cell r="M1618" t="str">
            <v>1145</v>
          </cell>
          <cell r="N1618" t="str">
            <v>Brazoria</v>
          </cell>
          <cell r="O1618" t="str">
            <v>42</v>
          </cell>
          <cell r="P1618" t="str">
            <v>Houston - Galveston - Brazoria</v>
          </cell>
          <cell r="Q1618">
            <v>0</v>
          </cell>
          <cell r="R1618" t="str">
            <v>midrise</v>
          </cell>
          <cell r="S1618" t="str">
            <v>Insignia</v>
          </cell>
          <cell r="T1618" t="str">
            <v>FEE</v>
          </cell>
          <cell r="U1618" t="str">
            <v>Conventional</v>
          </cell>
          <cell r="V1618">
            <v>0</v>
          </cell>
          <cell r="W1618">
            <v>0</v>
          </cell>
          <cell r="X1618" t="str">
            <v>Fee</v>
          </cell>
          <cell r="Y1618" t="str">
            <v>12</v>
          </cell>
          <cell r="Z1618">
            <v>0</v>
          </cell>
          <cell r="AA1618">
            <v>0</v>
          </cell>
          <cell r="AB1618">
            <v>0</v>
          </cell>
          <cell r="AC1618">
            <v>0</v>
          </cell>
          <cell r="AD1618" t="str">
            <v>No</v>
          </cell>
          <cell r="AE1618" t="str">
            <v>Yes</v>
          </cell>
          <cell r="AF1618" t="str">
            <v>AIMCO/NHP</v>
          </cell>
          <cell r="AG1618" t="str">
            <v>Pearland Enclave Apts., Ltd.</v>
          </cell>
          <cell r="AH1618">
            <v>0</v>
          </cell>
          <cell r="AI1618" t="str">
            <v>West</v>
          </cell>
          <cell r="AJ1618" t="str">
            <v>Houston II</v>
          </cell>
          <cell r="AK1618" t="str">
            <v>Dave Hannan</v>
          </cell>
          <cell r="AL1618" t="str">
            <v>Julie Bonnin</v>
          </cell>
          <cell r="AM1618" t="b">
            <v>0</v>
          </cell>
          <cell r="AN1618" t="str">
            <v>RW:038107@3494</v>
          </cell>
          <cell r="AO1618">
            <v>0</v>
          </cell>
          <cell r="AP1618">
            <v>0</v>
          </cell>
          <cell r="AQ1618">
            <v>0</v>
          </cell>
          <cell r="AR1618">
            <v>0</v>
          </cell>
          <cell r="AS1618">
            <v>0</v>
          </cell>
          <cell r="AT1618">
            <v>0</v>
          </cell>
          <cell r="AU1618">
            <v>0</v>
          </cell>
          <cell r="AV1618">
            <v>0</v>
          </cell>
          <cell r="AW1618">
            <v>0</v>
          </cell>
          <cell r="AX1618">
            <v>0</v>
          </cell>
          <cell r="AY1618">
            <v>0</v>
          </cell>
        </row>
        <row r="1619">
          <cell r="A1619" t="str">
            <v>039260</v>
          </cell>
          <cell r="B1619" t="str">
            <v>Willow Cove I &amp; II</v>
          </cell>
          <cell r="C1619" t="str">
            <v>9300 S Redwood Rd</v>
          </cell>
          <cell r="D1619">
            <v>0</v>
          </cell>
          <cell r="E1619" t="str">
            <v>West Jordan City</v>
          </cell>
          <cell r="F1619" t="str">
            <v>UT</v>
          </cell>
          <cell r="G1619" t="str">
            <v>84088</v>
          </cell>
          <cell r="H1619" t="str">
            <v>801-562-1770</v>
          </cell>
          <cell r="I1619" t="str">
            <v>801-562-1777</v>
          </cell>
          <cell r="J1619">
            <v>180</v>
          </cell>
          <cell r="K1619" t="str">
            <v>49035</v>
          </cell>
          <cell r="L1619" t="str">
            <v>Salt Lake</v>
          </cell>
          <cell r="M1619" t="str">
            <v>7160</v>
          </cell>
          <cell r="N1619" t="str">
            <v>Salt Lake City-Ogden</v>
          </cell>
          <cell r="O1619">
            <v>0</v>
          </cell>
          <cell r="P1619">
            <v>0</v>
          </cell>
          <cell r="Q1619">
            <v>0</v>
          </cell>
          <cell r="R1619">
            <v>0</v>
          </cell>
          <cell r="S1619" t="str">
            <v>AIMCO</v>
          </cell>
          <cell r="T1619">
            <v>0</v>
          </cell>
          <cell r="U1619" t="str">
            <v>Conventional</v>
          </cell>
          <cell r="V1619" t="str">
            <v>Conventional</v>
          </cell>
          <cell r="W1619">
            <v>0</v>
          </cell>
          <cell r="X1619" t="str">
            <v>Fee</v>
          </cell>
          <cell r="Y1619" t="str">
            <v>12</v>
          </cell>
          <cell r="Z1619">
            <v>0</v>
          </cell>
          <cell r="AA1619">
            <v>0</v>
          </cell>
          <cell r="AB1619">
            <v>0</v>
          </cell>
          <cell r="AC1619">
            <v>0</v>
          </cell>
          <cell r="AD1619" t="str">
            <v>No</v>
          </cell>
          <cell r="AE1619" t="str">
            <v>Yes</v>
          </cell>
          <cell r="AF1619" t="str">
            <v>NHP Management Company</v>
          </cell>
          <cell r="AG1619" t="str">
            <v>D&amp;H Development</v>
          </cell>
          <cell r="AH1619">
            <v>0</v>
          </cell>
          <cell r="AI1619" t="str">
            <v>Far West</v>
          </cell>
          <cell r="AJ1619" t="str">
            <v>Denver</v>
          </cell>
          <cell r="AK1619" t="str">
            <v>Steve Peters</v>
          </cell>
          <cell r="AL1619" t="str">
            <v>Greg Wiseman</v>
          </cell>
          <cell r="AM1619" t="b">
            <v>0</v>
          </cell>
          <cell r="AN1619" t="str">
            <v>RW:007108@3494</v>
          </cell>
          <cell r="AO1619">
            <v>0</v>
          </cell>
          <cell r="AP1619">
            <v>0</v>
          </cell>
          <cell r="AQ1619">
            <v>0</v>
          </cell>
          <cell r="AR1619">
            <v>0</v>
          </cell>
          <cell r="AS1619">
            <v>0</v>
          </cell>
          <cell r="AT1619">
            <v>0</v>
          </cell>
          <cell r="AU1619">
            <v>0</v>
          </cell>
          <cell r="AV1619">
            <v>0</v>
          </cell>
          <cell r="AW1619">
            <v>0</v>
          </cell>
          <cell r="AX1619">
            <v>0</v>
          </cell>
          <cell r="AY1619">
            <v>0</v>
          </cell>
        </row>
        <row r="1620">
          <cell r="A1620" t="str">
            <v>039261</v>
          </cell>
          <cell r="B1620" t="str">
            <v>Willow Cove III &amp; IV</v>
          </cell>
          <cell r="C1620" t="str">
            <v>9300 S Redwood Rd</v>
          </cell>
          <cell r="D1620">
            <v>0</v>
          </cell>
          <cell r="E1620" t="str">
            <v>West Jordan City</v>
          </cell>
          <cell r="F1620" t="str">
            <v>UT</v>
          </cell>
          <cell r="G1620" t="str">
            <v>84088</v>
          </cell>
          <cell r="H1620" t="str">
            <v>801-562-1770</v>
          </cell>
          <cell r="I1620" t="str">
            <v>801-562-1777</v>
          </cell>
          <cell r="J1620">
            <v>156</v>
          </cell>
          <cell r="K1620" t="str">
            <v>49035</v>
          </cell>
          <cell r="L1620" t="str">
            <v>Salt Lake</v>
          </cell>
          <cell r="M1620" t="str">
            <v>7160</v>
          </cell>
          <cell r="N1620" t="str">
            <v>Salt Lake City-Ogden</v>
          </cell>
          <cell r="O1620">
            <v>0</v>
          </cell>
          <cell r="P1620">
            <v>0</v>
          </cell>
          <cell r="Q1620">
            <v>0</v>
          </cell>
          <cell r="R1620">
            <v>0</v>
          </cell>
          <cell r="S1620" t="str">
            <v>AIMCO</v>
          </cell>
          <cell r="T1620">
            <v>0</v>
          </cell>
          <cell r="U1620" t="str">
            <v>Conventional</v>
          </cell>
          <cell r="V1620" t="str">
            <v>Conventional</v>
          </cell>
          <cell r="W1620">
            <v>0</v>
          </cell>
          <cell r="X1620" t="str">
            <v>Fee</v>
          </cell>
          <cell r="Y1620" t="str">
            <v>12</v>
          </cell>
          <cell r="Z1620">
            <v>0</v>
          </cell>
          <cell r="AA1620">
            <v>0</v>
          </cell>
          <cell r="AB1620">
            <v>0</v>
          </cell>
          <cell r="AC1620">
            <v>0</v>
          </cell>
          <cell r="AD1620" t="str">
            <v>No</v>
          </cell>
          <cell r="AE1620" t="str">
            <v>Yes</v>
          </cell>
          <cell r="AF1620" t="str">
            <v>NHP Management Company</v>
          </cell>
          <cell r="AG1620" t="str">
            <v>D&amp;H Development</v>
          </cell>
          <cell r="AH1620">
            <v>0</v>
          </cell>
          <cell r="AI1620" t="str">
            <v>Far West</v>
          </cell>
          <cell r="AJ1620" t="str">
            <v>Denver</v>
          </cell>
          <cell r="AK1620" t="str">
            <v>Steve Peters</v>
          </cell>
          <cell r="AL1620" t="str">
            <v>Greg Wiseman</v>
          </cell>
          <cell r="AM1620" t="b">
            <v>0</v>
          </cell>
          <cell r="AN1620" t="str">
            <v>RW:025049@3494</v>
          </cell>
          <cell r="AO1620" t="str">
            <v>11483</v>
          </cell>
          <cell r="AP1620">
            <v>0</v>
          </cell>
          <cell r="AQ1620">
            <v>0</v>
          </cell>
          <cell r="AR1620">
            <v>0</v>
          </cell>
          <cell r="AS1620">
            <v>0</v>
          </cell>
          <cell r="AT1620">
            <v>0</v>
          </cell>
          <cell r="AU1620">
            <v>0</v>
          </cell>
          <cell r="AV1620">
            <v>0</v>
          </cell>
          <cell r="AW1620">
            <v>0</v>
          </cell>
          <cell r="AX1620">
            <v>0</v>
          </cell>
          <cell r="AY1620">
            <v>0</v>
          </cell>
        </row>
        <row r="1621">
          <cell r="A1621" t="str">
            <v>039272</v>
          </cell>
          <cell r="B1621" t="str">
            <v>St. Thomas at Campeche Cave</v>
          </cell>
          <cell r="C1621" t="str">
            <v>3428 Cove View Blvd</v>
          </cell>
          <cell r="D1621">
            <v>0</v>
          </cell>
          <cell r="E1621" t="str">
            <v>Galveston</v>
          </cell>
          <cell r="F1621" t="str">
            <v>TX</v>
          </cell>
          <cell r="G1621" t="str">
            <v>77554</v>
          </cell>
          <cell r="H1621" t="str">
            <v>409-744-5477</v>
          </cell>
          <cell r="I1621" t="str">
            <v>409-744-7444</v>
          </cell>
          <cell r="J1621">
            <v>264</v>
          </cell>
          <cell r="K1621" t="str">
            <v>48167</v>
          </cell>
          <cell r="L1621" t="str">
            <v>Galveston</v>
          </cell>
          <cell r="M1621" t="str">
            <v>2920</v>
          </cell>
          <cell r="N1621" t="str">
            <v>Galveston-Texas City</v>
          </cell>
          <cell r="O1621" t="str">
            <v>42</v>
          </cell>
          <cell r="P1621" t="str">
            <v>Houston - Galveston - Brazoria</v>
          </cell>
          <cell r="Q1621">
            <v>0</v>
          </cell>
          <cell r="R1621">
            <v>0</v>
          </cell>
          <cell r="S1621" t="str">
            <v>Insignia</v>
          </cell>
          <cell r="T1621" t="str">
            <v>REIT</v>
          </cell>
          <cell r="U1621" t="str">
            <v>Conventional</v>
          </cell>
          <cell r="V1621" t="str">
            <v>Conventional</v>
          </cell>
          <cell r="W1621">
            <v>0</v>
          </cell>
          <cell r="X1621" t="str">
            <v>Fee</v>
          </cell>
          <cell r="Y1621" t="str">
            <v>12</v>
          </cell>
          <cell r="Z1621">
            <v>0</v>
          </cell>
          <cell r="AA1621">
            <v>0</v>
          </cell>
          <cell r="AB1621">
            <v>0</v>
          </cell>
          <cell r="AC1621">
            <v>0</v>
          </cell>
          <cell r="AD1621" t="str">
            <v>No</v>
          </cell>
          <cell r="AE1621" t="str">
            <v>Yes</v>
          </cell>
          <cell r="AF1621" t="str">
            <v>AIMCO/NHP</v>
          </cell>
          <cell r="AG1621" t="str">
            <v>Meridian Galveston Investors, L.P.</v>
          </cell>
          <cell r="AH1621">
            <v>0</v>
          </cell>
          <cell r="AI1621" t="str">
            <v>West</v>
          </cell>
          <cell r="AJ1621" t="str">
            <v>Houston II</v>
          </cell>
          <cell r="AK1621" t="str">
            <v>Dave Hannan</v>
          </cell>
          <cell r="AL1621" t="str">
            <v>Julie Bonnin</v>
          </cell>
          <cell r="AM1621" t="b">
            <v>0</v>
          </cell>
          <cell r="AN1621" t="str">
            <v>RW:005890@3494</v>
          </cell>
          <cell r="AO1621">
            <v>0</v>
          </cell>
          <cell r="AP1621">
            <v>0</v>
          </cell>
          <cell r="AQ1621">
            <v>0</v>
          </cell>
          <cell r="AR1621">
            <v>0</v>
          </cell>
          <cell r="AS1621">
            <v>0</v>
          </cell>
          <cell r="AT1621">
            <v>0</v>
          </cell>
          <cell r="AU1621">
            <v>0</v>
          </cell>
          <cell r="AV1621">
            <v>0</v>
          </cell>
          <cell r="AW1621">
            <v>0</v>
          </cell>
          <cell r="AX1621">
            <v>0</v>
          </cell>
          <cell r="AY1621">
            <v>0</v>
          </cell>
        </row>
        <row r="1622">
          <cell r="A1622" t="str">
            <v>039273</v>
          </cell>
          <cell r="B1622" t="str">
            <v>Old Farm</v>
          </cell>
          <cell r="C1622" t="str">
            <v>3751 APPIAN WAY</v>
          </cell>
          <cell r="D1622">
            <v>0</v>
          </cell>
          <cell r="E1622" t="str">
            <v>Lexington</v>
          </cell>
          <cell r="F1622" t="str">
            <v>KY</v>
          </cell>
          <cell r="G1622" t="str">
            <v>40517</v>
          </cell>
          <cell r="H1622" t="str">
            <v>606-273-8038</v>
          </cell>
          <cell r="I1622" t="str">
            <v>606-272-8254</v>
          </cell>
          <cell r="J1622">
            <v>330</v>
          </cell>
          <cell r="K1622" t="str">
            <v>21067</v>
          </cell>
          <cell r="L1622" t="str">
            <v>Fayette</v>
          </cell>
          <cell r="M1622" t="str">
            <v>4280</v>
          </cell>
          <cell r="N1622" t="str">
            <v>Lexington</v>
          </cell>
          <cell r="O1622">
            <v>0</v>
          </cell>
          <cell r="P1622">
            <v>0</v>
          </cell>
          <cell r="Q1622" t="str">
            <v>Suburban</v>
          </cell>
          <cell r="R1622" t="str">
            <v>garden</v>
          </cell>
          <cell r="S1622" t="str">
            <v>AIMCO</v>
          </cell>
          <cell r="T1622" t="str">
            <v>FRG</v>
          </cell>
          <cell r="U1622" t="str">
            <v>Conventional</v>
          </cell>
          <cell r="V1622" t="str">
            <v>Conventional</v>
          </cell>
          <cell r="W1622">
            <v>0</v>
          </cell>
          <cell r="X1622" t="str">
            <v>Consolidated</v>
          </cell>
          <cell r="Y1622" t="str">
            <v>12</v>
          </cell>
          <cell r="Z1622" t="str">
            <v>9</v>
          </cell>
          <cell r="AA1622" t="str">
            <v>7</v>
          </cell>
          <cell r="AB1622">
            <v>0</v>
          </cell>
          <cell r="AC1622">
            <v>1</v>
          </cell>
          <cell r="AD1622" t="str">
            <v>Yes</v>
          </cell>
          <cell r="AE1622" t="str">
            <v>Yes</v>
          </cell>
          <cell r="AF1622" t="str">
            <v>NHP Management Company</v>
          </cell>
          <cell r="AG1622" t="str">
            <v>AIMCO Properties, L.P.</v>
          </cell>
          <cell r="AH1622" t="str">
            <v>1985</v>
          </cell>
          <cell r="AI1622" t="str">
            <v>South East</v>
          </cell>
          <cell r="AJ1622" t="str">
            <v>Nashville</v>
          </cell>
          <cell r="AK1622" t="str">
            <v>Rod Beverstein</v>
          </cell>
          <cell r="AL1622" t="str">
            <v>Ann Felknor</v>
          </cell>
          <cell r="AM1622" t="b">
            <v>0</v>
          </cell>
          <cell r="AN1622">
            <v>0</v>
          </cell>
          <cell r="AO1622">
            <v>0</v>
          </cell>
          <cell r="AP1622">
            <v>0</v>
          </cell>
          <cell r="AQ1622">
            <v>0</v>
          </cell>
          <cell r="AR1622">
            <v>0</v>
          </cell>
          <cell r="AS1622">
            <v>0</v>
          </cell>
          <cell r="AT1622">
            <v>0</v>
          </cell>
          <cell r="AU1622">
            <v>0</v>
          </cell>
          <cell r="AV1622">
            <v>0</v>
          </cell>
          <cell r="AW1622">
            <v>891</v>
          </cell>
          <cell r="AX1622">
            <v>891</v>
          </cell>
          <cell r="AY1622">
            <v>891</v>
          </cell>
        </row>
        <row r="1623">
          <cell r="A1623" t="str">
            <v>039277</v>
          </cell>
          <cell r="B1623" t="str">
            <v>Signature Place</v>
          </cell>
          <cell r="C1623" t="str">
            <v>9251 W 121st Place</v>
          </cell>
          <cell r="D1623">
            <v>0</v>
          </cell>
          <cell r="E1623" t="str">
            <v>Overland Park</v>
          </cell>
          <cell r="F1623" t="str">
            <v>KS</v>
          </cell>
          <cell r="G1623" t="str">
            <v>66213</v>
          </cell>
          <cell r="H1623" t="str">
            <v>913-685-5500</v>
          </cell>
          <cell r="I1623">
            <v>0</v>
          </cell>
          <cell r="J1623">
            <v>232</v>
          </cell>
          <cell r="K1623" t="str">
            <v>20091</v>
          </cell>
          <cell r="L1623" t="str">
            <v>Johnson</v>
          </cell>
          <cell r="M1623" t="str">
            <v>3760</v>
          </cell>
          <cell r="N1623" t="str">
            <v>Kansas City</v>
          </cell>
          <cell r="O1623">
            <v>0</v>
          </cell>
          <cell r="P1623">
            <v>0</v>
          </cell>
          <cell r="Q1623">
            <v>0</v>
          </cell>
          <cell r="R1623" t="str">
            <v>Garden</v>
          </cell>
          <cell r="S1623" t="str">
            <v>Insignia</v>
          </cell>
          <cell r="T1623">
            <v>0</v>
          </cell>
          <cell r="U1623" t="str">
            <v>Conventional</v>
          </cell>
          <cell r="V1623" t="str">
            <v>Conventional</v>
          </cell>
          <cell r="W1623">
            <v>0</v>
          </cell>
          <cell r="X1623" t="str">
            <v>Fee</v>
          </cell>
          <cell r="Y1623" t="str">
            <v>12</v>
          </cell>
          <cell r="Z1623">
            <v>0</v>
          </cell>
          <cell r="AA1623">
            <v>0</v>
          </cell>
          <cell r="AB1623" t="str">
            <v>0</v>
          </cell>
          <cell r="AC1623">
            <v>0</v>
          </cell>
          <cell r="AD1623" t="str">
            <v>No</v>
          </cell>
          <cell r="AE1623" t="str">
            <v>Yes</v>
          </cell>
          <cell r="AF1623" t="str">
            <v>AIMCO/NHP</v>
          </cell>
          <cell r="AG1623" t="str">
            <v>Signature Place-Overland Park LLC</v>
          </cell>
          <cell r="AH1623">
            <v>0</v>
          </cell>
          <cell r="AI1623" t="str">
            <v>Far West</v>
          </cell>
          <cell r="AJ1623" t="str">
            <v>Kansas City</v>
          </cell>
          <cell r="AK1623" t="str">
            <v>Rusty Fleming</v>
          </cell>
          <cell r="AL1623" t="str">
            <v>Dennis Watts</v>
          </cell>
          <cell r="AM1623" t="b">
            <v>0</v>
          </cell>
          <cell r="AN1623" t="str">
            <v>RW:038713@3494</v>
          </cell>
          <cell r="AO1623">
            <v>0</v>
          </cell>
          <cell r="AP1623">
            <v>0</v>
          </cell>
          <cell r="AQ1623">
            <v>0</v>
          </cell>
          <cell r="AR1623">
            <v>0</v>
          </cell>
          <cell r="AS1623">
            <v>0</v>
          </cell>
          <cell r="AT1623">
            <v>0</v>
          </cell>
          <cell r="AU1623">
            <v>0</v>
          </cell>
          <cell r="AV1623">
            <v>0</v>
          </cell>
          <cell r="AW1623">
            <v>0</v>
          </cell>
          <cell r="AX1623">
            <v>0</v>
          </cell>
          <cell r="AY1623">
            <v>0</v>
          </cell>
        </row>
        <row r="1624">
          <cell r="A1624" t="str">
            <v>039278</v>
          </cell>
          <cell r="B1624" t="str">
            <v>Signature Place</v>
          </cell>
          <cell r="C1624" t="str">
            <v>210 S. Prarie View</v>
          </cell>
          <cell r="D1624">
            <v>0</v>
          </cell>
          <cell r="E1624" t="str">
            <v>Des Moines</v>
          </cell>
          <cell r="F1624" t="str">
            <v>IA</v>
          </cell>
          <cell r="G1624" t="str">
            <v>50266</v>
          </cell>
          <cell r="H1624" t="str">
            <v>515-226-2100</v>
          </cell>
          <cell r="I1624" t="str">
            <v>515-226-0202</v>
          </cell>
          <cell r="J1624">
            <v>261</v>
          </cell>
          <cell r="K1624" t="str">
            <v>19049</v>
          </cell>
          <cell r="L1624" t="str">
            <v>Dallas</v>
          </cell>
          <cell r="M1624" t="str">
            <v>2120</v>
          </cell>
          <cell r="N1624" t="str">
            <v>Des Moines</v>
          </cell>
          <cell r="O1624">
            <v>0</v>
          </cell>
          <cell r="P1624">
            <v>0</v>
          </cell>
          <cell r="Q1624">
            <v>0</v>
          </cell>
          <cell r="R1624" t="str">
            <v>Garden</v>
          </cell>
          <cell r="S1624" t="str">
            <v>Insignia</v>
          </cell>
          <cell r="T1624">
            <v>0</v>
          </cell>
          <cell r="U1624" t="str">
            <v>Conventional</v>
          </cell>
          <cell r="V1624" t="str">
            <v>Conventional</v>
          </cell>
          <cell r="W1624">
            <v>0</v>
          </cell>
          <cell r="X1624" t="str">
            <v>Fee</v>
          </cell>
          <cell r="Y1624" t="str">
            <v>12</v>
          </cell>
          <cell r="Z1624">
            <v>0</v>
          </cell>
          <cell r="AA1624">
            <v>0</v>
          </cell>
          <cell r="AB1624" t="str">
            <v>245890</v>
          </cell>
          <cell r="AC1624">
            <v>0</v>
          </cell>
          <cell r="AD1624" t="str">
            <v>No</v>
          </cell>
          <cell r="AE1624" t="str">
            <v>Yes</v>
          </cell>
          <cell r="AF1624" t="str">
            <v>AIMCO/NHP</v>
          </cell>
          <cell r="AG1624" t="str">
            <v>Signature Place-Des Moines LLC</v>
          </cell>
          <cell r="AH1624">
            <v>0</v>
          </cell>
          <cell r="AI1624" t="str">
            <v>Far West</v>
          </cell>
          <cell r="AJ1624" t="str">
            <v>Kansas City</v>
          </cell>
          <cell r="AK1624" t="str">
            <v>Rusty Fleming</v>
          </cell>
          <cell r="AL1624" t="str">
            <v>Dan Fletcher</v>
          </cell>
          <cell r="AM1624" t="b">
            <v>0</v>
          </cell>
          <cell r="AN1624" t="str">
            <v>RW:038609@3494</v>
          </cell>
          <cell r="AO1624" t="str">
            <v>08027</v>
          </cell>
          <cell r="AP1624">
            <v>0</v>
          </cell>
          <cell r="AQ1624">
            <v>0</v>
          </cell>
          <cell r="AR1624">
            <v>0</v>
          </cell>
          <cell r="AS1624">
            <v>0</v>
          </cell>
          <cell r="AT1624">
            <v>0</v>
          </cell>
          <cell r="AU1624">
            <v>0</v>
          </cell>
          <cell r="AV1624">
            <v>0</v>
          </cell>
          <cell r="AW1624">
            <v>0</v>
          </cell>
          <cell r="AX1624">
            <v>0</v>
          </cell>
          <cell r="AY1624">
            <v>0</v>
          </cell>
        </row>
        <row r="1625">
          <cell r="A1625" t="str">
            <v>039279</v>
          </cell>
          <cell r="B1625" t="str">
            <v>FONDREN COURT</v>
          </cell>
          <cell r="C1625" t="str">
            <v>10700 FONDREN</v>
          </cell>
          <cell r="D1625">
            <v>0</v>
          </cell>
          <cell r="E1625" t="str">
            <v>HOUSTON</v>
          </cell>
          <cell r="F1625" t="str">
            <v>TX</v>
          </cell>
          <cell r="G1625" t="str">
            <v>77096</v>
          </cell>
          <cell r="H1625" t="str">
            <v>713-778-9716</v>
          </cell>
          <cell r="I1625" t="str">
            <v>713-778-9910</v>
          </cell>
          <cell r="J1625">
            <v>429</v>
          </cell>
          <cell r="K1625" t="str">
            <v>48201</v>
          </cell>
          <cell r="L1625" t="str">
            <v>Harris</v>
          </cell>
          <cell r="M1625" t="str">
            <v>3360</v>
          </cell>
          <cell r="N1625" t="str">
            <v>Houston</v>
          </cell>
          <cell r="O1625" t="str">
            <v>42</v>
          </cell>
          <cell r="P1625" t="str">
            <v>Houston - Galveston - Brazoria</v>
          </cell>
          <cell r="Q1625">
            <v>0</v>
          </cell>
          <cell r="R1625" t="str">
            <v>garden</v>
          </cell>
          <cell r="S1625" t="str">
            <v>AIMCO</v>
          </cell>
          <cell r="T1625" t="str">
            <v>REIT/ENGLISH</v>
          </cell>
          <cell r="U1625" t="str">
            <v>Conventional</v>
          </cell>
          <cell r="V1625" t="str">
            <v>Conventional</v>
          </cell>
          <cell r="W1625">
            <v>0</v>
          </cell>
          <cell r="X1625" t="str">
            <v>Fee</v>
          </cell>
          <cell r="Y1625" t="str">
            <v>12</v>
          </cell>
          <cell r="Z1625">
            <v>0</v>
          </cell>
          <cell r="AA1625">
            <v>0</v>
          </cell>
          <cell r="AB1625">
            <v>0</v>
          </cell>
          <cell r="AC1625">
            <v>0</v>
          </cell>
          <cell r="AD1625" t="str">
            <v>No</v>
          </cell>
          <cell r="AE1625" t="str">
            <v>Yes</v>
          </cell>
          <cell r="AF1625" t="str">
            <v>Kobernick</v>
          </cell>
          <cell r="AG1625" t="str">
            <v>Fondren Court Partners, Ltd.</v>
          </cell>
          <cell r="AH1625" t="str">
            <v>1990</v>
          </cell>
          <cell r="AI1625" t="str">
            <v>West</v>
          </cell>
          <cell r="AJ1625" t="str">
            <v>Houston I</v>
          </cell>
          <cell r="AK1625" t="str">
            <v>Kathy Clem</v>
          </cell>
          <cell r="AL1625" t="str">
            <v>Dee Holmes</v>
          </cell>
          <cell r="AM1625" t="b">
            <v>0</v>
          </cell>
          <cell r="AN1625" t="str">
            <v>RW:038784@3494</v>
          </cell>
          <cell r="AO1625" t="str">
            <v>11842</v>
          </cell>
          <cell r="AP1625">
            <v>0</v>
          </cell>
          <cell r="AQ1625">
            <v>0</v>
          </cell>
          <cell r="AR1625">
            <v>2316.6</v>
          </cell>
          <cell r="AS1625">
            <v>0</v>
          </cell>
          <cell r="AT1625">
            <v>0</v>
          </cell>
          <cell r="AU1625">
            <v>0</v>
          </cell>
          <cell r="AV1625">
            <v>0</v>
          </cell>
          <cell r="AW1625">
            <v>0</v>
          </cell>
          <cell r="AX1625">
            <v>2316.6</v>
          </cell>
          <cell r="AY1625">
            <v>0</v>
          </cell>
        </row>
        <row r="1626">
          <cell r="A1626" t="str">
            <v>039286</v>
          </cell>
          <cell r="B1626" t="str">
            <v>STONEHAVEN</v>
          </cell>
          <cell r="C1626" t="str">
            <v>6419 SKYLINE</v>
          </cell>
          <cell r="D1626">
            <v>0</v>
          </cell>
          <cell r="E1626" t="str">
            <v>HOUSTON</v>
          </cell>
          <cell r="F1626" t="str">
            <v>TX</v>
          </cell>
          <cell r="G1626" t="str">
            <v>77057</v>
          </cell>
          <cell r="H1626" t="str">
            <v>713-917-8400</v>
          </cell>
          <cell r="I1626" t="str">
            <v>713-917-8558</v>
          </cell>
          <cell r="J1626">
            <v>338</v>
          </cell>
          <cell r="K1626" t="str">
            <v>48201</v>
          </cell>
          <cell r="L1626" t="str">
            <v>Harris</v>
          </cell>
          <cell r="M1626" t="str">
            <v>3360</v>
          </cell>
          <cell r="N1626" t="str">
            <v>Houston</v>
          </cell>
          <cell r="O1626" t="str">
            <v>42</v>
          </cell>
          <cell r="P1626" t="str">
            <v>Houston - Galveston - Brazoria</v>
          </cell>
          <cell r="Q1626">
            <v>0</v>
          </cell>
          <cell r="R1626" t="str">
            <v>garden</v>
          </cell>
          <cell r="S1626" t="str">
            <v>AIMCO</v>
          </cell>
          <cell r="T1626" t="str">
            <v>REIT/ENGLISH</v>
          </cell>
          <cell r="U1626" t="str">
            <v>Conventional</v>
          </cell>
          <cell r="V1626" t="str">
            <v>Conventional</v>
          </cell>
          <cell r="W1626">
            <v>0</v>
          </cell>
          <cell r="X1626" t="str">
            <v>Fee</v>
          </cell>
          <cell r="Y1626" t="str">
            <v>12</v>
          </cell>
          <cell r="Z1626">
            <v>0</v>
          </cell>
          <cell r="AA1626">
            <v>0</v>
          </cell>
          <cell r="AB1626">
            <v>0</v>
          </cell>
          <cell r="AC1626">
            <v>0</v>
          </cell>
          <cell r="AD1626" t="str">
            <v>No</v>
          </cell>
          <cell r="AE1626" t="str">
            <v>Yes</v>
          </cell>
          <cell r="AF1626" t="str">
            <v>Kobernick</v>
          </cell>
          <cell r="AG1626" t="str">
            <v>Stonehaven Partners, Ltd.</v>
          </cell>
          <cell r="AH1626" t="str">
            <v>1995</v>
          </cell>
          <cell r="AI1626" t="str">
            <v>West</v>
          </cell>
          <cell r="AJ1626" t="str">
            <v>Houston I</v>
          </cell>
          <cell r="AK1626" t="str">
            <v>Kathy Clem</v>
          </cell>
          <cell r="AL1626" t="str">
            <v>Dee Holmes</v>
          </cell>
          <cell r="AM1626" t="b">
            <v>0</v>
          </cell>
          <cell r="AN1626" t="str">
            <v>RW:038683@3494</v>
          </cell>
          <cell r="AO1626" t="str">
            <v>11097</v>
          </cell>
          <cell r="AP1626">
            <v>0</v>
          </cell>
          <cell r="AQ1626">
            <v>0</v>
          </cell>
          <cell r="AR1626">
            <v>0</v>
          </cell>
          <cell r="AS1626">
            <v>0</v>
          </cell>
          <cell r="AT1626">
            <v>0</v>
          </cell>
          <cell r="AU1626">
            <v>0</v>
          </cell>
          <cell r="AV1626">
            <v>0</v>
          </cell>
          <cell r="AW1626">
            <v>0</v>
          </cell>
          <cell r="AX1626">
            <v>0</v>
          </cell>
          <cell r="AY1626">
            <v>0</v>
          </cell>
        </row>
        <row r="1627">
          <cell r="A1627" t="str">
            <v>039287</v>
          </cell>
          <cell r="B1627" t="str">
            <v>Glenview</v>
          </cell>
          <cell r="C1627" t="str">
            <v>2361 Bass Lake Rd</v>
          </cell>
          <cell r="D1627">
            <v>0</v>
          </cell>
          <cell r="E1627" t="str">
            <v>Cameron Park</v>
          </cell>
          <cell r="F1627" t="str">
            <v>CA</v>
          </cell>
          <cell r="G1627" t="str">
            <v>95682</v>
          </cell>
          <cell r="H1627" t="str">
            <v>530-672-2821</v>
          </cell>
          <cell r="I1627" t="str">
            <v>530-677-2824</v>
          </cell>
          <cell r="J1627">
            <v>80</v>
          </cell>
          <cell r="K1627" t="str">
            <v>06017</v>
          </cell>
          <cell r="L1627" t="str">
            <v>El Dorado</v>
          </cell>
          <cell r="M1627" t="str">
            <v>6920</v>
          </cell>
          <cell r="N1627" t="str">
            <v>Sacramento</v>
          </cell>
          <cell r="O1627" t="str">
            <v>82</v>
          </cell>
          <cell r="P1627" t="str">
            <v>Sacramento - Yolo</v>
          </cell>
          <cell r="Q1627">
            <v>0</v>
          </cell>
          <cell r="R1627" t="str">
            <v>garden</v>
          </cell>
          <cell r="S1627" t="str">
            <v>Insignia</v>
          </cell>
          <cell r="T1627" t="str">
            <v>FEE</v>
          </cell>
          <cell r="U1627" t="str">
            <v>Affordable</v>
          </cell>
          <cell r="V1627" t="str">
            <v>Conventional</v>
          </cell>
          <cell r="W1627" t="str">
            <v>Tax Credit</v>
          </cell>
          <cell r="X1627" t="str">
            <v>Fee</v>
          </cell>
          <cell r="Y1627" t="str">
            <v>12</v>
          </cell>
          <cell r="Z1627">
            <v>0</v>
          </cell>
          <cell r="AA1627">
            <v>0</v>
          </cell>
          <cell r="AB1627">
            <v>0</v>
          </cell>
          <cell r="AC1627">
            <v>0</v>
          </cell>
          <cell r="AD1627" t="str">
            <v>No</v>
          </cell>
          <cell r="AE1627" t="str">
            <v>Yes</v>
          </cell>
          <cell r="AF1627" t="str">
            <v>AIMCO/NHP</v>
          </cell>
          <cell r="AG1627" t="str">
            <v>NHG California One, a California Ltd.</v>
          </cell>
          <cell r="AH1627">
            <v>0</v>
          </cell>
          <cell r="AI1627" t="str">
            <v>Far West</v>
          </cell>
          <cell r="AJ1627" t="str">
            <v>California</v>
          </cell>
          <cell r="AK1627" t="str">
            <v>Greg Garmon</v>
          </cell>
          <cell r="AL1627" t="str">
            <v>Tom Knight</v>
          </cell>
          <cell r="AM1627" t="b">
            <v>0</v>
          </cell>
          <cell r="AN1627" t="str">
            <v>RW:038940@3494</v>
          </cell>
          <cell r="AO1627" t="str">
            <v>10481</v>
          </cell>
          <cell r="AP1627">
            <v>0</v>
          </cell>
          <cell r="AQ1627">
            <v>0</v>
          </cell>
          <cell r="AR1627">
            <v>0</v>
          </cell>
          <cell r="AS1627">
            <v>0</v>
          </cell>
          <cell r="AT1627">
            <v>0</v>
          </cell>
          <cell r="AU1627">
            <v>0</v>
          </cell>
          <cell r="AV1627">
            <v>0</v>
          </cell>
          <cell r="AW1627">
            <v>0</v>
          </cell>
          <cell r="AX1627">
            <v>0</v>
          </cell>
          <cell r="AY1627">
            <v>0</v>
          </cell>
        </row>
        <row r="1628">
          <cell r="A1628" t="str">
            <v>039288</v>
          </cell>
          <cell r="B1628" t="str">
            <v>Oak Hills</v>
          </cell>
          <cell r="C1628" t="str">
            <v>10260 Preston Ln</v>
          </cell>
          <cell r="D1628">
            <v>0</v>
          </cell>
          <cell r="E1628" t="str">
            <v>Jamestown</v>
          </cell>
          <cell r="F1628" t="str">
            <v>CA</v>
          </cell>
          <cell r="G1628" t="str">
            <v>95327</v>
          </cell>
          <cell r="H1628" t="str">
            <v>209-984-0130</v>
          </cell>
          <cell r="I1628" t="str">
            <v>209-984-1425</v>
          </cell>
          <cell r="J1628">
            <v>80</v>
          </cell>
          <cell r="K1628" t="str">
            <v>06109</v>
          </cell>
          <cell r="L1628" t="str">
            <v>Tuolumne</v>
          </cell>
          <cell r="M1628" t="str">
            <v>006</v>
          </cell>
          <cell r="N1628" t="str">
            <v>CA Other</v>
          </cell>
          <cell r="O1628">
            <v>0</v>
          </cell>
          <cell r="P1628">
            <v>0</v>
          </cell>
          <cell r="Q1628">
            <v>0</v>
          </cell>
          <cell r="R1628" t="str">
            <v>garden</v>
          </cell>
          <cell r="S1628" t="str">
            <v>Insignia</v>
          </cell>
          <cell r="T1628" t="str">
            <v>FEE</v>
          </cell>
          <cell r="U1628" t="str">
            <v>Affordable</v>
          </cell>
          <cell r="V1628" t="str">
            <v>Conventional</v>
          </cell>
          <cell r="W1628" t="str">
            <v>Tax Credit</v>
          </cell>
          <cell r="X1628" t="str">
            <v>Fee</v>
          </cell>
          <cell r="Y1628" t="str">
            <v>12</v>
          </cell>
          <cell r="Z1628">
            <v>0</v>
          </cell>
          <cell r="AA1628">
            <v>0</v>
          </cell>
          <cell r="AB1628">
            <v>0</v>
          </cell>
          <cell r="AC1628">
            <v>0</v>
          </cell>
          <cell r="AD1628" t="str">
            <v>No</v>
          </cell>
          <cell r="AE1628" t="str">
            <v>Yes</v>
          </cell>
          <cell r="AF1628" t="str">
            <v>AIMCO/NHP</v>
          </cell>
          <cell r="AG1628" t="str">
            <v>Oak Hills Apts, Ltd.</v>
          </cell>
          <cell r="AH1628">
            <v>0</v>
          </cell>
          <cell r="AI1628" t="str">
            <v>Far West</v>
          </cell>
          <cell r="AJ1628" t="str">
            <v>California</v>
          </cell>
          <cell r="AK1628" t="str">
            <v>Greg Garmon</v>
          </cell>
          <cell r="AL1628" t="str">
            <v>Tom Knight</v>
          </cell>
          <cell r="AM1628" t="b">
            <v>0</v>
          </cell>
          <cell r="AN1628" t="str">
            <v>RW:000713@3494</v>
          </cell>
          <cell r="AO1628" t="str">
            <v>11455</v>
          </cell>
          <cell r="AP1628">
            <v>0</v>
          </cell>
          <cell r="AQ1628">
            <v>0</v>
          </cell>
          <cell r="AR1628">
            <v>0</v>
          </cell>
          <cell r="AS1628">
            <v>0</v>
          </cell>
          <cell r="AT1628">
            <v>0</v>
          </cell>
          <cell r="AU1628">
            <v>0</v>
          </cell>
          <cell r="AV1628">
            <v>0</v>
          </cell>
          <cell r="AW1628">
            <v>0</v>
          </cell>
          <cell r="AX1628">
            <v>0</v>
          </cell>
          <cell r="AY1628">
            <v>0</v>
          </cell>
        </row>
        <row r="1629">
          <cell r="A1629" t="str">
            <v>039292</v>
          </cell>
          <cell r="B1629" t="str">
            <v>The Bluffs</v>
          </cell>
          <cell r="C1629" t="str">
            <v>305 Montifiore St</v>
          </cell>
          <cell r="D1629">
            <v>0</v>
          </cell>
          <cell r="E1629" t="str">
            <v>Laffayette</v>
          </cell>
          <cell r="F1629" t="str">
            <v>IN</v>
          </cell>
          <cell r="G1629" t="str">
            <v>47905</v>
          </cell>
          <cell r="H1629" t="str">
            <v>765-477-6407</v>
          </cell>
          <cell r="I1629" t="str">
            <v>765-477-6408</v>
          </cell>
          <cell r="J1629">
            <v>181</v>
          </cell>
          <cell r="K1629" t="str">
            <v>18157</v>
          </cell>
          <cell r="L1629" t="str">
            <v>Tippecanoe</v>
          </cell>
          <cell r="M1629" t="str">
            <v>3920</v>
          </cell>
          <cell r="N1629" t="str">
            <v>Lafayette</v>
          </cell>
          <cell r="O1629">
            <v>0</v>
          </cell>
          <cell r="P1629">
            <v>0</v>
          </cell>
          <cell r="Q1629">
            <v>0</v>
          </cell>
          <cell r="R1629">
            <v>0</v>
          </cell>
          <cell r="S1629" t="str">
            <v>AIMCO</v>
          </cell>
          <cell r="T1629" t="str">
            <v>Realty Investments</v>
          </cell>
          <cell r="U1629" t="str">
            <v>Conventional</v>
          </cell>
          <cell r="V1629" t="str">
            <v>Conventional</v>
          </cell>
          <cell r="W1629">
            <v>0</v>
          </cell>
          <cell r="X1629" t="str">
            <v>Consolidated</v>
          </cell>
          <cell r="Y1629" t="str">
            <v>12</v>
          </cell>
          <cell r="Z1629" t="str">
            <v>6</v>
          </cell>
          <cell r="AA1629" t="str">
            <v>6</v>
          </cell>
          <cell r="AB1629" t="str">
            <v>123960</v>
          </cell>
          <cell r="AC1629">
            <v>1</v>
          </cell>
          <cell r="AD1629" t="str">
            <v>Yes</v>
          </cell>
          <cell r="AE1629" t="str">
            <v>Yes</v>
          </cell>
          <cell r="AF1629" t="str">
            <v>NHP Management Company</v>
          </cell>
          <cell r="AG1629" t="str">
            <v>AIMCO Holdings, L.P.</v>
          </cell>
          <cell r="AH1629" t="str">
            <v>1982</v>
          </cell>
          <cell r="AI1629" t="str">
            <v>West</v>
          </cell>
          <cell r="AJ1629" t="str">
            <v>Indianapolis</v>
          </cell>
          <cell r="AK1629" t="str">
            <v>Rick Arbore</v>
          </cell>
          <cell r="AL1629" t="str">
            <v>Vickie Johnson</v>
          </cell>
          <cell r="AM1629" t="b">
            <v>1</v>
          </cell>
          <cell r="AN1629">
            <v>0</v>
          </cell>
          <cell r="AO1629">
            <v>0</v>
          </cell>
          <cell r="AP1629">
            <v>0</v>
          </cell>
          <cell r="AQ1629">
            <v>0</v>
          </cell>
          <cell r="AR1629">
            <v>0</v>
          </cell>
          <cell r="AS1629">
            <v>0</v>
          </cell>
          <cell r="AT1629">
            <v>0</v>
          </cell>
          <cell r="AU1629">
            <v>0</v>
          </cell>
          <cell r="AV1629">
            <v>0</v>
          </cell>
          <cell r="AW1629">
            <v>0</v>
          </cell>
          <cell r="AX1629">
            <v>0</v>
          </cell>
          <cell r="AY1629">
            <v>0</v>
          </cell>
        </row>
        <row r="1630">
          <cell r="A1630" t="str">
            <v>039295</v>
          </cell>
          <cell r="B1630" t="str">
            <v>Calhoun Beach</v>
          </cell>
          <cell r="C1630" t="str">
            <v>2925 Dean Pkwy</v>
          </cell>
          <cell r="D1630">
            <v>0</v>
          </cell>
          <cell r="E1630" t="str">
            <v>Minneapolis</v>
          </cell>
          <cell r="F1630" t="str">
            <v>MN</v>
          </cell>
          <cell r="G1630" t="str">
            <v>55416</v>
          </cell>
          <cell r="H1630" t="str">
            <v>612-925-8327</v>
          </cell>
          <cell r="I1630" t="str">
            <v>612-925-8320</v>
          </cell>
          <cell r="J1630">
            <v>351</v>
          </cell>
          <cell r="K1630" t="str">
            <v>27053</v>
          </cell>
          <cell r="L1630" t="str">
            <v>Hennepin</v>
          </cell>
          <cell r="M1630" t="str">
            <v>5120</v>
          </cell>
          <cell r="N1630" t="str">
            <v>Minneapolis-St. Paul</v>
          </cell>
          <cell r="O1630">
            <v>0</v>
          </cell>
          <cell r="P1630">
            <v>0</v>
          </cell>
          <cell r="Q1630">
            <v>0</v>
          </cell>
          <cell r="R1630">
            <v>0</v>
          </cell>
          <cell r="S1630" t="str">
            <v>AIMCO</v>
          </cell>
          <cell r="T1630">
            <v>0</v>
          </cell>
          <cell r="U1630" t="str">
            <v>Affordable</v>
          </cell>
          <cell r="V1630" t="str">
            <v>Conventional</v>
          </cell>
          <cell r="W1630" t="str">
            <v>Section 8</v>
          </cell>
          <cell r="X1630" t="str">
            <v>Consolidated</v>
          </cell>
          <cell r="Y1630" t="str">
            <v>12</v>
          </cell>
          <cell r="Z1630" t="str">
            <v>10</v>
          </cell>
          <cell r="AA1630" t="str">
            <v>8</v>
          </cell>
          <cell r="AB1630" t="str">
            <v>470539</v>
          </cell>
          <cell r="AC1630">
            <v>0.71440000000000003</v>
          </cell>
          <cell r="AD1630" t="str">
            <v>Yes</v>
          </cell>
          <cell r="AE1630" t="str">
            <v>Yes</v>
          </cell>
          <cell r="AF1630" t="str">
            <v>NHP Management Company</v>
          </cell>
          <cell r="AG1630" t="str">
            <v>AIMCO Calhoun, Inc.</v>
          </cell>
          <cell r="AH1630">
            <v>0</v>
          </cell>
          <cell r="AI1630" t="str">
            <v>Far West</v>
          </cell>
          <cell r="AJ1630" t="str">
            <v>Kansas City</v>
          </cell>
          <cell r="AK1630" t="str">
            <v>Rusty Fleming</v>
          </cell>
          <cell r="AL1630" t="str">
            <v>Don Cappaert</v>
          </cell>
          <cell r="AM1630" t="b">
            <v>0</v>
          </cell>
          <cell r="AN1630" t="str">
            <v>RW:038364@3494</v>
          </cell>
          <cell r="AO1630" t="str">
            <v>08178</v>
          </cell>
          <cell r="AP1630">
            <v>0</v>
          </cell>
          <cell r="AQ1630">
            <v>0</v>
          </cell>
          <cell r="AR1630">
            <v>0</v>
          </cell>
          <cell r="AS1630">
            <v>0</v>
          </cell>
          <cell r="AT1630">
            <v>0</v>
          </cell>
          <cell r="AU1630">
            <v>0</v>
          </cell>
          <cell r="AV1630">
            <v>0</v>
          </cell>
          <cell r="AW1630">
            <v>0</v>
          </cell>
          <cell r="AX1630">
            <v>0</v>
          </cell>
          <cell r="AY1630">
            <v>0</v>
          </cell>
        </row>
        <row r="1631">
          <cell r="A1631" t="str">
            <v>039344</v>
          </cell>
          <cell r="B1631" t="str">
            <v>Courtyard at Riverview (formerly Southwark)</v>
          </cell>
          <cell r="C1631" t="str">
            <v>401 Washington Ave.</v>
          </cell>
          <cell r="D1631">
            <v>0</v>
          </cell>
          <cell r="E1631" t="str">
            <v>Philadelphia</v>
          </cell>
          <cell r="F1631" t="str">
            <v>PA</v>
          </cell>
          <cell r="G1631" t="str">
            <v>19147</v>
          </cell>
          <cell r="H1631" t="str">
            <v>215-551-0311</v>
          </cell>
          <cell r="I1631" t="str">
            <v>215-551-0373</v>
          </cell>
          <cell r="J1631">
            <v>305</v>
          </cell>
          <cell r="K1631" t="str">
            <v>42101</v>
          </cell>
          <cell r="L1631" t="str">
            <v>Philadelphia</v>
          </cell>
          <cell r="M1631" t="str">
            <v>6160</v>
          </cell>
          <cell r="N1631" t="str">
            <v>Philadelphia</v>
          </cell>
          <cell r="O1631" t="str">
            <v>77</v>
          </cell>
          <cell r="P1631" t="str">
            <v>Philadelphia - Wilmington - Atlantic City</v>
          </cell>
          <cell r="Q1631">
            <v>0</v>
          </cell>
          <cell r="R1631">
            <v>0</v>
          </cell>
          <cell r="S1631" t="str">
            <v>AIMCO</v>
          </cell>
          <cell r="T1631" t="str">
            <v>FEE</v>
          </cell>
          <cell r="U1631" t="str">
            <v>Affordable</v>
          </cell>
          <cell r="V1631" t="str">
            <v>Affordable</v>
          </cell>
          <cell r="W1631">
            <v>0</v>
          </cell>
          <cell r="X1631" t="str">
            <v>Fee</v>
          </cell>
          <cell r="Y1631" t="str">
            <v>12</v>
          </cell>
          <cell r="Z1631">
            <v>0</v>
          </cell>
          <cell r="AA1631">
            <v>0</v>
          </cell>
          <cell r="AB1631">
            <v>0</v>
          </cell>
          <cell r="AC1631">
            <v>0</v>
          </cell>
          <cell r="AD1631" t="str">
            <v>No</v>
          </cell>
          <cell r="AE1631" t="str">
            <v>Yes</v>
          </cell>
          <cell r="AF1631" t="str">
            <v>NHP Management Company</v>
          </cell>
          <cell r="AG1631" t="str">
            <v>Southwark Plaza Limited Partnership</v>
          </cell>
          <cell r="AH1631">
            <v>0</v>
          </cell>
          <cell r="AI1631" t="str">
            <v>East</v>
          </cell>
          <cell r="AJ1631" t="str">
            <v>Philadelphia I</v>
          </cell>
          <cell r="AK1631" t="str">
            <v>Carl Ruff</v>
          </cell>
          <cell r="AL1631" t="str">
            <v>Richard Skoczylas</v>
          </cell>
          <cell r="AM1631" t="b">
            <v>0</v>
          </cell>
          <cell r="AN1631">
            <v>0</v>
          </cell>
          <cell r="AO1631" t="str">
            <v>09000</v>
          </cell>
          <cell r="AP1631">
            <v>0</v>
          </cell>
          <cell r="AQ1631">
            <v>0</v>
          </cell>
          <cell r="AR1631">
            <v>0</v>
          </cell>
          <cell r="AS1631">
            <v>0</v>
          </cell>
          <cell r="AT1631">
            <v>0</v>
          </cell>
          <cell r="AU1631">
            <v>0</v>
          </cell>
          <cell r="AV1631">
            <v>0</v>
          </cell>
          <cell r="AW1631">
            <v>0</v>
          </cell>
          <cell r="AX1631">
            <v>0</v>
          </cell>
          <cell r="AY1631">
            <v>0</v>
          </cell>
        </row>
        <row r="1632">
          <cell r="A1632" t="str">
            <v>039346</v>
          </cell>
          <cell r="B1632" t="str">
            <v>Montclair</v>
          </cell>
          <cell r="C1632" t="str">
            <v>150 S 19th Ave</v>
          </cell>
          <cell r="D1632">
            <v>0</v>
          </cell>
          <cell r="E1632" t="str">
            <v>Lemore</v>
          </cell>
          <cell r="F1632" t="str">
            <v>CA</v>
          </cell>
          <cell r="G1632" t="str">
            <v>93425</v>
          </cell>
          <cell r="H1632" t="str">
            <v>559-934-7012</v>
          </cell>
          <cell r="I1632" t="str">
            <v>559-924-7029</v>
          </cell>
          <cell r="J1632">
            <v>80</v>
          </cell>
          <cell r="K1632" t="str">
            <v>06031</v>
          </cell>
          <cell r="L1632" t="str">
            <v>Kings</v>
          </cell>
          <cell r="M1632" t="str">
            <v>006</v>
          </cell>
          <cell r="N1632" t="str">
            <v>CA Other</v>
          </cell>
          <cell r="O1632">
            <v>0</v>
          </cell>
          <cell r="P1632">
            <v>0</v>
          </cell>
          <cell r="Q1632">
            <v>0</v>
          </cell>
          <cell r="R1632" t="str">
            <v>garden</v>
          </cell>
          <cell r="S1632">
            <v>0</v>
          </cell>
          <cell r="T1632" t="str">
            <v>K&amp;B</v>
          </cell>
          <cell r="U1632" t="str">
            <v>Affordable</v>
          </cell>
          <cell r="V1632" t="str">
            <v>Conventional</v>
          </cell>
          <cell r="W1632" t="str">
            <v>Tax Credit</v>
          </cell>
          <cell r="X1632" t="str">
            <v>Fee</v>
          </cell>
          <cell r="Y1632" t="str">
            <v>12</v>
          </cell>
          <cell r="Z1632">
            <v>0</v>
          </cell>
          <cell r="AA1632">
            <v>0</v>
          </cell>
          <cell r="AB1632">
            <v>0</v>
          </cell>
          <cell r="AC1632">
            <v>0</v>
          </cell>
          <cell r="AD1632" t="str">
            <v>No</v>
          </cell>
          <cell r="AE1632" t="str">
            <v>Yes</v>
          </cell>
          <cell r="AF1632" t="str">
            <v>NHP Management Company</v>
          </cell>
          <cell r="AG1632" t="str">
            <v>Montclair Apartments L.P.</v>
          </cell>
          <cell r="AH1632">
            <v>0</v>
          </cell>
          <cell r="AI1632" t="str">
            <v>Far West</v>
          </cell>
          <cell r="AJ1632" t="str">
            <v>California</v>
          </cell>
          <cell r="AK1632" t="str">
            <v>Greg Garmon</v>
          </cell>
          <cell r="AL1632" t="str">
            <v>Tammy Manning</v>
          </cell>
          <cell r="AM1632" t="b">
            <v>0</v>
          </cell>
          <cell r="AN1632" t="str">
            <v>RW:025047@3494</v>
          </cell>
          <cell r="AO1632" t="str">
            <v>11556</v>
          </cell>
          <cell r="AP1632">
            <v>0</v>
          </cell>
          <cell r="AQ1632">
            <v>0</v>
          </cell>
          <cell r="AR1632">
            <v>0</v>
          </cell>
          <cell r="AS1632">
            <v>0</v>
          </cell>
          <cell r="AT1632">
            <v>0</v>
          </cell>
          <cell r="AU1632">
            <v>0</v>
          </cell>
          <cell r="AV1632">
            <v>0</v>
          </cell>
          <cell r="AW1632">
            <v>0</v>
          </cell>
          <cell r="AX1632">
            <v>0</v>
          </cell>
          <cell r="AY1632">
            <v>0</v>
          </cell>
        </row>
        <row r="1633">
          <cell r="A1633" t="str">
            <v>039351</v>
          </cell>
          <cell r="B1633" t="str">
            <v>Ferntree</v>
          </cell>
          <cell r="C1633" t="str">
            <v>5023 N 18th St</v>
          </cell>
          <cell r="D1633">
            <v>0</v>
          </cell>
          <cell r="E1633" t="str">
            <v>Phoenix</v>
          </cell>
          <cell r="F1633" t="str">
            <v>AZ</v>
          </cell>
          <cell r="G1633" t="str">
            <v>85016</v>
          </cell>
          <cell r="H1633" t="str">
            <v>602-263-1030</v>
          </cell>
          <cell r="I1633" t="str">
            <v>602-263-5185</v>
          </cell>
          <cell r="J1633">
            <v>219</v>
          </cell>
          <cell r="K1633" t="str">
            <v>04013</v>
          </cell>
          <cell r="L1633" t="str">
            <v>Maricopa</v>
          </cell>
          <cell r="M1633" t="str">
            <v>6200</v>
          </cell>
          <cell r="N1633" t="str">
            <v>Phoenix-Mesa</v>
          </cell>
          <cell r="O1633">
            <v>0</v>
          </cell>
          <cell r="P1633">
            <v>0</v>
          </cell>
          <cell r="Q1633">
            <v>0</v>
          </cell>
          <cell r="R1633" t="str">
            <v>Midrise</v>
          </cell>
          <cell r="S1633" t="str">
            <v>AIMCO</v>
          </cell>
          <cell r="T1633">
            <v>0</v>
          </cell>
          <cell r="U1633" t="str">
            <v>Conventional</v>
          </cell>
          <cell r="V1633">
            <v>0</v>
          </cell>
          <cell r="W1633">
            <v>0</v>
          </cell>
          <cell r="X1633" t="str">
            <v>Consolidated</v>
          </cell>
          <cell r="Y1633" t="str">
            <v>12</v>
          </cell>
          <cell r="Z1633" t="str">
            <v>8</v>
          </cell>
          <cell r="AA1633" t="str">
            <v>6</v>
          </cell>
          <cell r="AB1633">
            <v>0</v>
          </cell>
          <cell r="AC1633">
            <v>0.99219999999999997</v>
          </cell>
          <cell r="AD1633" t="str">
            <v>Yes</v>
          </cell>
          <cell r="AE1633" t="str">
            <v>Yes</v>
          </cell>
          <cell r="AF1633" t="str">
            <v>NHP Management Company</v>
          </cell>
          <cell r="AG1633" t="str">
            <v>Westchase Midrise Office Partners Ltd.</v>
          </cell>
          <cell r="AH1633" t="str">
            <v>1973</v>
          </cell>
          <cell r="AI1633" t="str">
            <v>Far West</v>
          </cell>
          <cell r="AJ1633" t="str">
            <v>Phoenix</v>
          </cell>
          <cell r="AK1633" t="str">
            <v>Kris Bloom</v>
          </cell>
          <cell r="AL1633" t="str">
            <v>Jennifer Barker</v>
          </cell>
          <cell r="AM1633" t="b">
            <v>0</v>
          </cell>
          <cell r="AN1633">
            <v>0</v>
          </cell>
          <cell r="AO1633" t="str">
            <v>08344</v>
          </cell>
          <cell r="AP1633">
            <v>0</v>
          </cell>
          <cell r="AQ1633">
            <v>0</v>
          </cell>
          <cell r="AR1633">
            <v>0</v>
          </cell>
          <cell r="AS1633">
            <v>0</v>
          </cell>
          <cell r="AT1633">
            <v>0</v>
          </cell>
          <cell r="AU1633">
            <v>0</v>
          </cell>
          <cell r="AV1633">
            <v>0</v>
          </cell>
          <cell r="AW1633">
            <v>0</v>
          </cell>
          <cell r="AX1633">
            <v>0</v>
          </cell>
          <cell r="AY1633">
            <v>0</v>
          </cell>
        </row>
        <row r="1634">
          <cell r="A1634" t="str">
            <v>039352</v>
          </cell>
          <cell r="B1634" t="str">
            <v>Townview Towers</v>
          </cell>
          <cell r="C1634" t="str">
            <v>1100 TOWNVIEW DRIVE</v>
          </cell>
          <cell r="D1634">
            <v>0</v>
          </cell>
          <cell r="E1634" t="str">
            <v>KNOXVILLE</v>
          </cell>
          <cell r="F1634" t="str">
            <v>TN</v>
          </cell>
          <cell r="G1634" t="str">
            <v>37915</v>
          </cell>
          <cell r="H1634">
            <v>0</v>
          </cell>
          <cell r="I1634">
            <v>0</v>
          </cell>
          <cell r="J1634">
            <v>304</v>
          </cell>
          <cell r="K1634" t="str">
            <v>47093</v>
          </cell>
          <cell r="L1634" t="str">
            <v>Knox</v>
          </cell>
          <cell r="M1634" t="str">
            <v>3840</v>
          </cell>
          <cell r="N1634" t="str">
            <v>Knoxville</v>
          </cell>
          <cell r="O1634">
            <v>0</v>
          </cell>
          <cell r="P1634">
            <v>0</v>
          </cell>
          <cell r="Q1634" t="str">
            <v>Small city</v>
          </cell>
          <cell r="R1634" t="str">
            <v>highrise</v>
          </cell>
          <cell r="S1634" t="str">
            <v>AIMCO</v>
          </cell>
          <cell r="T1634" t="str">
            <v>NHP</v>
          </cell>
          <cell r="U1634" t="str">
            <v>Affordable</v>
          </cell>
          <cell r="V1634" t="str">
            <v>Affordable</v>
          </cell>
          <cell r="W1634">
            <v>0</v>
          </cell>
          <cell r="X1634" t="str">
            <v>Equity</v>
          </cell>
          <cell r="Y1634" t="str">
            <v>12</v>
          </cell>
          <cell r="Z1634">
            <v>0</v>
          </cell>
          <cell r="AA1634">
            <v>0</v>
          </cell>
          <cell r="AB1634">
            <v>0</v>
          </cell>
          <cell r="AC1634">
            <v>1.9699999999999999E-2</v>
          </cell>
          <cell r="AD1634" t="str">
            <v>Yes</v>
          </cell>
          <cell r="AE1634" t="str">
            <v>No</v>
          </cell>
          <cell r="AF1634">
            <v>0</v>
          </cell>
          <cell r="AG1634" t="str">
            <v>Townview Towers I Ptsp, Ltd.</v>
          </cell>
          <cell r="AH1634" t="str">
            <v>1974</v>
          </cell>
          <cell r="AI1634">
            <v>0</v>
          </cell>
          <cell r="AJ1634">
            <v>0</v>
          </cell>
          <cell r="AK1634">
            <v>0</v>
          </cell>
          <cell r="AL1634">
            <v>0</v>
          </cell>
          <cell r="AM1634" t="b">
            <v>0</v>
          </cell>
          <cell r="AN1634" t="str">
            <v>RW:007173@3494</v>
          </cell>
          <cell r="AO1634" t="str">
            <v>11496</v>
          </cell>
          <cell r="AP1634">
            <v>0</v>
          </cell>
          <cell r="AQ1634">
            <v>0</v>
          </cell>
          <cell r="AR1634">
            <v>0</v>
          </cell>
          <cell r="AS1634">
            <v>0</v>
          </cell>
          <cell r="AT1634">
            <v>0</v>
          </cell>
          <cell r="AU1634">
            <v>0</v>
          </cell>
          <cell r="AV1634">
            <v>0</v>
          </cell>
          <cell r="AW1634">
            <v>0</v>
          </cell>
          <cell r="AX1634">
            <v>0</v>
          </cell>
          <cell r="AY1634">
            <v>0</v>
          </cell>
        </row>
        <row r="1635">
          <cell r="A1635" t="str">
            <v>039353</v>
          </cell>
          <cell r="B1635" t="str">
            <v>TOMPKINS TERRACE</v>
          </cell>
          <cell r="C1635" t="str">
            <v>TOMPKINS AVENUE</v>
          </cell>
          <cell r="D1635">
            <v>0</v>
          </cell>
          <cell r="E1635" t="str">
            <v>Beacon</v>
          </cell>
          <cell r="F1635" t="str">
            <v>NY</v>
          </cell>
          <cell r="G1635" t="str">
            <v>12508</v>
          </cell>
          <cell r="H1635">
            <v>0</v>
          </cell>
          <cell r="I1635">
            <v>0</v>
          </cell>
          <cell r="J1635">
            <v>193</v>
          </cell>
          <cell r="K1635" t="str">
            <v>36027</v>
          </cell>
          <cell r="L1635" t="str">
            <v>Dutchess</v>
          </cell>
          <cell r="M1635" t="str">
            <v>2281</v>
          </cell>
          <cell r="N1635" t="str">
            <v>Dutchess County</v>
          </cell>
          <cell r="O1635" t="str">
            <v>70</v>
          </cell>
          <cell r="P1635" t="str">
            <v>New York - Northern New Jersey - Long Island</v>
          </cell>
          <cell r="Q1635" t="str">
            <v>Small city</v>
          </cell>
          <cell r="R1635" t="str">
            <v>garden</v>
          </cell>
          <cell r="S1635" t="str">
            <v>AIMCO</v>
          </cell>
          <cell r="T1635" t="str">
            <v>NHP</v>
          </cell>
          <cell r="U1635" t="str">
            <v>Affordable</v>
          </cell>
          <cell r="V1635" t="str">
            <v>Affordable</v>
          </cell>
          <cell r="W1635">
            <v>0</v>
          </cell>
          <cell r="X1635" t="str">
            <v>Equity</v>
          </cell>
          <cell r="Y1635" t="str">
            <v>12</v>
          </cell>
          <cell r="Z1635">
            <v>0</v>
          </cell>
          <cell r="AA1635">
            <v>0</v>
          </cell>
          <cell r="AB1635">
            <v>0</v>
          </cell>
          <cell r="AC1635">
            <v>0.47049999999999997</v>
          </cell>
          <cell r="AD1635" t="str">
            <v>Yes</v>
          </cell>
          <cell r="AE1635" t="str">
            <v>No</v>
          </cell>
          <cell r="AF1635">
            <v>0</v>
          </cell>
          <cell r="AG1635" t="str">
            <v>Tompkins Terrace Assoc</v>
          </cell>
          <cell r="AH1635" t="str">
            <v>1974</v>
          </cell>
          <cell r="AI1635">
            <v>0</v>
          </cell>
          <cell r="AJ1635">
            <v>0</v>
          </cell>
          <cell r="AK1635">
            <v>0</v>
          </cell>
          <cell r="AL1635">
            <v>0</v>
          </cell>
          <cell r="AM1635" t="b">
            <v>0</v>
          </cell>
          <cell r="AN1635" t="str">
            <v>RW:000153@3494</v>
          </cell>
          <cell r="AO1635" t="str">
            <v>11324</v>
          </cell>
          <cell r="AP1635">
            <v>0</v>
          </cell>
          <cell r="AQ1635">
            <v>0</v>
          </cell>
          <cell r="AR1635">
            <v>0</v>
          </cell>
          <cell r="AS1635">
            <v>0</v>
          </cell>
          <cell r="AT1635">
            <v>0</v>
          </cell>
          <cell r="AU1635">
            <v>0</v>
          </cell>
          <cell r="AV1635">
            <v>0</v>
          </cell>
          <cell r="AW1635">
            <v>0</v>
          </cell>
          <cell r="AX1635">
            <v>0</v>
          </cell>
          <cell r="AY1635">
            <v>0</v>
          </cell>
        </row>
        <row r="1636">
          <cell r="A1636" t="str">
            <v>039356</v>
          </cell>
          <cell r="B1636" t="str">
            <v>LANCASTER  HOUSE NORTH</v>
          </cell>
          <cell r="C1636" t="str">
            <v>335 NORTH PRINCE STREET</v>
          </cell>
          <cell r="D1636">
            <v>0</v>
          </cell>
          <cell r="E1636" t="str">
            <v>Lancaster</v>
          </cell>
          <cell r="F1636" t="str">
            <v>PA</v>
          </cell>
          <cell r="G1636" t="str">
            <v>17603</v>
          </cell>
          <cell r="H1636">
            <v>0</v>
          </cell>
          <cell r="I1636">
            <v>0</v>
          </cell>
          <cell r="J1636">
            <v>201</v>
          </cell>
          <cell r="K1636" t="str">
            <v>42071</v>
          </cell>
          <cell r="L1636" t="str">
            <v>Lancaster</v>
          </cell>
          <cell r="M1636" t="str">
            <v>4000</v>
          </cell>
          <cell r="N1636" t="str">
            <v>Lancaster</v>
          </cell>
          <cell r="O1636">
            <v>0</v>
          </cell>
          <cell r="P1636">
            <v>0</v>
          </cell>
          <cell r="Q1636" t="str">
            <v>Small city</v>
          </cell>
          <cell r="R1636" t="str">
            <v>garden</v>
          </cell>
          <cell r="S1636" t="str">
            <v>AIMCO</v>
          </cell>
          <cell r="T1636" t="str">
            <v>NHP</v>
          </cell>
          <cell r="U1636" t="str">
            <v>Affordable</v>
          </cell>
          <cell r="V1636" t="str">
            <v>Affordable</v>
          </cell>
          <cell r="W1636">
            <v>0</v>
          </cell>
          <cell r="X1636" t="str">
            <v>Equity</v>
          </cell>
          <cell r="Y1636" t="str">
            <v>12</v>
          </cell>
          <cell r="Z1636">
            <v>0</v>
          </cell>
          <cell r="AA1636">
            <v>0</v>
          </cell>
          <cell r="AB1636">
            <v>0</v>
          </cell>
          <cell r="AC1636">
            <v>9.9000000000000005E-2</v>
          </cell>
          <cell r="AD1636" t="str">
            <v>Yes</v>
          </cell>
          <cell r="AE1636" t="str">
            <v>No</v>
          </cell>
          <cell r="AF1636">
            <v>0</v>
          </cell>
          <cell r="AG1636" t="str">
            <v>Prince Street Towers Ltd Ptsp</v>
          </cell>
          <cell r="AH1636" t="str">
            <v>1978</v>
          </cell>
          <cell r="AI1636">
            <v>0</v>
          </cell>
          <cell r="AJ1636">
            <v>0</v>
          </cell>
          <cell r="AK1636">
            <v>0</v>
          </cell>
          <cell r="AL1636">
            <v>0</v>
          </cell>
          <cell r="AM1636" t="b">
            <v>0</v>
          </cell>
          <cell r="AN1636" t="str">
            <v>RW:038378@3494</v>
          </cell>
          <cell r="AO1636" t="str">
            <v>08298</v>
          </cell>
          <cell r="AP1636">
            <v>0</v>
          </cell>
          <cell r="AQ1636">
            <v>0</v>
          </cell>
          <cell r="AR1636">
            <v>0</v>
          </cell>
          <cell r="AS1636">
            <v>0</v>
          </cell>
          <cell r="AT1636">
            <v>0</v>
          </cell>
          <cell r="AU1636">
            <v>0</v>
          </cell>
          <cell r="AV1636">
            <v>0</v>
          </cell>
          <cell r="AW1636">
            <v>0</v>
          </cell>
          <cell r="AX1636">
            <v>0</v>
          </cell>
          <cell r="AY1636">
            <v>0</v>
          </cell>
        </row>
        <row r="1637">
          <cell r="A1637" t="str">
            <v>039357</v>
          </cell>
          <cell r="B1637" t="str">
            <v>TWO BRIDGES</v>
          </cell>
          <cell r="C1637" t="str">
            <v>265 CHERRY STREET</v>
          </cell>
          <cell r="D1637">
            <v>0</v>
          </cell>
          <cell r="E1637" t="str">
            <v>New York</v>
          </cell>
          <cell r="F1637" t="str">
            <v>NY</v>
          </cell>
          <cell r="G1637" t="str">
            <v>10002</v>
          </cell>
          <cell r="H1637">
            <v>0</v>
          </cell>
          <cell r="I1637">
            <v>0</v>
          </cell>
          <cell r="J1637">
            <v>490</v>
          </cell>
          <cell r="K1637" t="str">
            <v>36061</v>
          </cell>
          <cell r="L1637" t="str">
            <v>New York</v>
          </cell>
          <cell r="M1637" t="str">
            <v>5600</v>
          </cell>
          <cell r="N1637" t="str">
            <v>New York</v>
          </cell>
          <cell r="O1637" t="str">
            <v>70</v>
          </cell>
          <cell r="P1637" t="str">
            <v>New York - Northern New Jersey - Long Island</v>
          </cell>
          <cell r="Q1637" t="str">
            <v>Inner city</v>
          </cell>
          <cell r="R1637" t="str">
            <v>garden</v>
          </cell>
          <cell r="S1637" t="str">
            <v>AIMCO</v>
          </cell>
          <cell r="T1637" t="str">
            <v>NHP</v>
          </cell>
          <cell r="U1637" t="str">
            <v>Affordable</v>
          </cell>
          <cell r="V1637" t="str">
            <v>Affordable</v>
          </cell>
          <cell r="W1637">
            <v>0</v>
          </cell>
          <cell r="X1637" t="str">
            <v>Equity</v>
          </cell>
          <cell r="Y1637" t="str">
            <v>12</v>
          </cell>
          <cell r="Z1637">
            <v>0</v>
          </cell>
          <cell r="AA1637">
            <v>0</v>
          </cell>
          <cell r="AB1637">
            <v>0</v>
          </cell>
          <cell r="AC1637">
            <v>0.36780000000000002</v>
          </cell>
          <cell r="AD1637" t="str">
            <v>Yes</v>
          </cell>
          <cell r="AE1637" t="str">
            <v>No</v>
          </cell>
          <cell r="AF1637">
            <v>0</v>
          </cell>
          <cell r="AG1637" t="str">
            <v>Two Bridges Assoc Ltd Ptsp</v>
          </cell>
          <cell r="AH1637" t="str">
            <v>1979</v>
          </cell>
          <cell r="AI1637">
            <v>0</v>
          </cell>
          <cell r="AJ1637">
            <v>0</v>
          </cell>
          <cell r="AK1637">
            <v>0</v>
          </cell>
          <cell r="AL1637">
            <v>0</v>
          </cell>
          <cell r="AM1637" t="b">
            <v>1</v>
          </cell>
          <cell r="AN1637">
            <v>0</v>
          </cell>
          <cell r="AO1637">
            <v>0</v>
          </cell>
          <cell r="AP1637">
            <v>0</v>
          </cell>
          <cell r="AQ1637">
            <v>0</v>
          </cell>
          <cell r="AR1637">
            <v>0</v>
          </cell>
          <cell r="AS1637">
            <v>0</v>
          </cell>
          <cell r="AT1637">
            <v>0</v>
          </cell>
          <cell r="AU1637">
            <v>0</v>
          </cell>
          <cell r="AV1637">
            <v>0</v>
          </cell>
          <cell r="AW1637">
            <v>0</v>
          </cell>
          <cell r="AX1637">
            <v>0</v>
          </cell>
          <cell r="AY1637">
            <v>0</v>
          </cell>
        </row>
        <row r="1638">
          <cell r="A1638" t="str">
            <v>039358</v>
          </cell>
          <cell r="B1638" t="str">
            <v>CLEMENS PLACE</v>
          </cell>
          <cell r="C1638" t="str">
            <v>16 OWEN STREET</v>
          </cell>
          <cell r="D1638">
            <v>0</v>
          </cell>
          <cell r="E1638" t="str">
            <v>Hartford</v>
          </cell>
          <cell r="F1638" t="str">
            <v>CT</v>
          </cell>
          <cell r="G1638" t="str">
            <v>06105</v>
          </cell>
          <cell r="H1638">
            <v>0</v>
          </cell>
          <cell r="I1638">
            <v>0</v>
          </cell>
          <cell r="J1638">
            <v>583</v>
          </cell>
          <cell r="K1638" t="str">
            <v>09003</v>
          </cell>
          <cell r="L1638" t="str">
            <v>Hartford</v>
          </cell>
          <cell r="M1638" t="str">
            <v>3280</v>
          </cell>
          <cell r="N1638" t="str">
            <v>Hartford</v>
          </cell>
          <cell r="O1638">
            <v>0</v>
          </cell>
          <cell r="P1638">
            <v>0</v>
          </cell>
          <cell r="Q1638" t="str">
            <v>Inner city</v>
          </cell>
          <cell r="R1638" t="str">
            <v>garden</v>
          </cell>
          <cell r="S1638" t="str">
            <v>AIMCO</v>
          </cell>
          <cell r="T1638" t="str">
            <v>NHP</v>
          </cell>
          <cell r="U1638" t="str">
            <v>Conventional</v>
          </cell>
          <cell r="V1638" t="str">
            <v>Affordable</v>
          </cell>
          <cell r="W1638">
            <v>0</v>
          </cell>
          <cell r="X1638" t="str">
            <v>Equity</v>
          </cell>
          <cell r="Y1638" t="str">
            <v>12</v>
          </cell>
          <cell r="Z1638">
            <v>0</v>
          </cell>
          <cell r="AA1638">
            <v>0</v>
          </cell>
          <cell r="AB1638">
            <v>0</v>
          </cell>
          <cell r="AC1638">
            <v>5.5599999999999997E-2</v>
          </cell>
          <cell r="AD1638" t="str">
            <v>Yes</v>
          </cell>
          <cell r="AE1638" t="str">
            <v>No</v>
          </cell>
          <cell r="AF1638">
            <v>0</v>
          </cell>
          <cell r="AG1638" t="str">
            <v>Intown West Associates Ltd Ptsp</v>
          </cell>
          <cell r="AH1638" t="str">
            <v>1982</v>
          </cell>
          <cell r="AI1638">
            <v>0</v>
          </cell>
          <cell r="AJ1638">
            <v>0</v>
          </cell>
          <cell r="AK1638">
            <v>0</v>
          </cell>
          <cell r="AL1638">
            <v>0</v>
          </cell>
          <cell r="AM1638" t="b">
            <v>0</v>
          </cell>
          <cell r="AN1638">
            <v>0</v>
          </cell>
          <cell r="AO1638" t="str">
            <v>09171</v>
          </cell>
          <cell r="AP1638">
            <v>5184.03</v>
          </cell>
          <cell r="AQ1638">
            <v>0</v>
          </cell>
          <cell r="AR1638">
            <v>0</v>
          </cell>
          <cell r="AS1638">
            <v>0</v>
          </cell>
          <cell r="AT1638">
            <v>0</v>
          </cell>
          <cell r="AU1638">
            <v>0</v>
          </cell>
          <cell r="AV1638">
            <v>0</v>
          </cell>
          <cell r="AW1638">
            <v>0</v>
          </cell>
          <cell r="AX1638">
            <v>5184.03</v>
          </cell>
          <cell r="AY1638">
            <v>288.23</v>
          </cell>
        </row>
        <row r="1639">
          <cell r="A1639" t="str">
            <v>039359</v>
          </cell>
          <cell r="B1639" t="str">
            <v>COLLEGE PARK (PR)</v>
          </cell>
          <cell r="C1639" t="str">
            <v>UBICADO EN LA CARRETER</v>
          </cell>
          <cell r="D1639">
            <v>0</v>
          </cell>
          <cell r="E1639" t="str">
            <v>Rio Piedras</v>
          </cell>
          <cell r="F1639" t="str">
            <v>PR</v>
          </cell>
          <cell r="G1639" t="str">
            <v>00919</v>
          </cell>
          <cell r="H1639">
            <v>0</v>
          </cell>
          <cell r="I1639">
            <v>0</v>
          </cell>
          <cell r="J1639">
            <v>132</v>
          </cell>
          <cell r="K1639" t="str">
            <v>72127</v>
          </cell>
          <cell r="L1639" t="str">
            <v>San Juan</v>
          </cell>
          <cell r="M1639" t="str">
            <v>7440</v>
          </cell>
          <cell r="N1639" t="str">
            <v>San Juan-Bayamon</v>
          </cell>
          <cell r="O1639" t="str">
            <v>87</v>
          </cell>
          <cell r="P1639" t="str">
            <v>San Juan - Caguas - Arecibo</v>
          </cell>
          <cell r="Q1639" t="str">
            <v>Inner city</v>
          </cell>
          <cell r="R1639" t="str">
            <v>garden</v>
          </cell>
          <cell r="S1639" t="str">
            <v>AIMCO</v>
          </cell>
          <cell r="T1639" t="str">
            <v>NHP</v>
          </cell>
          <cell r="U1639" t="str">
            <v>Affordable</v>
          </cell>
          <cell r="V1639" t="str">
            <v>Affordable</v>
          </cell>
          <cell r="W1639">
            <v>0</v>
          </cell>
          <cell r="X1639" t="str">
            <v>Consolidated</v>
          </cell>
          <cell r="Y1639" t="str">
            <v>12</v>
          </cell>
          <cell r="Z1639">
            <v>0</v>
          </cell>
          <cell r="AA1639">
            <v>0</v>
          </cell>
          <cell r="AB1639">
            <v>0</v>
          </cell>
          <cell r="AC1639">
            <v>0.05</v>
          </cell>
          <cell r="AD1639" t="str">
            <v>Yes</v>
          </cell>
          <cell r="AE1639" t="str">
            <v>No</v>
          </cell>
          <cell r="AF1639">
            <v>0</v>
          </cell>
          <cell r="AG1639" t="str">
            <v>College Park Associates Ltd Ptsp</v>
          </cell>
          <cell r="AH1639" t="str">
            <v>1980</v>
          </cell>
          <cell r="AI1639">
            <v>0</v>
          </cell>
          <cell r="AJ1639">
            <v>0</v>
          </cell>
          <cell r="AK1639">
            <v>0</v>
          </cell>
          <cell r="AL1639">
            <v>0</v>
          </cell>
          <cell r="AM1639" t="b">
            <v>0</v>
          </cell>
          <cell r="AN1639" t="str">
            <v>RW:006797@3494</v>
          </cell>
          <cell r="AO1639" t="str">
            <v>11651</v>
          </cell>
          <cell r="AP1639">
            <v>0</v>
          </cell>
          <cell r="AQ1639">
            <v>0</v>
          </cell>
          <cell r="AR1639">
            <v>0</v>
          </cell>
          <cell r="AS1639">
            <v>0</v>
          </cell>
          <cell r="AT1639">
            <v>0</v>
          </cell>
          <cell r="AU1639">
            <v>0</v>
          </cell>
          <cell r="AV1639">
            <v>0</v>
          </cell>
          <cell r="AW1639">
            <v>0</v>
          </cell>
          <cell r="AX1639">
            <v>0</v>
          </cell>
          <cell r="AY1639">
            <v>0</v>
          </cell>
        </row>
        <row r="1640">
          <cell r="A1640" t="str">
            <v>039360</v>
          </cell>
          <cell r="B1640" t="str">
            <v>OSWEGO VILLAGE</v>
          </cell>
          <cell r="C1640" t="str">
            <v>2160 OAK HOLLOW DRIVE</v>
          </cell>
          <cell r="D1640">
            <v>0</v>
          </cell>
          <cell r="E1640" t="str">
            <v>Columbia</v>
          </cell>
          <cell r="F1640" t="str">
            <v>PA</v>
          </cell>
          <cell r="G1640" t="str">
            <v>17517</v>
          </cell>
          <cell r="H1640">
            <v>0</v>
          </cell>
          <cell r="I1640">
            <v>0</v>
          </cell>
          <cell r="J1640">
            <v>67</v>
          </cell>
          <cell r="K1640" t="str">
            <v>42071</v>
          </cell>
          <cell r="L1640" t="str">
            <v>Lancaster</v>
          </cell>
          <cell r="M1640" t="str">
            <v>4000</v>
          </cell>
          <cell r="N1640" t="str">
            <v>Lancaster</v>
          </cell>
          <cell r="O1640">
            <v>0</v>
          </cell>
          <cell r="P1640">
            <v>0</v>
          </cell>
          <cell r="Q1640" t="str">
            <v>Suburban</v>
          </cell>
          <cell r="R1640" t="str">
            <v>garden</v>
          </cell>
          <cell r="S1640" t="str">
            <v>AIMCO</v>
          </cell>
          <cell r="T1640" t="str">
            <v>NHP</v>
          </cell>
          <cell r="U1640" t="str">
            <v>Affordable</v>
          </cell>
          <cell r="V1640" t="str">
            <v>Affordable</v>
          </cell>
          <cell r="W1640">
            <v>0</v>
          </cell>
          <cell r="X1640" t="str">
            <v>Equity</v>
          </cell>
          <cell r="Y1640" t="str">
            <v>12</v>
          </cell>
          <cell r="Z1640">
            <v>0</v>
          </cell>
          <cell r="AA1640">
            <v>0</v>
          </cell>
          <cell r="AB1640">
            <v>0</v>
          </cell>
          <cell r="AC1640">
            <v>8.1300000000000011E-2</v>
          </cell>
          <cell r="AD1640" t="str">
            <v>Yes</v>
          </cell>
          <cell r="AE1640" t="str">
            <v>No</v>
          </cell>
          <cell r="AF1640">
            <v>0</v>
          </cell>
          <cell r="AG1640" t="str">
            <v>Oak Hollow South Associates</v>
          </cell>
          <cell r="AH1640" t="str">
            <v>1979</v>
          </cell>
          <cell r="AI1640">
            <v>0</v>
          </cell>
          <cell r="AJ1640">
            <v>0</v>
          </cell>
          <cell r="AK1640">
            <v>0</v>
          </cell>
          <cell r="AL1640">
            <v>0</v>
          </cell>
          <cell r="AM1640" t="b">
            <v>0</v>
          </cell>
          <cell r="AN1640" t="str">
            <v>RW:038406@3494</v>
          </cell>
          <cell r="AO1640" t="str">
            <v>07316</v>
          </cell>
          <cell r="AP1640">
            <v>0</v>
          </cell>
          <cell r="AQ1640">
            <v>0</v>
          </cell>
          <cell r="AR1640">
            <v>0</v>
          </cell>
          <cell r="AS1640">
            <v>0</v>
          </cell>
          <cell r="AT1640">
            <v>0</v>
          </cell>
          <cell r="AU1640">
            <v>0</v>
          </cell>
          <cell r="AV1640">
            <v>0</v>
          </cell>
          <cell r="AW1640">
            <v>0</v>
          </cell>
          <cell r="AX1640">
            <v>0</v>
          </cell>
          <cell r="AY1640">
            <v>0</v>
          </cell>
        </row>
        <row r="1641">
          <cell r="A1641" t="str">
            <v>039361</v>
          </cell>
          <cell r="B1641" t="str">
            <v>DUKE MANOR</v>
          </cell>
          <cell r="C1641" t="str">
            <v>617 S ROCKLAND STREET</v>
          </cell>
          <cell r="D1641">
            <v>0</v>
          </cell>
          <cell r="E1641" t="str">
            <v>Lancaster</v>
          </cell>
          <cell r="F1641" t="str">
            <v>PA</v>
          </cell>
          <cell r="G1641" t="str">
            <v>17602</v>
          </cell>
          <cell r="H1641">
            <v>0</v>
          </cell>
          <cell r="I1641">
            <v>0</v>
          </cell>
          <cell r="J1641">
            <v>80</v>
          </cell>
          <cell r="K1641" t="str">
            <v>42071</v>
          </cell>
          <cell r="L1641" t="str">
            <v>Lancaster</v>
          </cell>
          <cell r="M1641" t="str">
            <v>4000</v>
          </cell>
          <cell r="N1641" t="str">
            <v>Lancaster</v>
          </cell>
          <cell r="O1641">
            <v>0</v>
          </cell>
          <cell r="P1641">
            <v>0</v>
          </cell>
          <cell r="Q1641" t="str">
            <v>Small city</v>
          </cell>
          <cell r="R1641" t="str">
            <v>garden</v>
          </cell>
          <cell r="S1641" t="str">
            <v>AIMCO</v>
          </cell>
          <cell r="T1641" t="str">
            <v>NHP</v>
          </cell>
          <cell r="U1641" t="str">
            <v>Affordable</v>
          </cell>
          <cell r="V1641" t="str">
            <v>Affordable</v>
          </cell>
          <cell r="W1641">
            <v>0</v>
          </cell>
          <cell r="X1641" t="str">
            <v>Equity</v>
          </cell>
          <cell r="Y1641" t="str">
            <v>12</v>
          </cell>
          <cell r="Z1641">
            <v>0</v>
          </cell>
          <cell r="AA1641">
            <v>0</v>
          </cell>
          <cell r="AB1641">
            <v>0</v>
          </cell>
          <cell r="AC1641">
            <v>0.05</v>
          </cell>
          <cell r="AD1641" t="str">
            <v>Yes</v>
          </cell>
          <cell r="AE1641" t="str">
            <v>No</v>
          </cell>
          <cell r="AF1641">
            <v>0</v>
          </cell>
          <cell r="AG1641" t="str">
            <v>Duke Manor Associates</v>
          </cell>
          <cell r="AH1641" t="str">
            <v>1967</v>
          </cell>
          <cell r="AI1641">
            <v>0</v>
          </cell>
          <cell r="AJ1641">
            <v>0</v>
          </cell>
          <cell r="AK1641">
            <v>0</v>
          </cell>
          <cell r="AL1641">
            <v>0</v>
          </cell>
          <cell r="AM1641" t="b">
            <v>0</v>
          </cell>
          <cell r="AN1641" t="str">
            <v>RW:038209@3494</v>
          </cell>
          <cell r="AO1641" t="str">
            <v>08072</v>
          </cell>
          <cell r="AP1641">
            <v>0</v>
          </cell>
          <cell r="AQ1641">
            <v>0</v>
          </cell>
          <cell r="AR1641">
            <v>0</v>
          </cell>
          <cell r="AS1641">
            <v>0</v>
          </cell>
          <cell r="AT1641">
            <v>0</v>
          </cell>
          <cell r="AU1641">
            <v>0</v>
          </cell>
          <cell r="AV1641">
            <v>0</v>
          </cell>
          <cell r="AW1641">
            <v>0</v>
          </cell>
          <cell r="AX1641">
            <v>0</v>
          </cell>
          <cell r="AY1641">
            <v>0</v>
          </cell>
        </row>
        <row r="1642">
          <cell r="A1642" t="str">
            <v>039362</v>
          </cell>
          <cell r="B1642" t="str">
            <v>PITTSFIELD</v>
          </cell>
          <cell r="C1642" t="str">
            <v>74 NORTH ST RM 302</v>
          </cell>
          <cell r="D1642">
            <v>0</v>
          </cell>
          <cell r="E1642" t="str">
            <v>Pittsfield</v>
          </cell>
          <cell r="F1642" t="str">
            <v>MA</v>
          </cell>
          <cell r="G1642" t="str">
            <v>01201</v>
          </cell>
          <cell r="H1642">
            <v>0</v>
          </cell>
          <cell r="I1642">
            <v>0</v>
          </cell>
          <cell r="J1642">
            <v>101</v>
          </cell>
          <cell r="K1642" t="str">
            <v>25003</v>
          </cell>
          <cell r="L1642" t="str">
            <v>Berkshire</v>
          </cell>
          <cell r="M1642" t="str">
            <v>6320</v>
          </cell>
          <cell r="N1642" t="str">
            <v>Pittsfield</v>
          </cell>
          <cell r="O1642">
            <v>0</v>
          </cell>
          <cell r="P1642">
            <v>0</v>
          </cell>
          <cell r="Q1642" t="str">
            <v>Small city</v>
          </cell>
          <cell r="R1642" t="str">
            <v>garden</v>
          </cell>
          <cell r="S1642" t="str">
            <v>AIMCO</v>
          </cell>
          <cell r="T1642" t="str">
            <v>NHP</v>
          </cell>
          <cell r="U1642" t="str">
            <v>Affordable</v>
          </cell>
          <cell r="V1642" t="str">
            <v>Affordable</v>
          </cell>
          <cell r="W1642">
            <v>0</v>
          </cell>
          <cell r="X1642" t="str">
            <v>Equity</v>
          </cell>
          <cell r="Y1642" t="str">
            <v>12</v>
          </cell>
          <cell r="Z1642">
            <v>0</v>
          </cell>
          <cell r="AA1642">
            <v>0</v>
          </cell>
          <cell r="AB1642">
            <v>0</v>
          </cell>
          <cell r="AC1642">
            <v>0.05</v>
          </cell>
          <cell r="AD1642" t="str">
            <v>Yes</v>
          </cell>
          <cell r="AE1642" t="str">
            <v>No</v>
          </cell>
          <cell r="AF1642">
            <v>0</v>
          </cell>
          <cell r="AG1642" t="str">
            <v>Pittsfield Neighborhood Assoc</v>
          </cell>
          <cell r="AH1642" t="str">
            <v>1980</v>
          </cell>
          <cell r="AI1642">
            <v>0</v>
          </cell>
          <cell r="AJ1642">
            <v>0</v>
          </cell>
          <cell r="AK1642">
            <v>0</v>
          </cell>
          <cell r="AL1642">
            <v>0</v>
          </cell>
          <cell r="AM1642" t="b">
            <v>0</v>
          </cell>
          <cell r="AN1642" t="str">
            <v>RW:007079@3494</v>
          </cell>
          <cell r="AO1642">
            <v>0</v>
          </cell>
          <cell r="AP1642">
            <v>0</v>
          </cell>
          <cell r="AQ1642">
            <v>0</v>
          </cell>
          <cell r="AR1642">
            <v>0</v>
          </cell>
          <cell r="AS1642">
            <v>0</v>
          </cell>
          <cell r="AT1642">
            <v>0</v>
          </cell>
          <cell r="AU1642">
            <v>0</v>
          </cell>
          <cell r="AV1642">
            <v>0</v>
          </cell>
          <cell r="AW1642">
            <v>0</v>
          </cell>
          <cell r="AX1642">
            <v>0</v>
          </cell>
          <cell r="AY1642">
            <v>0</v>
          </cell>
        </row>
        <row r="1643">
          <cell r="A1643" t="str">
            <v>039363</v>
          </cell>
          <cell r="B1643" t="str">
            <v>VISTULA HERITAGE VILLAGE</v>
          </cell>
          <cell r="C1643" t="str">
            <v>711 LOCUST STREET</v>
          </cell>
          <cell r="D1643">
            <v>0</v>
          </cell>
          <cell r="E1643" t="str">
            <v>Toledo</v>
          </cell>
          <cell r="F1643" t="str">
            <v>OH</v>
          </cell>
          <cell r="G1643" t="str">
            <v>43604</v>
          </cell>
          <cell r="H1643">
            <v>0</v>
          </cell>
          <cell r="I1643">
            <v>0</v>
          </cell>
          <cell r="J1643">
            <v>250</v>
          </cell>
          <cell r="K1643" t="str">
            <v>39095</v>
          </cell>
          <cell r="L1643" t="str">
            <v>Lucas</v>
          </cell>
          <cell r="M1643" t="str">
            <v>8400</v>
          </cell>
          <cell r="N1643" t="str">
            <v>Toledo</v>
          </cell>
          <cell r="O1643">
            <v>0</v>
          </cell>
          <cell r="P1643">
            <v>0</v>
          </cell>
          <cell r="Q1643" t="str">
            <v>Inner city</v>
          </cell>
          <cell r="R1643" t="str">
            <v>garden</v>
          </cell>
          <cell r="S1643" t="str">
            <v>AIMCO</v>
          </cell>
          <cell r="T1643" t="str">
            <v>NHP</v>
          </cell>
          <cell r="U1643" t="str">
            <v>Affordable</v>
          </cell>
          <cell r="V1643" t="str">
            <v>Affordable</v>
          </cell>
          <cell r="W1643">
            <v>0</v>
          </cell>
          <cell r="X1643" t="str">
            <v>Equity</v>
          </cell>
          <cell r="Y1643" t="str">
            <v>12</v>
          </cell>
          <cell r="Z1643">
            <v>0</v>
          </cell>
          <cell r="AA1643">
            <v>0</v>
          </cell>
          <cell r="AB1643">
            <v>0</v>
          </cell>
          <cell r="AC1643">
            <v>0.05</v>
          </cell>
          <cell r="AD1643" t="str">
            <v>Yes</v>
          </cell>
          <cell r="AE1643" t="str">
            <v>No</v>
          </cell>
          <cell r="AF1643">
            <v>0</v>
          </cell>
          <cell r="AG1643" t="str">
            <v>Vistula Heritage Village</v>
          </cell>
          <cell r="AH1643" t="str">
            <v>1980</v>
          </cell>
          <cell r="AI1643">
            <v>0</v>
          </cell>
          <cell r="AJ1643">
            <v>0</v>
          </cell>
          <cell r="AK1643">
            <v>0</v>
          </cell>
          <cell r="AL1643">
            <v>0</v>
          </cell>
          <cell r="AM1643" t="b">
            <v>0</v>
          </cell>
          <cell r="AN1643">
            <v>0</v>
          </cell>
          <cell r="AO1643" t="str">
            <v>13010</v>
          </cell>
          <cell r="AP1643">
            <v>0</v>
          </cell>
          <cell r="AQ1643">
            <v>0</v>
          </cell>
          <cell r="AR1643">
            <v>0</v>
          </cell>
          <cell r="AS1643">
            <v>0</v>
          </cell>
          <cell r="AT1643">
            <v>0</v>
          </cell>
          <cell r="AU1643">
            <v>0</v>
          </cell>
          <cell r="AV1643">
            <v>0</v>
          </cell>
          <cell r="AW1643">
            <v>0</v>
          </cell>
          <cell r="AX1643">
            <v>0</v>
          </cell>
          <cell r="AY1643">
            <v>0</v>
          </cell>
        </row>
        <row r="1644">
          <cell r="A1644" t="str">
            <v>039364</v>
          </cell>
          <cell r="B1644" t="str">
            <v>QUEENSTOWN</v>
          </cell>
          <cell r="C1644" t="str">
            <v>3301 CHILLUM ROAD</v>
          </cell>
          <cell r="D1644">
            <v>0</v>
          </cell>
          <cell r="E1644" t="str">
            <v>Ranier</v>
          </cell>
          <cell r="F1644" t="str">
            <v>MD</v>
          </cell>
          <cell r="G1644" t="str">
            <v>20712</v>
          </cell>
          <cell r="H1644">
            <v>0</v>
          </cell>
          <cell r="I1644">
            <v>0</v>
          </cell>
          <cell r="J1644">
            <v>1052</v>
          </cell>
          <cell r="K1644" t="str">
            <v>24033</v>
          </cell>
          <cell r="L1644" t="str">
            <v>Prince George's</v>
          </cell>
          <cell r="M1644" t="str">
            <v>8840</v>
          </cell>
          <cell r="N1644" t="str">
            <v>Washington</v>
          </cell>
          <cell r="O1644" t="str">
            <v>97</v>
          </cell>
          <cell r="P1644" t="str">
            <v>Washington - Baltimore</v>
          </cell>
          <cell r="Q1644" t="str">
            <v>Suburban</v>
          </cell>
          <cell r="R1644" t="str">
            <v>garden</v>
          </cell>
          <cell r="S1644" t="str">
            <v>AIMCO</v>
          </cell>
          <cell r="T1644" t="str">
            <v>NHP</v>
          </cell>
          <cell r="U1644" t="str">
            <v>Conventional</v>
          </cell>
          <cell r="V1644" t="str">
            <v>Conventional</v>
          </cell>
          <cell r="W1644">
            <v>0</v>
          </cell>
          <cell r="X1644" t="str">
            <v>Equity</v>
          </cell>
          <cell r="Y1644" t="str">
            <v>12</v>
          </cell>
          <cell r="Z1644">
            <v>0</v>
          </cell>
          <cell r="AA1644">
            <v>0</v>
          </cell>
          <cell r="AB1644">
            <v>0</v>
          </cell>
          <cell r="AC1644">
            <v>7.3200000000000001E-2</v>
          </cell>
          <cell r="AD1644" t="str">
            <v>Yes</v>
          </cell>
          <cell r="AE1644" t="str">
            <v>No</v>
          </cell>
          <cell r="AF1644">
            <v>0</v>
          </cell>
          <cell r="AG1644" t="str">
            <v>Queenstown Apts Ltd Ptsp</v>
          </cell>
          <cell r="AH1644" t="str">
            <v>1981</v>
          </cell>
          <cell r="AI1644">
            <v>0</v>
          </cell>
          <cell r="AJ1644">
            <v>0</v>
          </cell>
          <cell r="AK1644">
            <v>0</v>
          </cell>
          <cell r="AL1644">
            <v>0</v>
          </cell>
          <cell r="AM1644" t="b">
            <v>0</v>
          </cell>
          <cell r="AN1644">
            <v>0</v>
          </cell>
          <cell r="AO1644" t="str">
            <v>09075</v>
          </cell>
          <cell r="AP1644">
            <v>0</v>
          </cell>
          <cell r="AQ1644">
            <v>0</v>
          </cell>
          <cell r="AR1644">
            <v>0</v>
          </cell>
          <cell r="AS1644">
            <v>0</v>
          </cell>
          <cell r="AT1644">
            <v>0</v>
          </cell>
          <cell r="AU1644">
            <v>4881.71</v>
          </cell>
          <cell r="AV1644">
            <v>0</v>
          </cell>
          <cell r="AW1644">
            <v>0</v>
          </cell>
          <cell r="AX1644">
            <v>4881.71</v>
          </cell>
          <cell r="AY1644">
            <v>357.34</v>
          </cell>
        </row>
        <row r="1645">
          <cell r="A1645" t="str">
            <v>039366</v>
          </cell>
          <cell r="B1645" t="str">
            <v>ELKHORN TOWER</v>
          </cell>
          <cell r="C1645" t="str">
            <v>45 Riverside Dr</v>
          </cell>
          <cell r="D1645">
            <v>0</v>
          </cell>
          <cell r="E1645" t="str">
            <v>Welch</v>
          </cell>
          <cell r="F1645" t="str">
            <v>WV</v>
          </cell>
          <cell r="G1645" t="str">
            <v>24801</v>
          </cell>
          <cell r="H1645" t="str">
            <v>304-436-6890</v>
          </cell>
          <cell r="I1645" t="str">
            <v>304-436-6890</v>
          </cell>
          <cell r="J1645">
            <v>100</v>
          </cell>
          <cell r="K1645" t="str">
            <v>54047</v>
          </cell>
          <cell r="L1645" t="str">
            <v>Mcdowell</v>
          </cell>
          <cell r="M1645" t="str">
            <v>054</v>
          </cell>
          <cell r="N1645" t="str">
            <v>WV Other</v>
          </cell>
          <cell r="O1645">
            <v>0</v>
          </cell>
          <cell r="P1645">
            <v>0</v>
          </cell>
          <cell r="Q1645" t="str">
            <v>Small city</v>
          </cell>
          <cell r="R1645" t="str">
            <v>garden</v>
          </cell>
          <cell r="S1645" t="str">
            <v>AIMCO</v>
          </cell>
          <cell r="T1645" t="str">
            <v>NHP</v>
          </cell>
          <cell r="U1645" t="str">
            <v>Affordable</v>
          </cell>
          <cell r="V1645" t="str">
            <v>Affordable</v>
          </cell>
          <cell r="W1645">
            <v>0</v>
          </cell>
          <cell r="X1645" t="str">
            <v>Equity</v>
          </cell>
          <cell r="Y1645" t="str">
            <v>12</v>
          </cell>
          <cell r="Z1645" t="str">
            <v>5</v>
          </cell>
          <cell r="AA1645" t="str">
            <v>8</v>
          </cell>
          <cell r="AB1645">
            <v>0</v>
          </cell>
          <cell r="AC1645">
            <v>0.37659999999999999</v>
          </cell>
          <cell r="AD1645" t="str">
            <v>Yes</v>
          </cell>
          <cell r="AE1645" t="str">
            <v>Yes</v>
          </cell>
          <cell r="AF1645" t="str">
            <v>NHP Management Company</v>
          </cell>
          <cell r="AG1645" t="str">
            <v>United Housing Partners Welch Ltd</v>
          </cell>
          <cell r="AH1645" t="str">
            <v>1982</v>
          </cell>
          <cell r="AI1645" t="str">
            <v>East</v>
          </cell>
          <cell r="AJ1645" t="str">
            <v>Greenville</v>
          </cell>
          <cell r="AK1645" t="str">
            <v>Frank Dupree</v>
          </cell>
          <cell r="AL1645" t="str">
            <v>Tim Shearer</v>
          </cell>
          <cell r="AM1645" t="b">
            <v>0</v>
          </cell>
          <cell r="AN1645" t="str">
            <v>RW:007075@3494</v>
          </cell>
          <cell r="AO1645" t="str">
            <v>11697</v>
          </cell>
          <cell r="AP1645">
            <v>0</v>
          </cell>
          <cell r="AQ1645">
            <v>0</v>
          </cell>
          <cell r="AR1645">
            <v>0</v>
          </cell>
          <cell r="AS1645">
            <v>0</v>
          </cell>
          <cell r="AT1645">
            <v>0</v>
          </cell>
          <cell r="AU1645">
            <v>0</v>
          </cell>
          <cell r="AV1645">
            <v>0</v>
          </cell>
          <cell r="AW1645">
            <v>0</v>
          </cell>
          <cell r="AX1645">
            <v>0</v>
          </cell>
          <cell r="AY1645">
            <v>0</v>
          </cell>
        </row>
        <row r="1646">
          <cell r="A1646" t="str">
            <v>039368</v>
          </cell>
          <cell r="B1646" t="str">
            <v>OAKWOOD APARTMENTS</v>
          </cell>
          <cell r="C1646" t="str">
            <v>405 E CHURCH STREET</v>
          </cell>
          <cell r="D1646">
            <v>0</v>
          </cell>
          <cell r="E1646" t="str">
            <v>Cuthbert</v>
          </cell>
          <cell r="F1646" t="str">
            <v>GA</v>
          </cell>
          <cell r="G1646" t="str">
            <v>31740</v>
          </cell>
          <cell r="H1646">
            <v>0</v>
          </cell>
          <cell r="I1646">
            <v>0</v>
          </cell>
          <cell r="J1646">
            <v>50</v>
          </cell>
          <cell r="K1646" t="str">
            <v>13243</v>
          </cell>
          <cell r="L1646" t="str">
            <v>Randolph</v>
          </cell>
          <cell r="M1646" t="str">
            <v>013</v>
          </cell>
          <cell r="N1646" t="str">
            <v>GA Other</v>
          </cell>
          <cell r="O1646">
            <v>0</v>
          </cell>
          <cell r="P1646">
            <v>0</v>
          </cell>
          <cell r="Q1646" t="str">
            <v>Suburban</v>
          </cell>
          <cell r="R1646" t="str">
            <v>garden</v>
          </cell>
          <cell r="S1646" t="str">
            <v>AIMCO</v>
          </cell>
          <cell r="T1646" t="str">
            <v>NHP</v>
          </cell>
          <cell r="U1646" t="str">
            <v>Affordable</v>
          </cell>
          <cell r="V1646" t="str">
            <v>Affordable</v>
          </cell>
          <cell r="W1646">
            <v>0</v>
          </cell>
          <cell r="X1646" t="str">
            <v>Equity</v>
          </cell>
          <cell r="Y1646" t="str">
            <v>12</v>
          </cell>
          <cell r="Z1646">
            <v>0</v>
          </cell>
          <cell r="AA1646">
            <v>0</v>
          </cell>
          <cell r="AB1646">
            <v>0</v>
          </cell>
          <cell r="AC1646">
            <v>0.37659999999999999</v>
          </cell>
          <cell r="AD1646" t="str">
            <v>Yes</v>
          </cell>
          <cell r="AE1646" t="str">
            <v>No</v>
          </cell>
          <cell r="AF1646">
            <v>0</v>
          </cell>
          <cell r="AG1646" t="str">
            <v>United Housing Partners-Cuthbert Lt</v>
          </cell>
          <cell r="AH1646" t="str">
            <v>1994</v>
          </cell>
          <cell r="AI1646">
            <v>0</v>
          </cell>
          <cell r="AJ1646">
            <v>0</v>
          </cell>
          <cell r="AK1646">
            <v>0</v>
          </cell>
          <cell r="AL1646">
            <v>0</v>
          </cell>
          <cell r="AM1646" t="b">
            <v>0</v>
          </cell>
          <cell r="AN1646" t="str">
            <v>RW:039622@3494</v>
          </cell>
          <cell r="AO1646" t="str">
            <v>13090</v>
          </cell>
          <cell r="AP1646">
            <v>0</v>
          </cell>
          <cell r="AQ1646">
            <v>0</v>
          </cell>
          <cell r="AR1646">
            <v>0</v>
          </cell>
          <cell r="AS1646">
            <v>0</v>
          </cell>
          <cell r="AT1646">
            <v>0</v>
          </cell>
          <cell r="AU1646">
            <v>0</v>
          </cell>
          <cell r="AV1646">
            <v>0</v>
          </cell>
          <cell r="AW1646">
            <v>0</v>
          </cell>
          <cell r="AX1646">
            <v>0</v>
          </cell>
          <cell r="AY1646">
            <v>0</v>
          </cell>
        </row>
        <row r="1647">
          <cell r="A1647" t="str">
            <v>039370</v>
          </cell>
          <cell r="B1647" t="str">
            <v>GENESSEE GARDENS</v>
          </cell>
          <cell r="C1647" t="str">
            <v>NORTH &amp; SEYMOUR STREET</v>
          </cell>
          <cell r="D1647">
            <v>0</v>
          </cell>
          <cell r="E1647" t="str">
            <v>Auburn</v>
          </cell>
          <cell r="F1647" t="str">
            <v>NY</v>
          </cell>
          <cell r="G1647" t="str">
            <v>13021</v>
          </cell>
          <cell r="H1647">
            <v>0</v>
          </cell>
          <cell r="I1647">
            <v>0</v>
          </cell>
          <cell r="J1647">
            <v>128</v>
          </cell>
          <cell r="K1647" t="str">
            <v>36011</v>
          </cell>
          <cell r="L1647" t="str">
            <v>Cayuga</v>
          </cell>
          <cell r="M1647" t="str">
            <v>8160</v>
          </cell>
          <cell r="N1647" t="str">
            <v>Syracuse</v>
          </cell>
          <cell r="O1647">
            <v>0</v>
          </cell>
          <cell r="P1647">
            <v>0</v>
          </cell>
          <cell r="Q1647" t="str">
            <v>Small city</v>
          </cell>
          <cell r="R1647" t="str">
            <v>garden</v>
          </cell>
          <cell r="S1647" t="str">
            <v>AIMCO</v>
          </cell>
          <cell r="T1647" t="str">
            <v>NHP</v>
          </cell>
          <cell r="U1647" t="str">
            <v>Affordable</v>
          </cell>
          <cell r="V1647" t="str">
            <v>Affordable</v>
          </cell>
          <cell r="W1647">
            <v>0</v>
          </cell>
          <cell r="X1647" t="str">
            <v>Equity</v>
          </cell>
          <cell r="Y1647" t="str">
            <v>12</v>
          </cell>
          <cell r="Z1647">
            <v>0</v>
          </cell>
          <cell r="AA1647">
            <v>0</v>
          </cell>
          <cell r="AB1647">
            <v>0</v>
          </cell>
          <cell r="AC1647">
            <v>7.2700000000000001E-2</v>
          </cell>
          <cell r="AD1647" t="str">
            <v>Yes</v>
          </cell>
          <cell r="AE1647" t="str">
            <v>No</v>
          </cell>
          <cell r="AF1647">
            <v>0</v>
          </cell>
          <cell r="AG1647" t="str">
            <v>Genesee Gardens Assoc Ltd Ptsp</v>
          </cell>
          <cell r="AH1647" t="str">
            <v>1968</v>
          </cell>
          <cell r="AI1647">
            <v>0</v>
          </cell>
          <cell r="AJ1647">
            <v>0</v>
          </cell>
          <cell r="AK1647">
            <v>0</v>
          </cell>
          <cell r="AL1647">
            <v>0</v>
          </cell>
          <cell r="AM1647" t="b">
            <v>1</v>
          </cell>
          <cell r="AN1647">
            <v>0</v>
          </cell>
          <cell r="AO1647">
            <v>0</v>
          </cell>
          <cell r="AP1647">
            <v>0</v>
          </cell>
          <cell r="AQ1647">
            <v>0</v>
          </cell>
          <cell r="AR1647">
            <v>0</v>
          </cell>
          <cell r="AS1647">
            <v>0</v>
          </cell>
          <cell r="AT1647">
            <v>0</v>
          </cell>
          <cell r="AU1647">
            <v>0</v>
          </cell>
          <cell r="AV1647">
            <v>0</v>
          </cell>
          <cell r="AW1647">
            <v>0</v>
          </cell>
          <cell r="AX1647">
            <v>0</v>
          </cell>
          <cell r="AY1647">
            <v>0</v>
          </cell>
        </row>
        <row r="1648">
          <cell r="A1648" t="str">
            <v>039371</v>
          </cell>
          <cell r="B1648" t="str">
            <v>ATHENS ARMS</v>
          </cell>
          <cell r="C1648" t="str">
            <v>537 4TH STREET</v>
          </cell>
          <cell r="D1648">
            <v>0</v>
          </cell>
          <cell r="E1648" t="str">
            <v>Athens</v>
          </cell>
          <cell r="F1648" t="str">
            <v>GA</v>
          </cell>
          <cell r="G1648" t="str">
            <v>30601</v>
          </cell>
          <cell r="H1648">
            <v>0</v>
          </cell>
          <cell r="I1648">
            <v>0</v>
          </cell>
          <cell r="J1648">
            <v>64</v>
          </cell>
          <cell r="K1648" t="str">
            <v>13059</v>
          </cell>
          <cell r="L1648" t="str">
            <v>Clarke</v>
          </cell>
          <cell r="M1648" t="str">
            <v>0500</v>
          </cell>
          <cell r="N1648" t="str">
            <v>Athens</v>
          </cell>
          <cell r="O1648">
            <v>0</v>
          </cell>
          <cell r="P1648">
            <v>0</v>
          </cell>
          <cell r="Q1648" t="str">
            <v>Small city</v>
          </cell>
          <cell r="R1648" t="str">
            <v>garden</v>
          </cell>
          <cell r="S1648" t="str">
            <v>AIMCO</v>
          </cell>
          <cell r="T1648" t="str">
            <v>NHP</v>
          </cell>
          <cell r="U1648" t="str">
            <v>Affordable</v>
          </cell>
          <cell r="V1648" t="str">
            <v>Affordable</v>
          </cell>
          <cell r="W1648">
            <v>0</v>
          </cell>
          <cell r="X1648" t="str">
            <v>Equity</v>
          </cell>
          <cell r="Y1648" t="str">
            <v>12</v>
          </cell>
          <cell r="Z1648">
            <v>0</v>
          </cell>
          <cell r="AA1648">
            <v>0</v>
          </cell>
          <cell r="AB1648">
            <v>0</v>
          </cell>
          <cell r="AC1648">
            <v>0.25750000000000001</v>
          </cell>
          <cell r="AD1648" t="str">
            <v>Yes</v>
          </cell>
          <cell r="AE1648" t="str">
            <v>No</v>
          </cell>
          <cell r="AF1648">
            <v>0</v>
          </cell>
          <cell r="AG1648" t="str">
            <v>Athens Arms Assoc</v>
          </cell>
          <cell r="AH1648" t="str">
            <v>1968</v>
          </cell>
          <cell r="AI1648">
            <v>0</v>
          </cell>
          <cell r="AJ1648">
            <v>0</v>
          </cell>
          <cell r="AK1648">
            <v>0</v>
          </cell>
          <cell r="AL1648">
            <v>0</v>
          </cell>
          <cell r="AM1648" t="b">
            <v>0</v>
          </cell>
          <cell r="AN1648" t="str">
            <v>RW:007047@3494</v>
          </cell>
          <cell r="AO1648" t="str">
            <v>11776</v>
          </cell>
          <cell r="AP1648">
            <v>0</v>
          </cell>
          <cell r="AQ1648">
            <v>0</v>
          </cell>
          <cell r="AR1648">
            <v>0</v>
          </cell>
          <cell r="AS1648">
            <v>0</v>
          </cell>
          <cell r="AT1648">
            <v>0</v>
          </cell>
          <cell r="AU1648">
            <v>0</v>
          </cell>
          <cell r="AV1648">
            <v>0</v>
          </cell>
          <cell r="AW1648">
            <v>0</v>
          </cell>
          <cell r="AX1648">
            <v>0</v>
          </cell>
          <cell r="AY1648">
            <v>0</v>
          </cell>
        </row>
        <row r="1649">
          <cell r="A1649" t="str">
            <v>039372</v>
          </cell>
          <cell r="B1649" t="str">
            <v>COLONIAL TERRACE I</v>
          </cell>
          <cell r="C1649" t="str">
            <v>3775 HOUSTON AVENUE</v>
          </cell>
          <cell r="D1649">
            <v>0</v>
          </cell>
          <cell r="E1649" t="str">
            <v>Macon</v>
          </cell>
          <cell r="F1649" t="str">
            <v>GA</v>
          </cell>
          <cell r="G1649" t="str">
            <v>31206</v>
          </cell>
          <cell r="H1649">
            <v>0</v>
          </cell>
          <cell r="I1649">
            <v>0</v>
          </cell>
          <cell r="J1649">
            <v>80</v>
          </cell>
          <cell r="K1649" t="str">
            <v>13021</v>
          </cell>
          <cell r="L1649" t="str">
            <v>Bibb</v>
          </cell>
          <cell r="M1649" t="str">
            <v>4680</v>
          </cell>
          <cell r="N1649" t="str">
            <v>Macon</v>
          </cell>
          <cell r="O1649">
            <v>0</v>
          </cell>
          <cell r="P1649">
            <v>0</v>
          </cell>
          <cell r="Q1649" t="str">
            <v>Inner city</v>
          </cell>
          <cell r="R1649" t="str">
            <v>garden</v>
          </cell>
          <cell r="S1649" t="str">
            <v>AIMCO</v>
          </cell>
          <cell r="T1649" t="str">
            <v>NHP</v>
          </cell>
          <cell r="U1649" t="str">
            <v>Affordable</v>
          </cell>
          <cell r="V1649" t="str">
            <v>Affordable</v>
          </cell>
          <cell r="W1649">
            <v>0</v>
          </cell>
          <cell r="X1649" t="str">
            <v>Equity</v>
          </cell>
          <cell r="Y1649" t="str">
            <v>12</v>
          </cell>
          <cell r="Z1649">
            <v>0</v>
          </cell>
          <cell r="AA1649">
            <v>0</v>
          </cell>
          <cell r="AB1649">
            <v>0</v>
          </cell>
          <cell r="AC1649">
            <v>0.20960000000000001</v>
          </cell>
          <cell r="AD1649" t="str">
            <v>Yes</v>
          </cell>
          <cell r="AE1649" t="str">
            <v>No</v>
          </cell>
          <cell r="AF1649">
            <v>0</v>
          </cell>
          <cell r="AG1649" t="str">
            <v>Colonial Terrace I Associates</v>
          </cell>
          <cell r="AH1649" t="str">
            <v>1964</v>
          </cell>
          <cell r="AI1649">
            <v>0</v>
          </cell>
          <cell r="AJ1649">
            <v>0</v>
          </cell>
          <cell r="AK1649">
            <v>0</v>
          </cell>
          <cell r="AL1649">
            <v>0</v>
          </cell>
          <cell r="AM1649" t="b">
            <v>0</v>
          </cell>
          <cell r="AN1649">
            <v>0</v>
          </cell>
          <cell r="AO1649">
            <v>0</v>
          </cell>
          <cell r="AP1649">
            <v>0</v>
          </cell>
          <cell r="AQ1649">
            <v>0</v>
          </cell>
          <cell r="AR1649">
            <v>0</v>
          </cell>
          <cell r="AS1649">
            <v>0</v>
          </cell>
          <cell r="AT1649">
            <v>0</v>
          </cell>
          <cell r="AU1649">
            <v>0</v>
          </cell>
          <cell r="AV1649">
            <v>0</v>
          </cell>
          <cell r="AW1649">
            <v>0</v>
          </cell>
          <cell r="AX1649">
            <v>0</v>
          </cell>
          <cell r="AY1649">
            <v>0</v>
          </cell>
        </row>
        <row r="1650">
          <cell r="A1650" t="str">
            <v>039373</v>
          </cell>
          <cell r="B1650" t="str">
            <v>COLONIAL TERRACE II</v>
          </cell>
          <cell r="C1650" t="str">
            <v>3775 HOUSTON AVENUE</v>
          </cell>
          <cell r="D1650">
            <v>0</v>
          </cell>
          <cell r="E1650" t="str">
            <v>Macon</v>
          </cell>
          <cell r="F1650" t="str">
            <v>GA</v>
          </cell>
          <cell r="G1650" t="str">
            <v>31206</v>
          </cell>
          <cell r="H1650">
            <v>0</v>
          </cell>
          <cell r="I1650">
            <v>0</v>
          </cell>
          <cell r="J1650">
            <v>48</v>
          </cell>
          <cell r="K1650" t="str">
            <v>13021</v>
          </cell>
          <cell r="L1650" t="str">
            <v>Bibb</v>
          </cell>
          <cell r="M1650" t="str">
            <v>4680</v>
          </cell>
          <cell r="N1650" t="str">
            <v>Macon</v>
          </cell>
          <cell r="O1650">
            <v>0</v>
          </cell>
          <cell r="P1650">
            <v>0</v>
          </cell>
          <cell r="Q1650" t="str">
            <v>Inner city</v>
          </cell>
          <cell r="R1650" t="str">
            <v>garden</v>
          </cell>
          <cell r="S1650" t="str">
            <v>AIMCO</v>
          </cell>
          <cell r="T1650" t="str">
            <v>NHP</v>
          </cell>
          <cell r="U1650" t="str">
            <v>Affordable</v>
          </cell>
          <cell r="V1650" t="str">
            <v>Affordable</v>
          </cell>
          <cell r="W1650">
            <v>0</v>
          </cell>
          <cell r="X1650" t="str">
            <v>Equity</v>
          </cell>
          <cell r="Y1650" t="str">
            <v>12</v>
          </cell>
          <cell r="Z1650">
            <v>0</v>
          </cell>
          <cell r="AA1650">
            <v>0</v>
          </cell>
          <cell r="AB1650">
            <v>0</v>
          </cell>
          <cell r="AC1650">
            <v>0.20960000000000001</v>
          </cell>
          <cell r="AD1650" t="str">
            <v>Yes</v>
          </cell>
          <cell r="AE1650" t="str">
            <v>No</v>
          </cell>
          <cell r="AF1650">
            <v>0</v>
          </cell>
          <cell r="AG1650" t="str">
            <v>Colonial Terrace II Associates</v>
          </cell>
          <cell r="AH1650" t="str">
            <v>1965</v>
          </cell>
          <cell r="AI1650">
            <v>0</v>
          </cell>
          <cell r="AJ1650">
            <v>0</v>
          </cell>
          <cell r="AK1650">
            <v>0</v>
          </cell>
          <cell r="AL1650">
            <v>0</v>
          </cell>
          <cell r="AM1650" t="b">
            <v>0</v>
          </cell>
          <cell r="AN1650" t="str">
            <v>RW:025040@3494</v>
          </cell>
          <cell r="AO1650" t="str">
            <v>11540</v>
          </cell>
          <cell r="AP1650">
            <v>0</v>
          </cell>
          <cell r="AQ1650">
            <v>0</v>
          </cell>
          <cell r="AR1650">
            <v>0</v>
          </cell>
          <cell r="AS1650">
            <v>0</v>
          </cell>
          <cell r="AT1650">
            <v>0</v>
          </cell>
          <cell r="AU1650">
            <v>0</v>
          </cell>
          <cell r="AV1650">
            <v>0</v>
          </cell>
          <cell r="AW1650">
            <v>0</v>
          </cell>
          <cell r="AX1650">
            <v>0</v>
          </cell>
          <cell r="AY1650">
            <v>0</v>
          </cell>
        </row>
        <row r="1651">
          <cell r="A1651" t="str">
            <v>039375</v>
          </cell>
          <cell r="B1651" t="str">
            <v>BRUNSWICK VILLAGE</v>
          </cell>
          <cell r="C1651" t="str">
            <v>825 BRUNSWICK AVENUE</v>
          </cell>
          <cell r="D1651">
            <v>0</v>
          </cell>
          <cell r="E1651" t="str">
            <v>Trenton</v>
          </cell>
          <cell r="F1651" t="str">
            <v>NJ</v>
          </cell>
          <cell r="G1651" t="str">
            <v>08638</v>
          </cell>
          <cell r="H1651">
            <v>0</v>
          </cell>
          <cell r="I1651">
            <v>0</v>
          </cell>
          <cell r="J1651">
            <v>110</v>
          </cell>
          <cell r="K1651" t="str">
            <v>34021</v>
          </cell>
          <cell r="L1651" t="str">
            <v>Mercer</v>
          </cell>
          <cell r="M1651" t="str">
            <v>8480</v>
          </cell>
          <cell r="N1651" t="str">
            <v>Trenton</v>
          </cell>
          <cell r="O1651" t="str">
            <v>70</v>
          </cell>
          <cell r="P1651" t="str">
            <v>New York - Northern New Jersey - Long Island</v>
          </cell>
          <cell r="Q1651" t="str">
            <v>Inner city</v>
          </cell>
          <cell r="R1651" t="str">
            <v>garden</v>
          </cell>
          <cell r="S1651" t="str">
            <v>AIMCO</v>
          </cell>
          <cell r="T1651" t="str">
            <v>NHP</v>
          </cell>
          <cell r="U1651" t="str">
            <v>Affordable</v>
          </cell>
          <cell r="V1651" t="str">
            <v>Affordable</v>
          </cell>
          <cell r="W1651">
            <v>0</v>
          </cell>
          <cell r="X1651" t="str">
            <v>Equity</v>
          </cell>
          <cell r="Y1651" t="str">
            <v>12</v>
          </cell>
          <cell r="Z1651">
            <v>0</v>
          </cell>
          <cell r="AA1651">
            <v>0</v>
          </cell>
          <cell r="AB1651">
            <v>0</v>
          </cell>
          <cell r="AC1651">
            <v>0.15690000000000001</v>
          </cell>
          <cell r="AD1651" t="str">
            <v>Yes</v>
          </cell>
          <cell r="AE1651" t="str">
            <v>No</v>
          </cell>
          <cell r="AF1651">
            <v>0</v>
          </cell>
          <cell r="AG1651" t="str">
            <v>Brunswick Village Ltd Ptsp</v>
          </cell>
          <cell r="AH1651" t="str">
            <v>1980</v>
          </cell>
          <cell r="AI1651">
            <v>0</v>
          </cell>
          <cell r="AJ1651">
            <v>0</v>
          </cell>
          <cell r="AK1651">
            <v>0</v>
          </cell>
          <cell r="AL1651">
            <v>0</v>
          </cell>
          <cell r="AM1651" t="b">
            <v>0</v>
          </cell>
          <cell r="AN1651" t="str">
            <v>RW:039060@3494</v>
          </cell>
          <cell r="AO1651" t="str">
            <v>03103</v>
          </cell>
          <cell r="AP1651">
            <v>0</v>
          </cell>
          <cell r="AQ1651">
            <v>0</v>
          </cell>
          <cell r="AR1651">
            <v>0</v>
          </cell>
          <cell r="AS1651">
            <v>0</v>
          </cell>
          <cell r="AT1651">
            <v>0</v>
          </cell>
          <cell r="AU1651">
            <v>0</v>
          </cell>
          <cell r="AV1651">
            <v>0</v>
          </cell>
          <cell r="AW1651">
            <v>0</v>
          </cell>
          <cell r="AX1651">
            <v>0</v>
          </cell>
          <cell r="AY1651">
            <v>0</v>
          </cell>
        </row>
        <row r="1652">
          <cell r="A1652" t="str">
            <v>039376</v>
          </cell>
          <cell r="B1652" t="str">
            <v>HOWARD ROBBINS TOWERS</v>
          </cell>
          <cell r="C1652" t="str">
            <v>6755 MAYFIELD ROAD</v>
          </cell>
          <cell r="D1652">
            <v>0</v>
          </cell>
          <cell r="E1652" t="str">
            <v>Mayfield Heights</v>
          </cell>
          <cell r="F1652" t="str">
            <v>OH</v>
          </cell>
          <cell r="G1652" t="str">
            <v>44142</v>
          </cell>
          <cell r="H1652">
            <v>0</v>
          </cell>
          <cell r="I1652">
            <v>0</v>
          </cell>
          <cell r="J1652">
            <v>191</v>
          </cell>
          <cell r="K1652" t="str">
            <v>39035</v>
          </cell>
          <cell r="L1652" t="str">
            <v>Cuyahoga</v>
          </cell>
          <cell r="M1652" t="str">
            <v>1680</v>
          </cell>
          <cell r="N1652" t="str">
            <v>Cleveland-Lorain-Elyria</v>
          </cell>
          <cell r="O1652" t="str">
            <v>28</v>
          </cell>
          <cell r="P1652" t="str">
            <v>Cleveland - Akron</v>
          </cell>
          <cell r="Q1652" t="str">
            <v>Suburban</v>
          </cell>
          <cell r="R1652" t="str">
            <v>garden</v>
          </cell>
          <cell r="S1652" t="str">
            <v>AIMCO</v>
          </cell>
          <cell r="T1652" t="str">
            <v>NHP</v>
          </cell>
          <cell r="U1652" t="str">
            <v>Affordable</v>
          </cell>
          <cell r="V1652" t="str">
            <v>Affordable</v>
          </cell>
          <cell r="W1652">
            <v>0</v>
          </cell>
          <cell r="X1652" t="str">
            <v>Equity</v>
          </cell>
          <cell r="Y1652" t="str">
            <v>12</v>
          </cell>
          <cell r="Z1652">
            <v>0</v>
          </cell>
          <cell r="AA1652">
            <v>0</v>
          </cell>
          <cell r="AB1652">
            <v>0</v>
          </cell>
          <cell r="AC1652">
            <v>0.12520000000000001</v>
          </cell>
          <cell r="AD1652" t="str">
            <v>Yes</v>
          </cell>
          <cell r="AE1652" t="str">
            <v>No</v>
          </cell>
          <cell r="AF1652">
            <v>0</v>
          </cell>
          <cell r="AG1652" t="str">
            <v>Gates Mill I Limited Partnership</v>
          </cell>
          <cell r="AH1652" t="str">
            <v>1971</v>
          </cell>
          <cell r="AI1652">
            <v>0</v>
          </cell>
          <cell r="AJ1652">
            <v>0</v>
          </cell>
          <cell r="AK1652">
            <v>0</v>
          </cell>
          <cell r="AL1652">
            <v>0</v>
          </cell>
          <cell r="AM1652" t="b">
            <v>0</v>
          </cell>
          <cell r="AN1652" t="str">
            <v>RW:005741@3494</v>
          </cell>
          <cell r="AO1652" t="str">
            <v>11314</v>
          </cell>
          <cell r="AP1652">
            <v>0</v>
          </cell>
          <cell r="AQ1652">
            <v>0</v>
          </cell>
          <cell r="AR1652">
            <v>0</v>
          </cell>
          <cell r="AS1652">
            <v>0</v>
          </cell>
          <cell r="AT1652">
            <v>0</v>
          </cell>
          <cell r="AU1652">
            <v>0</v>
          </cell>
          <cell r="AV1652">
            <v>0</v>
          </cell>
          <cell r="AW1652">
            <v>0</v>
          </cell>
          <cell r="AX1652">
            <v>0</v>
          </cell>
          <cell r="AY1652">
            <v>0</v>
          </cell>
        </row>
        <row r="1653">
          <cell r="A1653" t="str">
            <v>039377</v>
          </cell>
          <cell r="B1653" t="str">
            <v>KIMBERTON</v>
          </cell>
          <cell r="C1653" t="str">
            <v>MARROWS ROAD &amp; KIMBERTON</v>
          </cell>
          <cell r="D1653">
            <v>0</v>
          </cell>
          <cell r="E1653" t="str">
            <v>Newark</v>
          </cell>
          <cell r="F1653" t="str">
            <v>DE</v>
          </cell>
          <cell r="G1653" t="str">
            <v>19713</v>
          </cell>
          <cell r="H1653">
            <v>0</v>
          </cell>
          <cell r="I1653">
            <v>0</v>
          </cell>
          <cell r="J1653">
            <v>165</v>
          </cell>
          <cell r="K1653" t="str">
            <v>10003</v>
          </cell>
          <cell r="L1653" t="str">
            <v>New Castle</v>
          </cell>
          <cell r="M1653" t="str">
            <v>9160</v>
          </cell>
          <cell r="N1653" t="str">
            <v>Wilmington-Newark</v>
          </cell>
          <cell r="O1653" t="str">
            <v>77</v>
          </cell>
          <cell r="P1653" t="str">
            <v>Philadelphia - Wilmington - Atlantic City</v>
          </cell>
          <cell r="Q1653" t="str">
            <v>Small city</v>
          </cell>
          <cell r="R1653" t="str">
            <v>garden</v>
          </cell>
          <cell r="S1653" t="str">
            <v>AIMCO</v>
          </cell>
          <cell r="T1653" t="str">
            <v>NHP</v>
          </cell>
          <cell r="U1653" t="str">
            <v>Affordable</v>
          </cell>
          <cell r="V1653" t="str">
            <v>Affordable</v>
          </cell>
          <cell r="W1653">
            <v>0</v>
          </cell>
          <cell r="X1653" t="str">
            <v>Equity</v>
          </cell>
          <cell r="Y1653" t="str">
            <v>12</v>
          </cell>
          <cell r="Z1653">
            <v>0</v>
          </cell>
          <cell r="AA1653">
            <v>0</v>
          </cell>
          <cell r="AB1653">
            <v>0</v>
          </cell>
          <cell r="AC1653">
            <v>0.10929999999999999</v>
          </cell>
          <cell r="AD1653" t="str">
            <v>Yes</v>
          </cell>
          <cell r="AE1653" t="str">
            <v>No</v>
          </cell>
          <cell r="AF1653">
            <v>0</v>
          </cell>
          <cell r="AG1653" t="str">
            <v>Kimberton Ltd Ptsp</v>
          </cell>
          <cell r="AH1653" t="str">
            <v>1973</v>
          </cell>
          <cell r="AI1653">
            <v>0</v>
          </cell>
          <cell r="AJ1653">
            <v>0</v>
          </cell>
          <cell r="AK1653">
            <v>0</v>
          </cell>
          <cell r="AL1653">
            <v>0</v>
          </cell>
          <cell r="AM1653" t="b">
            <v>0</v>
          </cell>
          <cell r="AN1653">
            <v>0</v>
          </cell>
          <cell r="AO1653" t="str">
            <v>09114</v>
          </cell>
          <cell r="AP1653">
            <v>0</v>
          </cell>
          <cell r="AQ1653">
            <v>0</v>
          </cell>
          <cell r="AR1653">
            <v>0</v>
          </cell>
          <cell r="AS1653">
            <v>0</v>
          </cell>
          <cell r="AT1653">
            <v>0</v>
          </cell>
          <cell r="AU1653">
            <v>0</v>
          </cell>
          <cell r="AV1653">
            <v>0</v>
          </cell>
          <cell r="AW1653">
            <v>0</v>
          </cell>
          <cell r="AX1653">
            <v>0</v>
          </cell>
          <cell r="AY1653">
            <v>0</v>
          </cell>
        </row>
        <row r="1654">
          <cell r="A1654" t="str">
            <v>039378</v>
          </cell>
          <cell r="B1654" t="str">
            <v>WINDSOR</v>
          </cell>
          <cell r="C1654" t="str">
            <v>500 N WALNUT STREET</v>
          </cell>
          <cell r="D1654">
            <v>0</v>
          </cell>
          <cell r="E1654" t="str">
            <v>Wilmington</v>
          </cell>
          <cell r="F1654" t="str">
            <v>DE</v>
          </cell>
          <cell r="G1654" t="str">
            <v>19801</v>
          </cell>
          <cell r="H1654">
            <v>0</v>
          </cell>
          <cell r="I1654">
            <v>0</v>
          </cell>
          <cell r="J1654">
            <v>169</v>
          </cell>
          <cell r="K1654" t="str">
            <v>10003</v>
          </cell>
          <cell r="L1654" t="str">
            <v>New Castle</v>
          </cell>
          <cell r="M1654" t="str">
            <v>9160</v>
          </cell>
          <cell r="N1654" t="str">
            <v>Wilmington-Newark</v>
          </cell>
          <cell r="O1654" t="str">
            <v>77</v>
          </cell>
          <cell r="P1654" t="str">
            <v>Philadelphia - Wilmington - Atlantic City</v>
          </cell>
          <cell r="Q1654" t="str">
            <v>Inner city</v>
          </cell>
          <cell r="R1654" t="str">
            <v>garden</v>
          </cell>
          <cell r="S1654" t="str">
            <v>AIMCO</v>
          </cell>
          <cell r="T1654" t="str">
            <v>NHP</v>
          </cell>
          <cell r="U1654" t="str">
            <v>Affordable</v>
          </cell>
          <cell r="V1654" t="str">
            <v>Affordable</v>
          </cell>
          <cell r="W1654">
            <v>0</v>
          </cell>
          <cell r="X1654" t="str">
            <v>Equity</v>
          </cell>
          <cell r="Y1654" t="str">
            <v>12</v>
          </cell>
          <cell r="Z1654">
            <v>0</v>
          </cell>
          <cell r="AA1654">
            <v>0</v>
          </cell>
          <cell r="AB1654">
            <v>0</v>
          </cell>
          <cell r="AC1654">
            <v>0.10929999999999999</v>
          </cell>
          <cell r="AD1654" t="str">
            <v>Yes</v>
          </cell>
          <cell r="AE1654" t="str">
            <v>No</v>
          </cell>
          <cell r="AF1654">
            <v>0</v>
          </cell>
          <cell r="AG1654" t="str">
            <v>Windsor Apts</v>
          </cell>
          <cell r="AH1654" t="str">
            <v>1973</v>
          </cell>
          <cell r="AI1654">
            <v>0</v>
          </cell>
          <cell r="AJ1654">
            <v>0</v>
          </cell>
          <cell r="AK1654">
            <v>0</v>
          </cell>
          <cell r="AL1654">
            <v>0</v>
          </cell>
          <cell r="AM1654" t="b">
            <v>0</v>
          </cell>
          <cell r="AN1654" t="str">
            <v>RW:025035@3494</v>
          </cell>
          <cell r="AO1654" t="str">
            <v>11623</v>
          </cell>
          <cell r="AP1654">
            <v>0</v>
          </cell>
          <cell r="AQ1654">
            <v>0</v>
          </cell>
          <cell r="AR1654">
            <v>0</v>
          </cell>
          <cell r="AS1654">
            <v>0</v>
          </cell>
          <cell r="AT1654">
            <v>0</v>
          </cell>
          <cell r="AU1654">
            <v>0</v>
          </cell>
          <cell r="AV1654">
            <v>0</v>
          </cell>
          <cell r="AW1654">
            <v>0</v>
          </cell>
          <cell r="AX1654">
            <v>0</v>
          </cell>
          <cell r="AY1654">
            <v>0</v>
          </cell>
        </row>
        <row r="1655">
          <cell r="A1655" t="str">
            <v>039380</v>
          </cell>
          <cell r="B1655" t="str">
            <v>HOLLY OAK PARK</v>
          </cell>
          <cell r="C1655" t="str">
            <v>1526 EAVES ROAD</v>
          </cell>
          <cell r="D1655">
            <v>0</v>
          </cell>
          <cell r="E1655" t="str">
            <v>Shelby</v>
          </cell>
          <cell r="F1655" t="str">
            <v>NC</v>
          </cell>
          <cell r="G1655" t="str">
            <v>28150</v>
          </cell>
          <cell r="H1655">
            <v>0</v>
          </cell>
          <cell r="I1655">
            <v>0</v>
          </cell>
          <cell r="J1655">
            <v>100</v>
          </cell>
          <cell r="K1655" t="str">
            <v>37045</v>
          </cell>
          <cell r="L1655" t="str">
            <v>Cleveland</v>
          </cell>
          <cell r="M1655" t="str">
            <v>037</v>
          </cell>
          <cell r="N1655" t="str">
            <v>NC Other</v>
          </cell>
          <cell r="O1655">
            <v>0</v>
          </cell>
          <cell r="P1655">
            <v>0</v>
          </cell>
          <cell r="Q1655" t="str">
            <v>Suburban</v>
          </cell>
          <cell r="R1655" t="str">
            <v>garden</v>
          </cell>
          <cell r="S1655" t="str">
            <v>AIMCO</v>
          </cell>
          <cell r="T1655" t="str">
            <v>NHP</v>
          </cell>
          <cell r="U1655" t="str">
            <v>Affordable</v>
          </cell>
          <cell r="V1655" t="str">
            <v>Affordable</v>
          </cell>
          <cell r="W1655">
            <v>0</v>
          </cell>
          <cell r="X1655" t="str">
            <v>Equity</v>
          </cell>
          <cell r="Y1655" t="str">
            <v>12</v>
          </cell>
          <cell r="Z1655">
            <v>0</v>
          </cell>
          <cell r="AA1655">
            <v>0</v>
          </cell>
          <cell r="AB1655">
            <v>0</v>
          </cell>
          <cell r="AC1655">
            <v>0.10929999999999999</v>
          </cell>
          <cell r="AD1655" t="str">
            <v>Yes</v>
          </cell>
          <cell r="AE1655" t="str">
            <v>No</v>
          </cell>
          <cell r="AF1655">
            <v>0</v>
          </cell>
          <cell r="AG1655" t="str">
            <v>Hurbell I Ltd Ptsp</v>
          </cell>
          <cell r="AH1655" t="str">
            <v>1976</v>
          </cell>
          <cell r="AI1655">
            <v>0</v>
          </cell>
          <cell r="AJ1655">
            <v>0</v>
          </cell>
          <cell r="AK1655">
            <v>0</v>
          </cell>
          <cell r="AL1655">
            <v>0</v>
          </cell>
          <cell r="AM1655" t="b">
            <v>0</v>
          </cell>
          <cell r="AN1655" t="str">
            <v>RW:000614@3494</v>
          </cell>
          <cell r="AO1655">
            <v>0</v>
          </cell>
          <cell r="AP1655">
            <v>0</v>
          </cell>
          <cell r="AQ1655">
            <v>0</v>
          </cell>
          <cell r="AR1655">
            <v>0</v>
          </cell>
          <cell r="AS1655">
            <v>0</v>
          </cell>
          <cell r="AT1655">
            <v>0</v>
          </cell>
          <cell r="AU1655">
            <v>0</v>
          </cell>
          <cell r="AV1655">
            <v>0</v>
          </cell>
          <cell r="AW1655">
            <v>0</v>
          </cell>
          <cell r="AX1655">
            <v>0</v>
          </cell>
          <cell r="AY1655">
            <v>0</v>
          </cell>
        </row>
        <row r="1656">
          <cell r="A1656" t="str">
            <v>039381</v>
          </cell>
          <cell r="B1656" t="str">
            <v>TALLADEGA DOWNS</v>
          </cell>
          <cell r="C1656" t="str">
            <v>501 SLOAN STREET</v>
          </cell>
          <cell r="D1656">
            <v>0</v>
          </cell>
          <cell r="E1656" t="str">
            <v>Talladega</v>
          </cell>
          <cell r="F1656" t="str">
            <v>AL</v>
          </cell>
          <cell r="G1656" t="str">
            <v>35160</v>
          </cell>
          <cell r="H1656">
            <v>0</v>
          </cell>
          <cell r="I1656">
            <v>0</v>
          </cell>
          <cell r="J1656">
            <v>100</v>
          </cell>
          <cell r="K1656" t="str">
            <v>01121</v>
          </cell>
          <cell r="L1656" t="str">
            <v>Talladega</v>
          </cell>
          <cell r="M1656" t="str">
            <v>001</v>
          </cell>
          <cell r="N1656" t="str">
            <v>AL Other</v>
          </cell>
          <cell r="O1656">
            <v>0</v>
          </cell>
          <cell r="P1656">
            <v>0</v>
          </cell>
          <cell r="Q1656" t="str">
            <v>Small city</v>
          </cell>
          <cell r="R1656" t="str">
            <v>garden</v>
          </cell>
          <cell r="S1656" t="str">
            <v>AIMCO</v>
          </cell>
          <cell r="T1656" t="str">
            <v>NHP</v>
          </cell>
          <cell r="U1656" t="str">
            <v>Affordable</v>
          </cell>
          <cell r="V1656" t="str">
            <v>Affordable</v>
          </cell>
          <cell r="W1656">
            <v>0</v>
          </cell>
          <cell r="X1656" t="str">
            <v>Equity</v>
          </cell>
          <cell r="Y1656" t="str">
            <v>12</v>
          </cell>
          <cell r="Z1656">
            <v>0</v>
          </cell>
          <cell r="AA1656">
            <v>0</v>
          </cell>
          <cell r="AB1656">
            <v>0</v>
          </cell>
          <cell r="AC1656">
            <v>0.12429999999999999</v>
          </cell>
          <cell r="AD1656" t="str">
            <v>Yes</v>
          </cell>
          <cell r="AE1656" t="str">
            <v>No</v>
          </cell>
          <cell r="AF1656">
            <v>0</v>
          </cell>
          <cell r="AG1656" t="str">
            <v>Hurbell IV Ltd Ptsp</v>
          </cell>
          <cell r="AH1656" t="str">
            <v>1973</v>
          </cell>
          <cell r="AI1656">
            <v>0</v>
          </cell>
          <cell r="AJ1656">
            <v>0</v>
          </cell>
          <cell r="AK1656">
            <v>0</v>
          </cell>
          <cell r="AL1656">
            <v>0</v>
          </cell>
          <cell r="AM1656" t="b">
            <v>0</v>
          </cell>
          <cell r="AN1656" t="str">
            <v>RW:039089@3494</v>
          </cell>
          <cell r="AO1656" t="str">
            <v>10447</v>
          </cell>
          <cell r="AP1656">
            <v>0</v>
          </cell>
          <cell r="AQ1656">
            <v>0</v>
          </cell>
          <cell r="AR1656">
            <v>0</v>
          </cell>
          <cell r="AS1656">
            <v>0</v>
          </cell>
          <cell r="AT1656">
            <v>0</v>
          </cell>
          <cell r="AU1656">
            <v>0</v>
          </cell>
          <cell r="AV1656">
            <v>0</v>
          </cell>
          <cell r="AW1656">
            <v>0</v>
          </cell>
          <cell r="AX1656">
            <v>0</v>
          </cell>
          <cell r="AY1656">
            <v>0</v>
          </cell>
        </row>
        <row r="1657">
          <cell r="A1657" t="str">
            <v>039383</v>
          </cell>
          <cell r="B1657" t="str">
            <v>RODEO DRIVE</v>
          </cell>
          <cell r="C1657" t="str">
            <v>14200 RODEO DRIVE</v>
          </cell>
          <cell r="D1657">
            <v>0</v>
          </cell>
          <cell r="E1657" t="str">
            <v>Victorville</v>
          </cell>
          <cell r="F1657" t="str">
            <v>CA</v>
          </cell>
          <cell r="G1657" t="str">
            <v>92392</v>
          </cell>
          <cell r="H1657">
            <v>0</v>
          </cell>
          <cell r="I1657">
            <v>0</v>
          </cell>
          <cell r="J1657">
            <v>99</v>
          </cell>
          <cell r="K1657" t="str">
            <v>06071</v>
          </cell>
          <cell r="L1657" t="str">
            <v>San Bernardino</v>
          </cell>
          <cell r="M1657" t="str">
            <v>6780</v>
          </cell>
          <cell r="N1657" t="str">
            <v>Riverside-San Bernardino</v>
          </cell>
          <cell r="O1657" t="str">
            <v>49</v>
          </cell>
          <cell r="P1657" t="str">
            <v>Los Angeles - Riverside - Orange County</v>
          </cell>
          <cell r="Q1657" t="str">
            <v>Small city</v>
          </cell>
          <cell r="R1657" t="str">
            <v>garden</v>
          </cell>
          <cell r="S1657" t="str">
            <v>AIMCO</v>
          </cell>
          <cell r="T1657" t="str">
            <v>NHP</v>
          </cell>
          <cell r="U1657" t="str">
            <v>Affordable</v>
          </cell>
          <cell r="V1657" t="str">
            <v>Affordable</v>
          </cell>
          <cell r="W1657">
            <v>0</v>
          </cell>
          <cell r="X1657" t="str">
            <v>Equity</v>
          </cell>
          <cell r="Y1657" t="str">
            <v>12</v>
          </cell>
          <cell r="Z1657">
            <v>0</v>
          </cell>
          <cell r="AA1657">
            <v>0</v>
          </cell>
          <cell r="AB1657">
            <v>0</v>
          </cell>
          <cell r="AC1657">
            <v>0.1225</v>
          </cell>
          <cell r="AD1657" t="str">
            <v>Yes</v>
          </cell>
          <cell r="AE1657" t="str">
            <v>No</v>
          </cell>
          <cell r="AF1657">
            <v>0</v>
          </cell>
          <cell r="AG1657" t="str">
            <v>Rodeo Drive Ltd Ptsp</v>
          </cell>
          <cell r="AH1657" t="str">
            <v>1972</v>
          </cell>
          <cell r="AI1657">
            <v>0</v>
          </cell>
          <cell r="AJ1657">
            <v>0</v>
          </cell>
          <cell r="AK1657">
            <v>0</v>
          </cell>
          <cell r="AL1657">
            <v>0</v>
          </cell>
          <cell r="AM1657" t="b">
            <v>0</v>
          </cell>
          <cell r="AN1657" t="str">
            <v>RW:000082@3494</v>
          </cell>
          <cell r="AO1657" t="str">
            <v>11453</v>
          </cell>
          <cell r="AP1657">
            <v>880.3</v>
          </cell>
          <cell r="AQ1657">
            <v>0</v>
          </cell>
          <cell r="AR1657">
            <v>0</v>
          </cell>
          <cell r="AS1657">
            <v>0</v>
          </cell>
          <cell r="AT1657">
            <v>0</v>
          </cell>
          <cell r="AU1657">
            <v>0</v>
          </cell>
          <cell r="AV1657">
            <v>0</v>
          </cell>
          <cell r="AW1657">
            <v>0</v>
          </cell>
          <cell r="AX1657">
            <v>880.3</v>
          </cell>
          <cell r="AY1657">
            <v>107.83</v>
          </cell>
        </row>
        <row r="1658">
          <cell r="A1658" t="str">
            <v>039384</v>
          </cell>
          <cell r="B1658" t="str">
            <v>NEWTON HILL</v>
          </cell>
          <cell r="C1658" t="str">
            <v>19008 NEWTON STREET</v>
          </cell>
          <cell r="D1658">
            <v>0</v>
          </cell>
          <cell r="E1658" t="str">
            <v>Akron</v>
          </cell>
          <cell r="F1658" t="str">
            <v>OH</v>
          </cell>
          <cell r="G1658" t="str">
            <v>44305</v>
          </cell>
          <cell r="H1658">
            <v>0</v>
          </cell>
          <cell r="I1658">
            <v>0</v>
          </cell>
          <cell r="J1658">
            <v>40</v>
          </cell>
          <cell r="K1658" t="str">
            <v>39153</v>
          </cell>
          <cell r="L1658" t="str">
            <v>Summit</v>
          </cell>
          <cell r="M1658" t="str">
            <v>0080</v>
          </cell>
          <cell r="N1658" t="str">
            <v>Akron</v>
          </cell>
          <cell r="O1658" t="str">
            <v>28</v>
          </cell>
          <cell r="P1658" t="str">
            <v>Cleveland - Akron</v>
          </cell>
          <cell r="Q1658" t="str">
            <v>Suburban</v>
          </cell>
          <cell r="R1658" t="str">
            <v>garden</v>
          </cell>
          <cell r="S1658" t="str">
            <v>AIMCO</v>
          </cell>
          <cell r="T1658" t="str">
            <v>NHP</v>
          </cell>
          <cell r="U1658" t="str">
            <v>Affordable</v>
          </cell>
          <cell r="V1658" t="str">
            <v>Affordable</v>
          </cell>
          <cell r="W1658">
            <v>0</v>
          </cell>
          <cell r="X1658" t="str">
            <v>Equity</v>
          </cell>
          <cell r="Y1658" t="str">
            <v>12</v>
          </cell>
          <cell r="Z1658">
            <v>0</v>
          </cell>
          <cell r="AA1658">
            <v>0</v>
          </cell>
          <cell r="AB1658">
            <v>0</v>
          </cell>
          <cell r="AC1658">
            <v>0.15029999999999999</v>
          </cell>
          <cell r="AD1658" t="str">
            <v>Yes</v>
          </cell>
          <cell r="AE1658" t="str">
            <v>No</v>
          </cell>
          <cell r="AF1658">
            <v>0</v>
          </cell>
          <cell r="AG1658" t="str">
            <v>Newton Hill Ltd Ptsp</v>
          </cell>
          <cell r="AH1658" t="str">
            <v>1974</v>
          </cell>
          <cell r="AI1658">
            <v>0</v>
          </cell>
          <cell r="AJ1658">
            <v>0</v>
          </cell>
          <cell r="AK1658">
            <v>0</v>
          </cell>
          <cell r="AL1658">
            <v>0</v>
          </cell>
          <cell r="AM1658" t="b">
            <v>0</v>
          </cell>
          <cell r="AN1658" t="str">
            <v>RW:025124@3494</v>
          </cell>
          <cell r="AO1658">
            <v>0</v>
          </cell>
          <cell r="AP1658">
            <v>0</v>
          </cell>
          <cell r="AQ1658">
            <v>0</v>
          </cell>
          <cell r="AR1658">
            <v>0</v>
          </cell>
          <cell r="AS1658">
            <v>0</v>
          </cell>
          <cell r="AT1658">
            <v>0</v>
          </cell>
          <cell r="AU1658">
            <v>0</v>
          </cell>
          <cell r="AV1658">
            <v>0</v>
          </cell>
          <cell r="AW1658">
            <v>0</v>
          </cell>
          <cell r="AX1658">
            <v>0</v>
          </cell>
          <cell r="AY1658">
            <v>0</v>
          </cell>
        </row>
        <row r="1659">
          <cell r="A1659" t="str">
            <v>039385</v>
          </cell>
          <cell r="B1659" t="str">
            <v>Senior Cottages of Norman</v>
          </cell>
          <cell r="C1659" t="str">
            <v>2901 Oak Tree</v>
          </cell>
          <cell r="D1659">
            <v>0</v>
          </cell>
          <cell r="E1659" t="str">
            <v>Norman</v>
          </cell>
          <cell r="F1659" t="str">
            <v>OK</v>
          </cell>
          <cell r="G1659" t="str">
            <v>73093</v>
          </cell>
          <cell r="H1659" t="str">
            <v>405-292-7714</v>
          </cell>
          <cell r="I1659" t="str">
            <v>405-292-6927</v>
          </cell>
          <cell r="J1659">
            <v>84</v>
          </cell>
          <cell r="K1659" t="str">
            <v>40087</v>
          </cell>
          <cell r="L1659" t="str">
            <v>Mcclain</v>
          </cell>
          <cell r="M1659" t="str">
            <v>5880</v>
          </cell>
          <cell r="N1659" t="str">
            <v>OklahomaCity</v>
          </cell>
          <cell r="O1659">
            <v>0</v>
          </cell>
          <cell r="P1659">
            <v>0</v>
          </cell>
          <cell r="Q1659">
            <v>0</v>
          </cell>
          <cell r="R1659">
            <v>0</v>
          </cell>
          <cell r="S1659" t="str">
            <v>Insignia</v>
          </cell>
          <cell r="T1659" t="str">
            <v>Kaufman &amp; Broad</v>
          </cell>
          <cell r="U1659" t="str">
            <v>Affordable</v>
          </cell>
          <cell r="V1659" t="str">
            <v>Conventional</v>
          </cell>
          <cell r="W1659" t="str">
            <v>Tax Credit</v>
          </cell>
          <cell r="X1659" t="str">
            <v>Fee</v>
          </cell>
          <cell r="Y1659" t="str">
            <v>12</v>
          </cell>
          <cell r="Z1659">
            <v>0</v>
          </cell>
          <cell r="AA1659">
            <v>0</v>
          </cell>
          <cell r="AB1659">
            <v>0</v>
          </cell>
          <cell r="AC1659">
            <v>0</v>
          </cell>
          <cell r="AD1659" t="str">
            <v>No</v>
          </cell>
          <cell r="AE1659" t="str">
            <v>Yes</v>
          </cell>
          <cell r="AF1659" t="str">
            <v>AIMCO/NHP</v>
          </cell>
          <cell r="AG1659" t="str">
            <v>Senior Cottages of Norman L.P.</v>
          </cell>
          <cell r="AH1659">
            <v>0</v>
          </cell>
          <cell r="AI1659" t="str">
            <v>Far West</v>
          </cell>
          <cell r="AJ1659" t="str">
            <v>Kansas City</v>
          </cell>
          <cell r="AK1659" t="str">
            <v>Rusty Fleming</v>
          </cell>
          <cell r="AL1659" t="str">
            <v>Debbie Ferguson</v>
          </cell>
          <cell r="AM1659" t="b">
            <v>0</v>
          </cell>
          <cell r="AN1659">
            <v>0</v>
          </cell>
          <cell r="AO1659" t="str">
            <v>08328</v>
          </cell>
          <cell r="AP1659">
            <v>0</v>
          </cell>
          <cell r="AQ1659">
            <v>0</v>
          </cell>
          <cell r="AR1659">
            <v>0</v>
          </cell>
          <cell r="AS1659">
            <v>0</v>
          </cell>
          <cell r="AT1659">
            <v>0</v>
          </cell>
          <cell r="AU1659">
            <v>0</v>
          </cell>
          <cell r="AV1659">
            <v>0</v>
          </cell>
          <cell r="AW1659">
            <v>0</v>
          </cell>
          <cell r="AX1659">
            <v>0</v>
          </cell>
          <cell r="AY1659">
            <v>0</v>
          </cell>
        </row>
        <row r="1660">
          <cell r="A1660" t="str">
            <v>039386</v>
          </cell>
          <cell r="B1660" t="str">
            <v>GALION EAST</v>
          </cell>
          <cell r="C1660" t="str">
            <v>1300HARDY WAY E</v>
          </cell>
          <cell r="D1660">
            <v>0</v>
          </cell>
          <cell r="E1660" t="str">
            <v>Galion</v>
          </cell>
          <cell r="F1660" t="str">
            <v>OH</v>
          </cell>
          <cell r="G1660" t="str">
            <v>44833</v>
          </cell>
          <cell r="H1660">
            <v>0</v>
          </cell>
          <cell r="I1660">
            <v>0</v>
          </cell>
          <cell r="J1660">
            <v>60</v>
          </cell>
          <cell r="K1660" t="str">
            <v>39033</v>
          </cell>
          <cell r="L1660" t="str">
            <v>Crawford</v>
          </cell>
          <cell r="M1660" t="str">
            <v>4800</v>
          </cell>
          <cell r="N1660" t="str">
            <v>Mansfield</v>
          </cell>
          <cell r="O1660">
            <v>0</v>
          </cell>
          <cell r="P1660">
            <v>0</v>
          </cell>
          <cell r="Q1660" t="str">
            <v>Small city</v>
          </cell>
          <cell r="R1660" t="str">
            <v>garden</v>
          </cell>
          <cell r="S1660" t="str">
            <v>AIMCO</v>
          </cell>
          <cell r="T1660" t="str">
            <v>NHP</v>
          </cell>
          <cell r="U1660" t="str">
            <v>Affordable</v>
          </cell>
          <cell r="V1660" t="str">
            <v>Affordable</v>
          </cell>
          <cell r="W1660">
            <v>0</v>
          </cell>
          <cell r="X1660" t="str">
            <v>Equity</v>
          </cell>
          <cell r="Y1660" t="str">
            <v>12</v>
          </cell>
          <cell r="Z1660">
            <v>0</v>
          </cell>
          <cell r="AA1660">
            <v>0</v>
          </cell>
          <cell r="AB1660">
            <v>0</v>
          </cell>
          <cell r="AC1660">
            <v>0.15029999999999999</v>
          </cell>
          <cell r="AD1660" t="str">
            <v>Yes</v>
          </cell>
          <cell r="AE1660" t="str">
            <v>No</v>
          </cell>
          <cell r="AF1660">
            <v>0</v>
          </cell>
          <cell r="AG1660" t="str">
            <v>Galion Ltd Ptsp</v>
          </cell>
          <cell r="AH1660" t="str">
            <v>1971</v>
          </cell>
          <cell r="AI1660">
            <v>0</v>
          </cell>
          <cell r="AJ1660">
            <v>0</v>
          </cell>
          <cell r="AK1660">
            <v>0</v>
          </cell>
          <cell r="AL1660">
            <v>0</v>
          </cell>
          <cell r="AM1660" t="b">
            <v>0</v>
          </cell>
          <cell r="AN1660" t="str">
            <v>RW:008306@3494</v>
          </cell>
          <cell r="AO1660" t="str">
            <v>11512</v>
          </cell>
          <cell r="AP1660">
            <v>0</v>
          </cell>
          <cell r="AQ1660">
            <v>0</v>
          </cell>
          <cell r="AR1660">
            <v>0</v>
          </cell>
          <cell r="AS1660">
            <v>0</v>
          </cell>
          <cell r="AT1660">
            <v>0</v>
          </cell>
          <cell r="AU1660">
            <v>0</v>
          </cell>
          <cell r="AV1660">
            <v>0</v>
          </cell>
          <cell r="AW1660">
            <v>0</v>
          </cell>
          <cell r="AX1660">
            <v>0</v>
          </cell>
          <cell r="AY1660">
            <v>0</v>
          </cell>
        </row>
        <row r="1661">
          <cell r="A1661" t="str">
            <v>039387</v>
          </cell>
          <cell r="B1661" t="str">
            <v>PALM HOUSE</v>
          </cell>
          <cell r="C1661" t="str">
            <v>1183 REBECCA STREET</v>
          </cell>
          <cell r="D1661">
            <v>0</v>
          </cell>
          <cell r="E1661" t="str">
            <v>Wooster</v>
          </cell>
          <cell r="F1661" t="str">
            <v>OH</v>
          </cell>
          <cell r="G1661" t="str">
            <v>44691</v>
          </cell>
          <cell r="H1661">
            <v>0</v>
          </cell>
          <cell r="I1661">
            <v>0</v>
          </cell>
          <cell r="J1661">
            <v>62</v>
          </cell>
          <cell r="K1661" t="str">
            <v>39169</v>
          </cell>
          <cell r="L1661" t="str">
            <v>Wayne</v>
          </cell>
          <cell r="M1661" t="str">
            <v>039</v>
          </cell>
          <cell r="N1661" t="str">
            <v>OH Other</v>
          </cell>
          <cell r="O1661">
            <v>0</v>
          </cell>
          <cell r="P1661">
            <v>0</v>
          </cell>
          <cell r="Q1661" t="str">
            <v>Small city</v>
          </cell>
          <cell r="R1661" t="str">
            <v>garden</v>
          </cell>
          <cell r="S1661" t="str">
            <v>AIMCO</v>
          </cell>
          <cell r="T1661" t="str">
            <v>NHP</v>
          </cell>
          <cell r="U1661" t="str">
            <v>Affordable</v>
          </cell>
          <cell r="V1661" t="str">
            <v>Affordable</v>
          </cell>
          <cell r="W1661">
            <v>0</v>
          </cell>
          <cell r="X1661" t="str">
            <v>Equity</v>
          </cell>
          <cell r="Y1661" t="str">
            <v>12</v>
          </cell>
          <cell r="Z1661">
            <v>0</v>
          </cell>
          <cell r="AA1661">
            <v>0</v>
          </cell>
          <cell r="AB1661">
            <v>0</v>
          </cell>
          <cell r="AC1661">
            <v>1.95E-2</v>
          </cell>
          <cell r="AD1661" t="str">
            <v>Yes</v>
          </cell>
          <cell r="AE1661" t="str">
            <v>No</v>
          </cell>
          <cell r="AF1661">
            <v>0</v>
          </cell>
          <cell r="AG1661" t="str">
            <v>Palm House Ltd Ptsp</v>
          </cell>
          <cell r="AH1661" t="str">
            <v>1968</v>
          </cell>
          <cell r="AI1661">
            <v>0</v>
          </cell>
          <cell r="AJ1661">
            <v>0</v>
          </cell>
          <cell r="AK1661">
            <v>0</v>
          </cell>
          <cell r="AL1661">
            <v>0</v>
          </cell>
          <cell r="AM1661" t="b">
            <v>0</v>
          </cell>
          <cell r="AN1661" t="str">
            <v>RW:038415@3494</v>
          </cell>
          <cell r="AO1661" t="str">
            <v>09335</v>
          </cell>
          <cell r="AP1661">
            <v>0</v>
          </cell>
          <cell r="AQ1661">
            <v>0</v>
          </cell>
          <cell r="AR1661">
            <v>0</v>
          </cell>
          <cell r="AS1661">
            <v>0</v>
          </cell>
          <cell r="AT1661">
            <v>0</v>
          </cell>
          <cell r="AU1661">
            <v>0</v>
          </cell>
          <cell r="AV1661">
            <v>0</v>
          </cell>
          <cell r="AW1661">
            <v>0</v>
          </cell>
          <cell r="AX1661">
            <v>0</v>
          </cell>
          <cell r="AY1661">
            <v>0</v>
          </cell>
        </row>
        <row r="1662">
          <cell r="A1662" t="str">
            <v>039388</v>
          </cell>
          <cell r="B1662" t="str">
            <v>PARK AVENUE WEST I</v>
          </cell>
          <cell r="C1662" t="str">
            <v>1215 HARWOOD DRIVE</v>
          </cell>
          <cell r="D1662">
            <v>0</v>
          </cell>
          <cell r="E1662" t="str">
            <v>Mansfield</v>
          </cell>
          <cell r="F1662" t="str">
            <v>OH</v>
          </cell>
          <cell r="G1662" t="str">
            <v>44906</v>
          </cell>
          <cell r="H1662">
            <v>0</v>
          </cell>
          <cell r="I1662">
            <v>0</v>
          </cell>
          <cell r="J1662">
            <v>80</v>
          </cell>
          <cell r="K1662" t="str">
            <v>39139</v>
          </cell>
          <cell r="L1662" t="str">
            <v>Richland</v>
          </cell>
          <cell r="M1662" t="str">
            <v>4800</v>
          </cell>
          <cell r="N1662" t="str">
            <v>Mansfield</v>
          </cell>
          <cell r="O1662">
            <v>0</v>
          </cell>
          <cell r="P1662">
            <v>0</v>
          </cell>
          <cell r="Q1662" t="str">
            <v>Small city</v>
          </cell>
          <cell r="R1662" t="str">
            <v>garden</v>
          </cell>
          <cell r="S1662" t="str">
            <v>AIMCO</v>
          </cell>
          <cell r="T1662" t="str">
            <v>NHP</v>
          </cell>
          <cell r="U1662" t="str">
            <v>Affordable</v>
          </cell>
          <cell r="V1662" t="str">
            <v>Affordable</v>
          </cell>
          <cell r="W1662">
            <v>0</v>
          </cell>
          <cell r="X1662" t="str">
            <v>Equity</v>
          </cell>
          <cell r="Y1662" t="str">
            <v>12</v>
          </cell>
          <cell r="Z1662">
            <v>0</v>
          </cell>
          <cell r="AA1662">
            <v>0</v>
          </cell>
          <cell r="AB1662">
            <v>0</v>
          </cell>
          <cell r="AC1662">
            <v>0.10929999999999999</v>
          </cell>
          <cell r="AD1662" t="str">
            <v>Yes</v>
          </cell>
          <cell r="AE1662" t="str">
            <v>No</v>
          </cell>
          <cell r="AF1662">
            <v>0</v>
          </cell>
          <cell r="AG1662" t="str">
            <v>Park Ave West I Ltd Ptsp</v>
          </cell>
          <cell r="AH1662" t="str">
            <v>1969</v>
          </cell>
          <cell r="AI1662">
            <v>0</v>
          </cell>
          <cell r="AJ1662">
            <v>0</v>
          </cell>
          <cell r="AK1662">
            <v>0</v>
          </cell>
          <cell r="AL1662">
            <v>0</v>
          </cell>
          <cell r="AM1662" t="b">
            <v>0</v>
          </cell>
          <cell r="AN1662" t="str">
            <v>RW:040898@3494</v>
          </cell>
          <cell r="AO1662" t="str">
            <v>13170</v>
          </cell>
          <cell r="AP1662">
            <v>0</v>
          </cell>
          <cell r="AQ1662">
            <v>0</v>
          </cell>
          <cell r="AR1662">
            <v>0</v>
          </cell>
          <cell r="AS1662">
            <v>0</v>
          </cell>
          <cell r="AT1662">
            <v>0</v>
          </cell>
          <cell r="AU1662">
            <v>0</v>
          </cell>
          <cell r="AV1662">
            <v>0</v>
          </cell>
          <cell r="AW1662">
            <v>0</v>
          </cell>
          <cell r="AX1662">
            <v>0</v>
          </cell>
          <cell r="AY1662">
            <v>0</v>
          </cell>
        </row>
        <row r="1663">
          <cell r="A1663" t="str">
            <v>039389</v>
          </cell>
          <cell r="B1663" t="str">
            <v>PARK AVENUE WEST II</v>
          </cell>
          <cell r="C1663" t="str">
            <v>1215 HARWOOD DRIVE</v>
          </cell>
          <cell r="D1663">
            <v>0</v>
          </cell>
          <cell r="E1663" t="str">
            <v>Mansfield</v>
          </cell>
          <cell r="F1663" t="str">
            <v>OH</v>
          </cell>
          <cell r="G1663" t="str">
            <v>44906</v>
          </cell>
          <cell r="H1663">
            <v>0</v>
          </cell>
          <cell r="I1663">
            <v>0</v>
          </cell>
          <cell r="J1663">
            <v>80</v>
          </cell>
          <cell r="K1663" t="str">
            <v>39139</v>
          </cell>
          <cell r="L1663" t="str">
            <v>Richland</v>
          </cell>
          <cell r="M1663" t="str">
            <v>4800</v>
          </cell>
          <cell r="N1663" t="str">
            <v>Mansfield</v>
          </cell>
          <cell r="O1663">
            <v>0</v>
          </cell>
          <cell r="P1663">
            <v>0</v>
          </cell>
          <cell r="Q1663" t="str">
            <v>Small city</v>
          </cell>
          <cell r="R1663" t="str">
            <v>garden</v>
          </cell>
          <cell r="S1663" t="str">
            <v>AIMCO</v>
          </cell>
          <cell r="T1663" t="str">
            <v>NHP</v>
          </cell>
          <cell r="U1663" t="str">
            <v>Affordable</v>
          </cell>
          <cell r="V1663" t="str">
            <v>Affordable</v>
          </cell>
          <cell r="W1663">
            <v>0</v>
          </cell>
          <cell r="X1663" t="str">
            <v>Equity</v>
          </cell>
          <cell r="Y1663" t="str">
            <v>12</v>
          </cell>
          <cell r="Z1663">
            <v>0</v>
          </cell>
          <cell r="AA1663">
            <v>0</v>
          </cell>
          <cell r="AB1663">
            <v>0</v>
          </cell>
          <cell r="AC1663">
            <v>0.10929999999999999</v>
          </cell>
          <cell r="AD1663" t="str">
            <v>Yes</v>
          </cell>
          <cell r="AE1663" t="str">
            <v>No</v>
          </cell>
          <cell r="AF1663">
            <v>0</v>
          </cell>
          <cell r="AG1663" t="str">
            <v>Park Ave West II Ltd Ptsp</v>
          </cell>
          <cell r="AH1663" t="str">
            <v>1970</v>
          </cell>
          <cell r="AI1663">
            <v>0</v>
          </cell>
          <cell r="AJ1663">
            <v>0</v>
          </cell>
          <cell r="AK1663">
            <v>0</v>
          </cell>
          <cell r="AL1663">
            <v>0</v>
          </cell>
          <cell r="AM1663" t="b">
            <v>0</v>
          </cell>
          <cell r="AN1663">
            <v>0</v>
          </cell>
          <cell r="AO1663">
            <v>0</v>
          </cell>
          <cell r="AP1663">
            <v>0</v>
          </cell>
          <cell r="AQ1663">
            <v>0</v>
          </cell>
          <cell r="AR1663">
            <v>0</v>
          </cell>
          <cell r="AS1663">
            <v>0</v>
          </cell>
          <cell r="AT1663">
            <v>0</v>
          </cell>
          <cell r="AU1663">
            <v>0</v>
          </cell>
          <cell r="AV1663">
            <v>0</v>
          </cell>
          <cell r="AW1663">
            <v>0</v>
          </cell>
          <cell r="AX1663">
            <v>0</v>
          </cell>
          <cell r="AY1663">
            <v>0</v>
          </cell>
        </row>
        <row r="1664">
          <cell r="A1664" t="str">
            <v>039390</v>
          </cell>
          <cell r="B1664" t="str">
            <v>TWIN GABLES</v>
          </cell>
          <cell r="C1664" t="str">
            <v>50 CURTIS DRIVE</v>
          </cell>
          <cell r="D1664">
            <v>0</v>
          </cell>
          <cell r="E1664" t="str">
            <v>Hamilton</v>
          </cell>
          <cell r="F1664" t="str">
            <v>OH</v>
          </cell>
          <cell r="G1664" t="str">
            <v>45013</v>
          </cell>
          <cell r="H1664">
            <v>0</v>
          </cell>
          <cell r="I1664">
            <v>0</v>
          </cell>
          <cell r="J1664">
            <v>76</v>
          </cell>
          <cell r="K1664" t="str">
            <v>39017</v>
          </cell>
          <cell r="L1664" t="str">
            <v>Butler</v>
          </cell>
          <cell r="M1664" t="str">
            <v>3200</v>
          </cell>
          <cell r="N1664" t="str">
            <v>Hamilton-Middletown</v>
          </cell>
          <cell r="O1664" t="str">
            <v>21</v>
          </cell>
          <cell r="P1664" t="str">
            <v>Cincinnati - Hamilton</v>
          </cell>
          <cell r="Q1664" t="str">
            <v>Rural</v>
          </cell>
          <cell r="R1664" t="str">
            <v>garden</v>
          </cell>
          <cell r="S1664" t="str">
            <v>AIMCO</v>
          </cell>
          <cell r="T1664" t="str">
            <v>NHP</v>
          </cell>
          <cell r="U1664" t="str">
            <v>Affordable</v>
          </cell>
          <cell r="V1664" t="str">
            <v>Affordable</v>
          </cell>
          <cell r="W1664">
            <v>0</v>
          </cell>
          <cell r="X1664" t="str">
            <v>Equity</v>
          </cell>
          <cell r="Y1664" t="str">
            <v>12</v>
          </cell>
          <cell r="Z1664">
            <v>0</v>
          </cell>
          <cell r="AA1664">
            <v>0</v>
          </cell>
          <cell r="AB1664">
            <v>0</v>
          </cell>
          <cell r="AC1664">
            <v>0.01</v>
          </cell>
          <cell r="AD1664" t="str">
            <v>Yes</v>
          </cell>
          <cell r="AE1664" t="str">
            <v>No</v>
          </cell>
          <cell r="AF1664">
            <v>0</v>
          </cell>
          <cell r="AG1664" t="str">
            <v>Twin Gables Assoc Ltd Ptsp</v>
          </cell>
          <cell r="AH1664" t="str">
            <v>1972</v>
          </cell>
          <cell r="AI1664">
            <v>0</v>
          </cell>
          <cell r="AJ1664">
            <v>0</v>
          </cell>
          <cell r="AK1664">
            <v>0</v>
          </cell>
          <cell r="AL1664">
            <v>0</v>
          </cell>
          <cell r="AM1664" t="b">
            <v>0</v>
          </cell>
          <cell r="AN1664" t="str">
            <v>RW:006577@3494</v>
          </cell>
          <cell r="AO1664" t="str">
            <v>11783</v>
          </cell>
          <cell r="AP1664">
            <v>0</v>
          </cell>
          <cell r="AQ1664">
            <v>0</v>
          </cell>
          <cell r="AR1664">
            <v>0</v>
          </cell>
          <cell r="AS1664">
            <v>0</v>
          </cell>
          <cell r="AT1664">
            <v>0</v>
          </cell>
          <cell r="AU1664">
            <v>0</v>
          </cell>
          <cell r="AV1664">
            <v>0</v>
          </cell>
          <cell r="AW1664">
            <v>0</v>
          </cell>
          <cell r="AX1664">
            <v>0</v>
          </cell>
          <cell r="AY1664">
            <v>0</v>
          </cell>
        </row>
        <row r="1665">
          <cell r="A1665" t="str">
            <v>039391</v>
          </cell>
          <cell r="B1665" t="str">
            <v>PARKVIEW ARMS I</v>
          </cell>
          <cell r="C1665" t="str">
            <v>5032 COLLEGE CORNER Pike</v>
          </cell>
          <cell r="D1665">
            <v>0</v>
          </cell>
          <cell r="E1665" t="str">
            <v>Oxford</v>
          </cell>
          <cell r="F1665" t="str">
            <v>OH</v>
          </cell>
          <cell r="G1665" t="str">
            <v>45056</v>
          </cell>
          <cell r="H1665">
            <v>0</v>
          </cell>
          <cell r="I1665">
            <v>0</v>
          </cell>
          <cell r="J1665">
            <v>62</v>
          </cell>
          <cell r="K1665" t="str">
            <v>39017</v>
          </cell>
          <cell r="L1665" t="str">
            <v>Butler</v>
          </cell>
          <cell r="M1665" t="str">
            <v>3200</v>
          </cell>
          <cell r="N1665" t="str">
            <v>Hamilton-Middletown</v>
          </cell>
          <cell r="O1665" t="str">
            <v>21</v>
          </cell>
          <cell r="P1665" t="str">
            <v>Cincinnati - Hamilton</v>
          </cell>
          <cell r="Q1665" t="str">
            <v>Rural</v>
          </cell>
          <cell r="R1665" t="str">
            <v>garden</v>
          </cell>
          <cell r="S1665" t="str">
            <v>AIMCO</v>
          </cell>
          <cell r="T1665" t="str">
            <v>NHP</v>
          </cell>
          <cell r="U1665" t="str">
            <v>Affordable</v>
          </cell>
          <cell r="V1665" t="str">
            <v>Affordable</v>
          </cell>
          <cell r="W1665">
            <v>0</v>
          </cell>
          <cell r="X1665" t="str">
            <v>Equity</v>
          </cell>
          <cell r="Y1665" t="str">
            <v>12</v>
          </cell>
          <cell r="Z1665">
            <v>0</v>
          </cell>
          <cell r="AA1665">
            <v>0</v>
          </cell>
          <cell r="AB1665">
            <v>0</v>
          </cell>
          <cell r="AC1665">
            <v>0.01</v>
          </cell>
          <cell r="AD1665" t="str">
            <v>Yes</v>
          </cell>
          <cell r="AE1665" t="str">
            <v>No</v>
          </cell>
          <cell r="AF1665">
            <v>0</v>
          </cell>
          <cell r="AG1665" t="str">
            <v>Parkview Arms Assoc I Ltd Ptsp</v>
          </cell>
          <cell r="AH1665" t="str">
            <v>1970</v>
          </cell>
          <cell r="AI1665">
            <v>0</v>
          </cell>
          <cell r="AJ1665">
            <v>0</v>
          </cell>
          <cell r="AK1665">
            <v>0</v>
          </cell>
          <cell r="AL1665">
            <v>0</v>
          </cell>
          <cell r="AM1665" t="b">
            <v>0</v>
          </cell>
          <cell r="AN1665" t="str">
            <v>RW:038366@3494</v>
          </cell>
          <cell r="AO1665" t="str">
            <v>08216</v>
          </cell>
          <cell r="AP1665">
            <v>0</v>
          </cell>
          <cell r="AQ1665">
            <v>0</v>
          </cell>
          <cell r="AR1665">
            <v>0</v>
          </cell>
          <cell r="AS1665">
            <v>0</v>
          </cell>
          <cell r="AT1665">
            <v>0</v>
          </cell>
          <cell r="AU1665">
            <v>0</v>
          </cell>
          <cell r="AV1665">
            <v>0</v>
          </cell>
          <cell r="AW1665">
            <v>0</v>
          </cell>
          <cell r="AX1665">
            <v>0</v>
          </cell>
          <cell r="AY1665">
            <v>0</v>
          </cell>
        </row>
        <row r="1666">
          <cell r="A1666" t="str">
            <v>039392</v>
          </cell>
          <cell r="B1666" t="str">
            <v>PARKVIEW ARMS II</v>
          </cell>
          <cell r="C1666" t="str">
            <v>5032 COLLEGE CORNER Pike</v>
          </cell>
          <cell r="D1666">
            <v>0</v>
          </cell>
          <cell r="E1666" t="str">
            <v>Oxford</v>
          </cell>
          <cell r="F1666" t="str">
            <v>OH</v>
          </cell>
          <cell r="G1666" t="str">
            <v>45056</v>
          </cell>
          <cell r="H1666">
            <v>0</v>
          </cell>
          <cell r="I1666">
            <v>0</v>
          </cell>
          <cell r="J1666">
            <v>24</v>
          </cell>
          <cell r="K1666" t="str">
            <v>39017</v>
          </cell>
          <cell r="L1666" t="str">
            <v>Butler</v>
          </cell>
          <cell r="M1666" t="str">
            <v>3200</v>
          </cell>
          <cell r="N1666" t="str">
            <v>Hamilton-Middletown</v>
          </cell>
          <cell r="O1666" t="str">
            <v>21</v>
          </cell>
          <cell r="P1666" t="str">
            <v>Cincinnati - Hamilton</v>
          </cell>
          <cell r="Q1666" t="str">
            <v>Rural</v>
          </cell>
          <cell r="R1666" t="str">
            <v>garden</v>
          </cell>
          <cell r="S1666" t="str">
            <v>AIMCO</v>
          </cell>
          <cell r="T1666" t="str">
            <v>NHP</v>
          </cell>
          <cell r="U1666" t="str">
            <v>Affordable</v>
          </cell>
          <cell r="V1666" t="str">
            <v>Affordable</v>
          </cell>
          <cell r="W1666">
            <v>0</v>
          </cell>
          <cell r="X1666" t="str">
            <v>Equity</v>
          </cell>
          <cell r="Y1666" t="str">
            <v>12</v>
          </cell>
          <cell r="Z1666">
            <v>0</v>
          </cell>
          <cell r="AA1666">
            <v>0</v>
          </cell>
          <cell r="AB1666">
            <v>0</v>
          </cell>
          <cell r="AC1666">
            <v>0.01</v>
          </cell>
          <cell r="AD1666" t="str">
            <v>Yes</v>
          </cell>
          <cell r="AE1666" t="str">
            <v>No</v>
          </cell>
          <cell r="AF1666">
            <v>0</v>
          </cell>
          <cell r="AG1666" t="str">
            <v>Parkview Arms Assoc II Ltd Ptsp</v>
          </cell>
          <cell r="AH1666" t="str">
            <v>1973</v>
          </cell>
          <cell r="AI1666">
            <v>0</v>
          </cell>
          <cell r="AJ1666">
            <v>0</v>
          </cell>
          <cell r="AK1666">
            <v>0</v>
          </cell>
          <cell r="AL1666">
            <v>0</v>
          </cell>
          <cell r="AM1666" t="b">
            <v>0</v>
          </cell>
          <cell r="AN1666" t="str">
            <v>RW:038330@3494</v>
          </cell>
          <cell r="AO1666" t="str">
            <v>08202</v>
          </cell>
          <cell r="AP1666">
            <v>0</v>
          </cell>
          <cell r="AQ1666">
            <v>0</v>
          </cell>
          <cell r="AR1666">
            <v>0</v>
          </cell>
          <cell r="AS1666">
            <v>0</v>
          </cell>
          <cell r="AT1666">
            <v>0</v>
          </cell>
          <cell r="AU1666">
            <v>0</v>
          </cell>
          <cell r="AV1666">
            <v>0</v>
          </cell>
          <cell r="AW1666">
            <v>0</v>
          </cell>
          <cell r="AX1666">
            <v>0</v>
          </cell>
          <cell r="AY1666">
            <v>0</v>
          </cell>
        </row>
        <row r="1667">
          <cell r="A1667" t="str">
            <v>039395</v>
          </cell>
          <cell r="B1667" t="str">
            <v>INDIAN VALLEY I</v>
          </cell>
          <cell r="C1667" t="str">
            <v>1928 MOHAWK PLACE</v>
          </cell>
          <cell r="D1667">
            <v>0</v>
          </cell>
          <cell r="E1667" t="str">
            <v>Kent</v>
          </cell>
          <cell r="F1667" t="str">
            <v>OH</v>
          </cell>
          <cell r="G1667" t="str">
            <v>44240</v>
          </cell>
          <cell r="H1667">
            <v>0</v>
          </cell>
          <cell r="I1667">
            <v>0</v>
          </cell>
          <cell r="J1667">
            <v>100</v>
          </cell>
          <cell r="K1667" t="str">
            <v>39133</v>
          </cell>
          <cell r="L1667" t="str">
            <v>Portage</v>
          </cell>
          <cell r="M1667" t="str">
            <v>0080</v>
          </cell>
          <cell r="N1667" t="str">
            <v>Akron</v>
          </cell>
          <cell r="O1667" t="str">
            <v>28</v>
          </cell>
          <cell r="P1667" t="str">
            <v>Cleveland - Akron</v>
          </cell>
          <cell r="Q1667" t="str">
            <v>Small city</v>
          </cell>
          <cell r="R1667" t="str">
            <v>garden</v>
          </cell>
          <cell r="S1667" t="str">
            <v>AIMCO</v>
          </cell>
          <cell r="T1667" t="str">
            <v>NHP</v>
          </cell>
          <cell r="U1667" t="str">
            <v>Affordable</v>
          </cell>
          <cell r="V1667" t="str">
            <v>Affordable</v>
          </cell>
          <cell r="W1667">
            <v>0</v>
          </cell>
          <cell r="X1667" t="str">
            <v>Equity</v>
          </cell>
          <cell r="Y1667" t="str">
            <v>12</v>
          </cell>
          <cell r="Z1667">
            <v>0</v>
          </cell>
          <cell r="AA1667">
            <v>0</v>
          </cell>
          <cell r="AB1667">
            <v>0</v>
          </cell>
          <cell r="AC1667">
            <v>0.15029999999999999</v>
          </cell>
          <cell r="AD1667" t="str">
            <v>Yes</v>
          </cell>
          <cell r="AE1667" t="str">
            <v>No</v>
          </cell>
          <cell r="AF1667">
            <v>0</v>
          </cell>
          <cell r="AG1667" t="str">
            <v>Indian Valley Ltd Ptsp</v>
          </cell>
          <cell r="AH1667" t="str">
            <v>1970</v>
          </cell>
          <cell r="AI1667">
            <v>0</v>
          </cell>
          <cell r="AJ1667">
            <v>0</v>
          </cell>
          <cell r="AK1667">
            <v>0</v>
          </cell>
          <cell r="AL1667">
            <v>0</v>
          </cell>
          <cell r="AM1667" t="b">
            <v>0</v>
          </cell>
          <cell r="AN1667" t="str">
            <v>RW:038906@3494</v>
          </cell>
          <cell r="AO1667" t="str">
            <v>10368</v>
          </cell>
          <cell r="AP1667">
            <v>0</v>
          </cell>
          <cell r="AQ1667">
            <v>0</v>
          </cell>
          <cell r="AR1667">
            <v>0</v>
          </cell>
          <cell r="AS1667">
            <v>0</v>
          </cell>
          <cell r="AT1667">
            <v>0</v>
          </cell>
          <cell r="AU1667">
            <v>0</v>
          </cell>
          <cell r="AV1667">
            <v>0</v>
          </cell>
          <cell r="AW1667">
            <v>0</v>
          </cell>
          <cell r="AX1667">
            <v>0</v>
          </cell>
          <cell r="AY1667">
            <v>0</v>
          </cell>
        </row>
        <row r="1668">
          <cell r="A1668" t="str">
            <v>039396</v>
          </cell>
          <cell r="B1668" t="str">
            <v>INDIAN VALLEY II</v>
          </cell>
          <cell r="C1668" t="str">
            <v>1928 MOHAWK PLACE</v>
          </cell>
          <cell r="D1668">
            <v>0</v>
          </cell>
          <cell r="E1668" t="str">
            <v>Kent</v>
          </cell>
          <cell r="F1668" t="str">
            <v>OH</v>
          </cell>
          <cell r="G1668" t="str">
            <v>44240</v>
          </cell>
          <cell r="H1668">
            <v>0</v>
          </cell>
          <cell r="I1668">
            <v>0</v>
          </cell>
          <cell r="J1668">
            <v>90</v>
          </cell>
          <cell r="K1668" t="str">
            <v>39133</v>
          </cell>
          <cell r="L1668" t="str">
            <v>Portage</v>
          </cell>
          <cell r="M1668" t="str">
            <v>0080</v>
          </cell>
          <cell r="N1668" t="str">
            <v>Akron</v>
          </cell>
          <cell r="O1668" t="str">
            <v>28</v>
          </cell>
          <cell r="P1668" t="str">
            <v>Cleveland - Akron</v>
          </cell>
          <cell r="Q1668" t="str">
            <v>Small city</v>
          </cell>
          <cell r="R1668" t="str">
            <v>garden</v>
          </cell>
          <cell r="S1668" t="str">
            <v>AIMCO</v>
          </cell>
          <cell r="T1668" t="str">
            <v>NHP</v>
          </cell>
          <cell r="U1668" t="str">
            <v>Affordable</v>
          </cell>
          <cell r="V1668" t="str">
            <v>Affordable</v>
          </cell>
          <cell r="W1668">
            <v>0</v>
          </cell>
          <cell r="X1668" t="str">
            <v>Equity</v>
          </cell>
          <cell r="Y1668" t="str">
            <v>12</v>
          </cell>
          <cell r="Z1668">
            <v>0</v>
          </cell>
          <cell r="AA1668">
            <v>0</v>
          </cell>
          <cell r="AB1668">
            <v>0</v>
          </cell>
          <cell r="AC1668">
            <v>0.15029999999999999</v>
          </cell>
          <cell r="AD1668" t="str">
            <v>Yes</v>
          </cell>
          <cell r="AE1668" t="str">
            <v>No</v>
          </cell>
          <cell r="AF1668">
            <v>0</v>
          </cell>
          <cell r="AG1668" t="str">
            <v>Indian Valley II Ltd Ptsp</v>
          </cell>
          <cell r="AH1668" t="str">
            <v>1972</v>
          </cell>
          <cell r="AI1668">
            <v>0</v>
          </cell>
          <cell r="AJ1668">
            <v>0</v>
          </cell>
          <cell r="AK1668">
            <v>0</v>
          </cell>
          <cell r="AL1668">
            <v>0</v>
          </cell>
          <cell r="AM1668" t="b">
            <v>1</v>
          </cell>
          <cell r="AN1668">
            <v>0</v>
          </cell>
          <cell r="AO1668">
            <v>0</v>
          </cell>
          <cell r="AP1668">
            <v>0</v>
          </cell>
          <cell r="AQ1668">
            <v>0</v>
          </cell>
          <cell r="AR1668">
            <v>0</v>
          </cell>
          <cell r="AS1668">
            <v>0</v>
          </cell>
          <cell r="AT1668">
            <v>0</v>
          </cell>
          <cell r="AU1668">
            <v>0</v>
          </cell>
          <cell r="AV1668">
            <v>0</v>
          </cell>
          <cell r="AW1668">
            <v>0</v>
          </cell>
          <cell r="AX1668">
            <v>0</v>
          </cell>
          <cell r="AY1668">
            <v>0</v>
          </cell>
        </row>
        <row r="1669">
          <cell r="A1669" t="str">
            <v>039398</v>
          </cell>
          <cell r="B1669" t="str">
            <v>INDIAN VALLEY III</v>
          </cell>
          <cell r="C1669" t="str">
            <v>1928 MOHAWK PALCE</v>
          </cell>
          <cell r="D1669">
            <v>0</v>
          </cell>
          <cell r="E1669" t="str">
            <v>Kent</v>
          </cell>
          <cell r="F1669" t="str">
            <v>OH</v>
          </cell>
          <cell r="G1669" t="str">
            <v>44240</v>
          </cell>
          <cell r="H1669">
            <v>0</v>
          </cell>
          <cell r="I1669">
            <v>0</v>
          </cell>
          <cell r="J1669">
            <v>98</v>
          </cell>
          <cell r="K1669" t="str">
            <v>39133</v>
          </cell>
          <cell r="L1669" t="str">
            <v>Portage</v>
          </cell>
          <cell r="M1669" t="str">
            <v>0080</v>
          </cell>
          <cell r="N1669" t="str">
            <v>Akron</v>
          </cell>
          <cell r="O1669" t="str">
            <v>28</v>
          </cell>
          <cell r="P1669" t="str">
            <v>Cleveland - Akron</v>
          </cell>
          <cell r="Q1669" t="str">
            <v>Small city</v>
          </cell>
          <cell r="R1669" t="str">
            <v>garden</v>
          </cell>
          <cell r="S1669" t="str">
            <v>AIMCO</v>
          </cell>
          <cell r="T1669" t="str">
            <v>NHP</v>
          </cell>
          <cell r="U1669" t="str">
            <v>Affordable</v>
          </cell>
          <cell r="V1669" t="str">
            <v>Affordable</v>
          </cell>
          <cell r="W1669">
            <v>0</v>
          </cell>
          <cell r="X1669" t="str">
            <v>Equity</v>
          </cell>
          <cell r="Y1669" t="str">
            <v>12</v>
          </cell>
          <cell r="Z1669">
            <v>0</v>
          </cell>
          <cell r="AA1669">
            <v>0</v>
          </cell>
          <cell r="AB1669">
            <v>0</v>
          </cell>
          <cell r="AC1669">
            <v>0.15029999999999999</v>
          </cell>
          <cell r="AD1669" t="str">
            <v>Yes</v>
          </cell>
          <cell r="AE1669" t="str">
            <v>No</v>
          </cell>
          <cell r="AF1669">
            <v>0</v>
          </cell>
          <cell r="AG1669" t="str">
            <v>Indian Valley III Ltd Ptsp</v>
          </cell>
          <cell r="AH1669" t="str">
            <v>1973</v>
          </cell>
          <cell r="AI1669">
            <v>0</v>
          </cell>
          <cell r="AJ1669">
            <v>0</v>
          </cell>
          <cell r="AK1669">
            <v>0</v>
          </cell>
          <cell r="AL1669">
            <v>0</v>
          </cell>
          <cell r="AM1669" t="b">
            <v>0</v>
          </cell>
          <cell r="AN1669" t="str">
            <v>RW:000500@3494</v>
          </cell>
          <cell r="AO1669">
            <v>0</v>
          </cell>
          <cell r="AP1669">
            <v>0</v>
          </cell>
          <cell r="AQ1669">
            <v>0</v>
          </cell>
          <cell r="AR1669">
            <v>0</v>
          </cell>
          <cell r="AS1669">
            <v>0</v>
          </cell>
          <cell r="AT1669">
            <v>0</v>
          </cell>
          <cell r="AU1669">
            <v>0</v>
          </cell>
          <cell r="AV1669">
            <v>0</v>
          </cell>
          <cell r="AW1669">
            <v>0</v>
          </cell>
          <cell r="AX1669">
            <v>0</v>
          </cell>
          <cell r="AY1669">
            <v>0</v>
          </cell>
        </row>
        <row r="1670">
          <cell r="A1670" t="str">
            <v>039408</v>
          </cell>
          <cell r="B1670" t="str">
            <v>Santa Fe</v>
          </cell>
          <cell r="C1670" t="str">
            <v>16576 Sultana St</v>
          </cell>
          <cell r="D1670">
            <v>0</v>
          </cell>
          <cell r="E1670" t="str">
            <v>Hesperia</v>
          </cell>
          <cell r="F1670" t="str">
            <v>CA</v>
          </cell>
          <cell r="G1670" t="str">
            <v>92345</v>
          </cell>
          <cell r="H1670" t="str">
            <v>760-948-5121</v>
          </cell>
          <cell r="I1670" t="str">
            <v>760-948-1588</v>
          </cell>
          <cell r="J1670">
            <v>89</v>
          </cell>
          <cell r="K1670" t="str">
            <v>06071</v>
          </cell>
          <cell r="L1670" t="str">
            <v>San Bernardino</v>
          </cell>
          <cell r="M1670" t="str">
            <v>6780</v>
          </cell>
          <cell r="N1670" t="str">
            <v>Riverside-San Bernardino</v>
          </cell>
          <cell r="O1670" t="str">
            <v>49</v>
          </cell>
          <cell r="P1670" t="str">
            <v>Los Angeles - Riverside - Orange County</v>
          </cell>
          <cell r="Q1670" t="str">
            <v>Small city</v>
          </cell>
          <cell r="R1670" t="str">
            <v>garden</v>
          </cell>
          <cell r="S1670" t="str">
            <v>Insignia</v>
          </cell>
          <cell r="T1670" t="str">
            <v>Kaufman &amp; Broad</v>
          </cell>
          <cell r="U1670" t="str">
            <v>Affordable</v>
          </cell>
          <cell r="V1670" t="str">
            <v>Conventional</v>
          </cell>
          <cell r="W1670" t="str">
            <v>Tax Credit</v>
          </cell>
          <cell r="X1670" t="str">
            <v>Fee</v>
          </cell>
          <cell r="Y1670" t="str">
            <v>12</v>
          </cell>
          <cell r="Z1670">
            <v>0</v>
          </cell>
          <cell r="AA1670">
            <v>0</v>
          </cell>
          <cell r="AB1670">
            <v>0</v>
          </cell>
          <cell r="AC1670">
            <v>0</v>
          </cell>
          <cell r="AD1670" t="str">
            <v>No</v>
          </cell>
          <cell r="AE1670" t="str">
            <v>Yes</v>
          </cell>
          <cell r="AF1670" t="str">
            <v>AIMCO/NHP</v>
          </cell>
          <cell r="AG1670" t="str">
            <v>89 Santa Fe Apts., L.P.</v>
          </cell>
          <cell r="AH1670">
            <v>0</v>
          </cell>
          <cell r="AI1670" t="str">
            <v>Far West</v>
          </cell>
          <cell r="AJ1670" t="str">
            <v>California</v>
          </cell>
          <cell r="AK1670" t="str">
            <v>Greg Garmon</v>
          </cell>
          <cell r="AL1670" t="str">
            <v>Lisa Moore</v>
          </cell>
          <cell r="AM1670" t="b">
            <v>1</v>
          </cell>
          <cell r="AN1670">
            <v>0</v>
          </cell>
          <cell r="AO1670">
            <v>0</v>
          </cell>
          <cell r="AP1670">
            <v>0</v>
          </cell>
          <cell r="AQ1670">
            <v>0</v>
          </cell>
          <cell r="AR1670">
            <v>0</v>
          </cell>
          <cell r="AS1670">
            <v>0</v>
          </cell>
          <cell r="AT1670">
            <v>0</v>
          </cell>
          <cell r="AU1670">
            <v>0</v>
          </cell>
          <cell r="AV1670">
            <v>0</v>
          </cell>
          <cell r="AW1670">
            <v>0</v>
          </cell>
          <cell r="AX1670">
            <v>0</v>
          </cell>
          <cell r="AY1670">
            <v>0</v>
          </cell>
        </row>
        <row r="1671">
          <cell r="A1671" t="str">
            <v>039414</v>
          </cell>
          <cell r="B1671" t="str">
            <v>The Bluffs Apartments</v>
          </cell>
          <cell r="C1671" t="str">
            <v>100 Winding Wy</v>
          </cell>
          <cell r="D1671">
            <v>0</v>
          </cell>
          <cell r="E1671" t="str">
            <v>Covington</v>
          </cell>
          <cell r="F1671" t="str">
            <v>KY</v>
          </cell>
          <cell r="G1671" t="str">
            <v>41011</v>
          </cell>
          <cell r="H1671" t="str">
            <v>606-431-7744</v>
          </cell>
          <cell r="I1671" t="str">
            <v>606-431-8943</v>
          </cell>
          <cell r="J1671">
            <v>160</v>
          </cell>
          <cell r="K1671" t="str">
            <v>21117</v>
          </cell>
          <cell r="L1671" t="str">
            <v>Kenton</v>
          </cell>
          <cell r="M1671" t="str">
            <v>1640</v>
          </cell>
          <cell r="N1671" t="str">
            <v>Cincinnati</v>
          </cell>
          <cell r="O1671" t="str">
            <v>21</v>
          </cell>
          <cell r="P1671" t="str">
            <v>Cincinnati - Hamilton</v>
          </cell>
          <cell r="Q1671">
            <v>0</v>
          </cell>
          <cell r="R1671" t="str">
            <v>garden</v>
          </cell>
          <cell r="S1671" t="str">
            <v>Insignia</v>
          </cell>
          <cell r="T1671">
            <v>0</v>
          </cell>
          <cell r="U1671" t="str">
            <v>Conventional</v>
          </cell>
          <cell r="V1671" t="str">
            <v>Conventional</v>
          </cell>
          <cell r="W1671">
            <v>0</v>
          </cell>
          <cell r="X1671" t="str">
            <v>Fee</v>
          </cell>
          <cell r="Y1671" t="str">
            <v>12</v>
          </cell>
          <cell r="Z1671">
            <v>0</v>
          </cell>
          <cell r="AA1671">
            <v>0</v>
          </cell>
          <cell r="AB1671">
            <v>0</v>
          </cell>
          <cell r="AC1671">
            <v>0</v>
          </cell>
          <cell r="AD1671" t="str">
            <v>No</v>
          </cell>
          <cell r="AE1671" t="str">
            <v>Yes</v>
          </cell>
          <cell r="AF1671" t="str">
            <v>AIMCO/NHP</v>
          </cell>
          <cell r="AG1671" t="str">
            <v>Bluff Apartments L.L.C.</v>
          </cell>
          <cell r="AH1671">
            <v>0</v>
          </cell>
          <cell r="AI1671" t="str">
            <v>West</v>
          </cell>
          <cell r="AJ1671" t="str">
            <v>Columbus</v>
          </cell>
          <cell r="AK1671" t="str">
            <v>Rowe Shockley</v>
          </cell>
          <cell r="AL1671" t="str">
            <v>Mary Kahl</v>
          </cell>
          <cell r="AM1671" t="b">
            <v>0</v>
          </cell>
          <cell r="AN1671">
            <v>0</v>
          </cell>
          <cell r="AO1671" t="str">
            <v>09027</v>
          </cell>
          <cell r="AP1671">
            <v>0</v>
          </cell>
          <cell r="AQ1671">
            <v>0</v>
          </cell>
          <cell r="AR1671">
            <v>0</v>
          </cell>
          <cell r="AS1671">
            <v>0</v>
          </cell>
          <cell r="AT1671">
            <v>0</v>
          </cell>
          <cell r="AU1671">
            <v>0</v>
          </cell>
          <cell r="AV1671">
            <v>0</v>
          </cell>
          <cell r="AW1671">
            <v>0</v>
          </cell>
          <cell r="AX1671">
            <v>0</v>
          </cell>
          <cell r="AY1671">
            <v>0</v>
          </cell>
        </row>
        <row r="1672">
          <cell r="A1672" t="str">
            <v>039436</v>
          </cell>
          <cell r="B1672" t="str">
            <v>Milano Apts</v>
          </cell>
          <cell r="C1672" t="str">
            <v>2500 Woodland Park Dr</v>
          </cell>
          <cell r="D1672">
            <v>0</v>
          </cell>
          <cell r="E1672" t="str">
            <v>Houston</v>
          </cell>
          <cell r="F1672" t="str">
            <v>TX</v>
          </cell>
          <cell r="G1672" t="str">
            <v>77077</v>
          </cell>
          <cell r="H1672" t="str">
            <v>281-752-0752</v>
          </cell>
          <cell r="I1672" t="str">
            <v>281-752-0751</v>
          </cell>
          <cell r="J1672">
            <v>330</v>
          </cell>
          <cell r="K1672" t="str">
            <v>48201</v>
          </cell>
          <cell r="L1672" t="str">
            <v>Harris</v>
          </cell>
          <cell r="M1672" t="str">
            <v>3360</v>
          </cell>
          <cell r="N1672" t="str">
            <v>Houston</v>
          </cell>
          <cell r="O1672" t="str">
            <v>42</v>
          </cell>
          <cell r="P1672" t="str">
            <v>Houston - Galveston - Brazoria</v>
          </cell>
          <cell r="Q1672">
            <v>0</v>
          </cell>
          <cell r="R1672" t="str">
            <v>Garden</v>
          </cell>
          <cell r="S1672" t="str">
            <v>Insignia</v>
          </cell>
          <cell r="T1672">
            <v>0</v>
          </cell>
          <cell r="U1672" t="str">
            <v>Conventional</v>
          </cell>
          <cell r="V1672" t="str">
            <v>Conventional</v>
          </cell>
          <cell r="W1672">
            <v>0</v>
          </cell>
          <cell r="X1672" t="str">
            <v>Fee</v>
          </cell>
          <cell r="Y1672" t="str">
            <v>12</v>
          </cell>
          <cell r="Z1672">
            <v>0</v>
          </cell>
          <cell r="AA1672">
            <v>0</v>
          </cell>
          <cell r="AB1672" t="str">
            <v>324605</v>
          </cell>
          <cell r="AC1672">
            <v>0</v>
          </cell>
          <cell r="AD1672" t="str">
            <v>No</v>
          </cell>
          <cell r="AE1672" t="str">
            <v>Yes</v>
          </cell>
          <cell r="AF1672" t="str">
            <v>AIMCO/NHP</v>
          </cell>
          <cell r="AG1672" t="str">
            <v>Milano Apartments L.P.</v>
          </cell>
          <cell r="AH1672">
            <v>0</v>
          </cell>
          <cell r="AI1672" t="str">
            <v>West</v>
          </cell>
          <cell r="AJ1672" t="str">
            <v>Houston II</v>
          </cell>
          <cell r="AK1672" t="str">
            <v>Dave Hannan</v>
          </cell>
          <cell r="AL1672" t="str">
            <v>Julie Bonnin</v>
          </cell>
          <cell r="AM1672" t="b">
            <v>1</v>
          </cell>
          <cell r="AN1672">
            <v>0</v>
          </cell>
          <cell r="AO1672">
            <v>0</v>
          </cell>
          <cell r="AP1672">
            <v>0</v>
          </cell>
          <cell r="AQ1672">
            <v>0</v>
          </cell>
          <cell r="AR1672">
            <v>1782</v>
          </cell>
          <cell r="AS1672">
            <v>0</v>
          </cell>
          <cell r="AT1672">
            <v>0</v>
          </cell>
          <cell r="AU1672">
            <v>0</v>
          </cell>
          <cell r="AV1672">
            <v>0</v>
          </cell>
          <cell r="AW1672">
            <v>0</v>
          </cell>
          <cell r="AX1672">
            <v>1782</v>
          </cell>
          <cell r="AY1672">
            <v>0</v>
          </cell>
        </row>
        <row r="1673">
          <cell r="A1673" t="str">
            <v>039454</v>
          </cell>
          <cell r="B1673" t="str">
            <v>Heritage Point</v>
          </cell>
          <cell r="C1673" t="str">
            <v>1801 Aviation Pt</v>
          </cell>
          <cell r="D1673">
            <v>0</v>
          </cell>
          <cell r="E1673" t="str">
            <v>Redondo Beach</v>
          </cell>
          <cell r="F1673" t="str">
            <v>CA</v>
          </cell>
          <cell r="G1673" t="str">
            <v>90278</v>
          </cell>
          <cell r="H1673" t="str">
            <v>310-318-8418</v>
          </cell>
          <cell r="I1673" t="str">
            <v>310-374-4530</v>
          </cell>
          <cell r="J1673">
            <v>135</v>
          </cell>
          <cell r="K1673" t="str">
            <v>06037</v>
          </cell>
          <cell r="L1673" t="str">
            <v>Los Angeles</v>
          </cell>
          <cell r="M1673" t="str">
            <v>4480</v>
          </cell>
          <cell r="N1673" t="str">
            <v>Los Angeles-Long Beach</v>
          </cell>
          <cell r="O1673" t="str">
            <v>49</v>
          </cell>
          <cell r="P1673" t="str">
            <v>Los Angeles - Riverside - Orange County</v>
          </cell>
          <cell r="Q1673">
            <v>0</v>
          </cell>
          <cell r="R1673" t="str">
            <v>garden</v>
          </cell>
          <cell r="S1673" t="str">
            <v>Insignia</v>
          </cell>
          <cell r="T1673">
            <v>0</v>
          </cell>
          <cell r="U1673" t="str">
            <v>Conventional</v>
          </cell>
          <cell r="V1673" t="str">
            <v>Conventional</v>
          </cell>
          <cell r="W1673">
            <v>0</v>
          </cell>
          <cell r="X1673" t="str">
            <v>Fee</v>
          </cell>
          <cell r="Y1673" t="str">
            <v>12</v>
          </cell>
          <cell r="Z1673">
            <v>0</v>
          </cell>
          <cell r="AA1673">
            <v>0</v>
          </cell>
          <cell r="AB1673">
            <v>0</v>
          </cell>
          <cell r="AC1673">
            <v>0</v>
          </cell>
          <cell r="AD1673" t="str">
            <v>No</v>
          </cell>
          <cell r="AE1673" t="str">
            <v>Yes</v>
          </cell>
          <cell r="AF1673" t="str">
            <v>AIMCO/NHP</v>
          </cell>
          <cell r="AG1673" t="str">
            <v>TBA</v>
          </cell>
          <cell r="AH1673">
            <v>0</v>
          </cell>
          <cell r="AI1673" t="str">
            <v>Far West</v>
          </cell>
          <cell r="AJ1673" t="str">
            <v>California</v>
          </cell>
          <cell r="AK1673" t="str">
            <v>Greg Garmon</v>
          </cell>
          <cell r="AL1673" t="str">
            <v>Jeff Silverman</v>
          </cell>
          <cell r="AM1673" t="b">
            <v>0</v>
          </cell>
          <cell r="AN1673" t="str">
            <v>RW:008730@3494</v>
          </cell>
          <cell r="AO1673">
            <v>0</v>
          </cell>
          <cell r="AP1673">
            <v>0</v>
          </cell>
          <cell r="AQ1673">
            <v>0</v>
          </cell>
          <cell r="AR1673">
            <v>0</v>
          </cell>
          <cell r="AS1673">
            <v>0</v>
          </cell>
          <cell r="AT1673">
            <v>0</v>
          </cell>
          <cell r="AU1673">
            <v>0</v>
          </cell>
          <cell r="AV1673">
            <v>0</v>
          </cell>
          <cell r="AW1673">
            <v>0</v>
          </cell>
          <cell r="AX1673">
            <v>0</v>
          </cell>
          <cell r="AY1673">
            <v>0</v>
          </cell>
        </row>
        <row r="1674">
          <cell r="A1674" t="str">
            <v>039455</v>
          </cell>
          <cell r="B1674" t="str">
            <v>Atrium Braeswood</v>
          </cell>
          <cell r="C1674" t="str">
            <v>8800 S Braeswood</v>
          </cell>
          <cell r="D1674">
            <v>0</v>
          </cell>
          <cell r="E1674" t="str">
            <v>Houston</v>
          </cell>
          <cell r="F1674" t="str">
            <v>TX</v>
          </cell>
          <cell r="G1674" t="str">
            <v>77031</v>
          </cell>
          <cell r="H1674" t="str">
            <v>713-771-3565</v>
          </cell>
          <cell r="I1674" t="str">
            <v>713-771-9269</v>
          </cell>
          <cell r="J1674">
            <v>122</v>
          </cell>
          <cell r="K1674" t="str">
            <v>48201</v>
          </cell>
          <cell r="L1674" t="str">
            <v>Harris</v>
          </cell>
          <cell r="M1674" t="str">
            <v>3360</v>
          </cell>
          <cell r="N1674" t="str">
            <v>Houston</v>
          </cell>
          <cell r="O1674" t="str">
            <v>42</v>
          </cell>
          <cell r="P1674" t="str">
            <v>Houston - Galveston - Brazoria</v>
          </cell>
          <cell r="Q1674">
            <v>0</v>
          </cell>
          <cell r="R1674" t="str">
            <v>garden</v>
          </cell>
          <cell r="S1674" t="str">
            <v>Insignia</v>
          </cell>
          <cell r="T1674">
            <v>0</v>
          </cell>
          <cell r="U1674" t="str">
            <v>Conventional</v>
          </cell>
          <cell r="V1674" t="str">
            <v>Conventional</v>
          </cell>
          <cell r="W1674">
            <v>0</v>
          </cell>
          <cell r="X1674" t="str">
            <v>Fee</v>
          </cell>
          <cell r="Y1674" t="str">
            <v>12</v>
          </cell>
          <cell r="Z1674">
            <v>0</v>
          </cell>
          <cell r="AA1674">
            <v>0</v>
          </cell>
          <cell r="AB1674">
            <v>0</v>
          </cell>
          <cell r="AC1674">
            <v>0</v>
          </cell>
          <cell r="AD1674" t="str">
            <v>No</v>
          </cell>
          <cell r="AE1674" t="str">
            <v>Yes</v>
          </cell>
          <cell r="AF1674" t="str">
            <v>AIMCO/NHP</v>
          </cell>
          <cell r="AG1674" t="str">
            <v>TBA</v>
          </cell>
          <cell r="AH1674">
            <v>0</v>
          </cell>
          <cell r="AI1674" t="str">
            <v>West</v>
          </cell>
          <cell r="AJ1674" t="str">
            <v>Houston II</v>
          </cell>
          <cell r="AK1674" t="str">
            <v>Dave Hannan</v>
          </cell>
          <cell r="AL1674" t="str">
            <v>Kim Burden</v>
          </cell>
          <cell r="AM1674" t="b">
            <v>0</v>
          </cell>
          <cell r="AN1674" t="str">
            <v>RW:008667@3494</v>
          </cell>
          <cell r="AO1674" t="str">
            <v>11275</v>
          </cell>
          <cell r="AP1674">
            <v>0</v>
          </cell>
          <cell r="AQ1674">
            <v>0</v>
          </cell>
          <cell r="AR1674">
            <v>0</v>
          </cell>
          <cell r="AS1674">
            <v>0</v>
          </cell>
          <cell r="AT1674">
            <v>0</v>
          </cell>
          <cell r="AU1674">
            <v>0</v>
          </cell>
          <cell r="AV1674">
            <v>0</v>
          </cell>
          <cell r="AW1674">
            <v>0</v>
          </cell>
          <cell r="AX1674">
            <v>0</v>
          </cell>
          <cell r="AY1674">
            <v>0</v>
          </cell>
        </row>
        <row r="1675">
          <cell r="A1675" t="str">
            <v>039474</v>
          </cell>
          <cell r="B1675" t="str">
            <v>Twin Towers</v>
          </cell>
          <cell r="C1675" t="str">
            <v>8655 Arlington Ave</v>
          </cell>
          <cell r="D1675">
            <v>0</v>
          </cell>
          <cell r="E1675" t="str">
            <v>Paramount</v>
          </cell>
          <cell r="F1675" t="str">
            <v>CA</v>
          </cell>
          <cell r="G1675" t="str">
            <v>90723</v>
          </cell>
          <cell r="H1675" t="str">
            <v>562-602-0056</v>
          </cell>
          <cell r="I1675" t="str">
            <v>562-602-0073</v>
          </cell>
          <cell r="J1675">
            <v>153</v>
          </cell>
          <cell r="K1675" t="str">
            <v>06037</v>
          </cell>
          <cell r="L1675" t="str">
            <v>Los Angeles</v>
          </cell>
          <cell r="M1675" t="str">
            <v>4480</v>
          </cell>
          <cell r="N1675" t="str">
            <v>Los Angeles-Long Beach</v>
          </cell>
          <cell r="O1675" t="str">
            <v>49</v>
          </cell>
          <cell r="P1675" t="str">
            <v>Los Angeles - Riverside - Orange County</v>
          </cell>
          <cell r="Q1675">
            <v>0</v>
          </cell>
          <cell r="R1675" t="str">
            <v>garden</v>
          </cell>
          <cell r="S1675" t="str">
            <v>Insignia</v>
          </cell>
          <cell r="T1675">
            <v>0</v>
          </cell>
          <cell r="U1675" t="str">
            <v>Conventional</v>
          </cell>
          <cell r="V1675" t="str">
            <v>Conventional</v>
          </cell>
          <cell r="W1675">
            <v>0</v>
          </cell>
          <cell r="X1675" t="str">
            <v>Fee</v>
          </cell>
          <cell r="Y1675" t="str">
            <v>12</v>
          </cell>
          <cell r="Z1675">
            <v>0</v>
          </cell>
          <cell r="AA1675">
            <v>0</v>
          </cell>
          <cell r="AB1675">
            <v>0</v>
          </cell>
          <cell r="AC1675">
            <v>0</v>
          </cell>
          <cell r="AD1675" t="str">
            <v>No</v>
          </cell>
          <cell r="AE1675" t="str">
            <v>Yes</v>
          </cell>
          <cell r="AF1675" t="str">
            <v>AIMCO/NHP</v>
          </cell>
          <cell r="AG1675" t="str">
            <v>Prince Twin Towers Property L.L.C.</v>
          </cell>
          <cell r="AH1675">
            <v>0</v>
          </cell>
          <cell r="AI1675" t="str">
            <v>Far West</v>
          </cell>
          <cell r="AJ1675" t="str">
            <v>California</v>
          </cell>
          <cell r="AK1675" t="str">
            <v>Greg Garmon</v>
          </cell>
          <cell r="AL1675" t="str">
            <v>Lisa Moore</v>
          </cell>
          <cell r="AM1675" t="b">
            <v>0</v>
          </cell>
          <cell r="AN1675" t="str">
            <v>RW:038167@3494</v>
          </cell>
          <cell r="AO1675" t="str">
            <v>12059</v>
          </cell>
          <cell r="AP1675">
            <v>0</v>
          </cell>
          <cell r="AQ1675">
            <v>0</v>
          </cell>
          <cell r="AR1675">
            <v>0</v>
          </cell>
          <cell r="AS1675">
            <v>0</v>
          </cell>
          <cell r="AT1675">
            <v>0</v>
          </cell>
          <cell r="AU1675">
            <v>0</v>
          </cell>
          <cell r="AV1675">
            <v>0</v>
          </cell>
          <cell r="AW1675">
            <v>0</v>
          </cell>
          <cell r="AX1675">
            <v>0</v>
          </cell>
          <cell r="AY1675">
            <v>0</v>
          </cell>
        </row>
        <row r="1676">
          <cell r="A1676" t="str">
            <v>039489</v>
          </cell>
          <cell r="B1676" t="str">
            <v>LAKEHAVEN I</v>
          </cell>
          <cell r="C1676" t="str">
            <v>746 Bluff St</v>
          </cell>
          <cell r="D1676">
            <v>0</v>
          </cell>
          <cell r="E1676" t="str">
            <v>Carol Stream</v>
          </cell>
          <cell r="F1676" t="str">
            <v>IL</v>
          </cell>
          <cell r="G1676" t="str">
            <v>60188</v>
          </cell>
          <cell r="H1676" t="str">
            <v>630-665-4800</v>
          </cell>
          <cell r="I1676" t="str">
            <v>630-665-4959</v>
          </cell>
          <cell r="J1676">
            <v>144</v>
          </cell>
          <cell r="K1676" t="str">
            <v>17043</v>
          </cell>
          <cell r="L1676" t="str">
            <v>Du Page</v>
          </cell>
          <cell r="M1676" t="str">
            <v>1600</v>
          </cell>
          <cell r="N1676" t="str">
            <v>Chicago</v>
          </cell>
          <cell r="O1676" t="str">
            <v>14</v>
          </cell>
          <cell r="P1676" t="str">
            <v>Chicago - Gary - Kenosha</v>
          </cell>
          <cell r="Q1676" t="str">
            <v>Suburban</v>
          </cell>
          <cell r="R1676" t="str">
            <v>garden</v>
          </cell>
          <cell r="S1676" t="str">
            <v>AIMCO</v>
          </cell>
          <cell r="T1676" t="str">
            <v>NHP</v>
          </cell>
          <cell r="U1676" t="str">
            <v>Conventional</v>
          </cell>
          <cell r="V1676" t="str">
            <v>Conventional</v>
          </cell>
          <cell r="W1676">
            <v>0</v>
          </cell>
          <cell r="X1676" t="str">
            <v>Consolidated</v>
          </cell>
          <cell r="Y1676" t="str">
            <v>12</v>
          </cell>
          <cell r="Z1676" t="str">
            <v>7</v>
          </cell>
          <cell r="AA1676" t="str">
            <v>6</v>
          </cell>
          <cell r="AB1676">
            <v>0</v>
          </cell>
          <cell r="AC1676">
            <v>1</v>
          </cell>
          <cell r="AD1676" t="str">
            <v>Yes</v>
          </cell>
          <cell r="AE1676" t="str">
            <v>Yes</v>
          </cell>
          <cell r="AF1676" t="str">
            <v>NHP Management Company</v>
          </cell>
          <cell r="AG1676" t="str">
            <v>Lakehaven Assoc One Ltd Ptsp</v>
          </cell>
          <cell r="AH1676" t="str">
            <v>1984</v>
          </cell>
          <cell r="AI1676" t="str">
            <v>Far West</v>
          </cell>
          <cell r="AJ1676" t="str">
            <v>Chicago</v>
          </cell>
          <cell r="AK1676" t="str">
            <v>Wade Roemke</v>
          </cell>
          <cell r="AL1676" t="str">
            <v>Karen Lewis</v>
          </cell>
          <cell r="AM1676" t="b">
            <v>0</v>
          </cell>
          <cell r="AN1676" t="str">
            <v>RW:038399@3494</v>
          </cell>
          <cell r="AO1676" t="str">
            <v>03336</v>
          </cell>
          <cell r="AP1676">
            <v>1280.44</v>
          </cell>
          <cell r="AQ1676">
            <v>0</v>
          </cell>
          <cell r="AR1676">
            <v>0</v>
          </cell>
          <cell r="AS1676">
            <v>0</v>
          </cell>
          <cell r="AT1676">
            <v>2609.8200000000002</v>
          </cell>
          <cell r="AU1676">
            <v>0</v>
          </cell>
          <cell r="AV1676">
            <v>0</v>
          </cell>
          <cell r="AW1676">
            <v>0</v>
          </cell>
          <cell r="AX1676">
            <v>3890.26</v>
          </cell>
          <cell r="AY1676">
            <v>3890.26</v>
          </cell>
        </row>
        <row r="1677">
          <cell r="A1677" t="str">
            <v>039490</v>
          </cell>
          <cell r="B1677" t="str">
            <v>LAKEHAVEN II</v>
          </cell>
          <cell r="C1677" t="str">
            <v>746 Bluff St</v>
          </cell>
          <cell r="D1677">
            <v>0</v>
          </cell>
          <cell r="E1677" t="str">
            <v>Carol Stream</v>
          </cell>
          <cell r="F1677" t="str">
            <v>IL</v>
          </cell>
          <cell r="G1677" t="str">
            <v>60188</v>
          </cell>
          <cell r="H1677" t="str">
            <v>630-665-4800</v>
          </cell>
          <cell r="I1677" t="str">
            <v>630-665-4959</v>
          </cell>
          <cell r="J1677">
            <v>348</v>
          </cell>
          <cell r="K1677" t="str">
            <v>17043</v>
          </cell>
          <cell r="L1677" t="str">
            <v>Du Page</v>
          </cell>
          <cell r="M1677" t="str">
            <v>1600</v>
          </cell>
          <cell r="N1677" t="str">
            <v>Chicago</v>
          </cell>
          <cell r="O1677" t="str">
            <v>14</v>
          </cell>
          <cell r="P1677" t="str">
            <v>Chicago - Gary - Kenosha</v>
          </cell>
          <cell r="Q1677" t="str">
            <v>Suburban</v>
          </cell>
          <cell r="R1677" t="str">
            <v>garden</v>
          </cell>
          <cell r="S1677" t="str">
            <v>AIMCO</v>
          </cell>
          <cell r="T1677" t="str">
            <v>NHP</v>
          </cell>
          <cell r="U1677" t="str">
            <v>Conventional</v>
          </cell>
          <cell r="V1677" t="str">
            <v>Conventional</v>
          </cell>
          <cell r="W1677">
            <v>0</v>
          </cell>
          <cell r="X1677" t="str">
            <v>Consolidated</v>
          </cell>
          <cell r="Y1677" t="str">
            <v>12</v>
          </cell>
          <cell r="Z1677" t="str">
            <v>7</v>
          </cell>
          <cell r="AA1677" t="str">
            <v>6</v>
          </cell>
          <cell r="AB1677">
            <v>0</v>
          </cell>
          <cell r="AC1677">
            <v>1</v>
          </cell>
          <cell r="AD1677" t="str">
            <v>Yes</v>
          </cell>
          <cell r="AE1677" t="str">
            <v>Yes</v>
          </cell>
          <cell r="AF1677" t="str">
            <v>NHP Management Company</v>
          </cell>
          <cell r="AG1677" t="str">
            <v>Lakehaven Assoc Two Ltd Ptsp</v>
          </cell>
          <cell r="AH1677" t="str">
            <v>1985</v>
          </cell>
          <cell r="AI1677" t="str">
            <v>Far West</v>
          </cell>
          <cell r="AJ1677" t="str">
            <v>Chicago</v>
          </cell>
          <cell r="AK1677" t="str">
            <v>Wade Roemke</v>
          </cell>
          <cell r="AL1677" t="str">
            <v>Karen Lewis</v>
          </cell>
          <cell r="AM1677" t="b">
            <v>0</v>
          </cell>
          <cell r="AN1677">
            <v>0</v>
          </cell>
          <cell r="AO1677" t="str">
            <v>13135</v>
          </cell>
          <cell r="AP1677">
            <v>3094.41</v>
          </cell>
          <cell r="AQ1677">
            <v>0</v>
          </cell>
          <cell r="AR1677">
            <v>0</v>
          </cell>
          <cell r="AS1677">
            <v>0</v>
          </cell>
          <cell r="AT1677">
            <v>163.35</v>
          </cell>
          <cell r="AU1677">
            <v>0</v>
          </cell>
          <cell r="AV1677">
            <v>0</v>
          </cell>
          <cell r="AW1677">
            <v>0</v>
          </cell>
          <cell r="AX1677">
            <v>3257.76</v>
          </cell>
          <cell r="AY1677">
            <v>3257.76</v>
          </cell>
        </row>
        <row r="1678">
          <cell r="A1678" t="str">
            <v>039491</v>
          </cell>
          <cell r="B1678" t="str">
            <v>WALNUT SPRINGS</v>
          </cell>
          <cell r="C1678" t="str">
            <v>5380 MEDICAL DRIVE</v>
          </cell>
          <cell r="D1678">
            <v>0</v>
          </cell>
          <cell r="E1678" t="str">
            <v>SAN ANTONIO</v>
          </cell>
          <cell r="F1678" t="str">
            <v>TX</v>
          </cell>
          <cell r="G1678" t="str">
            <v>78240</v>
          </cell>
          <cell r="H1678" t="str">
            <v>210-616-0950</v>
          </cell>
          <cell r="I1678" t="str">
            <v>210-615-1146</v>
          </cell>
          <cell r="J1678">
            <v>224</v>
          </cell>
          <cell r="K1678" t="str">
            <v>48029</v>
          </cell>
          <cell r="L1678" t="str">
            <v>Bexar</v>
          </cell>
          <cell r="M1678" t="str">
            <v>7240</v>
          </cell>
          <cell r="N1678" t="str">
            <v>San Antonio</v>
          </cell>
          <cell r="O1678">
            <v>0</v>
          </cell>
          <cell r="P1678">
            <v>0</v>
          </cell>
          <cell r="Q1678">
            <v>0</v>
          </cell>
          <cell r="R1678" t="str">
            <v>garden</v>
          </cell>
          <cell r="S1678" t="str">
            <v>AIMCO</v>
          </cell>
          <cell r="T1678" t="str">
            <v>REIT/BALCOR</v>
          </cell>
          <cell r="U1678" t="str">
            <v>Conventional</v>
          </cell>
          <cell r="V1678" t="str">
            <v>Conventional</v>
          </cell>
          <cell r="W1678">
            <v>0</v>
          </cell>
          <cell r="X1678" t="str">
            <v>Consolidated</v>
          </cell>
          <cell r="Y1678" t="str">
            <v>12</v>
          </cell>
          <cell r="Z1678" t="str">
            <v>7</v>
          </cell>
          <cell r="AA1678" t="str">
            <v>7</v>
          </cell>
          <cell r="AB1678">
            <v>0</v>
          </cell>
          <cell r="AC1678">
            <v>1</v>
          </cell>
          <cell r="AD1678" t="str">
            <v>Yes</v>
          </cell>
          <cell r="AE1678" t="str">
            <v>Yes</v>
          </cell>
          <cell r="AF1678" t="str">
            <v>NHP Management Company</v>
          </cell>
          <cell r="AG1678" t="str">
            <v>AIMCO - Balcor</v>
          </cell>
          <cell r="AH1678" t="str">
            <v>1983</v>
          </cell>
          <cell r="AI1678" t="str">
            <v>West</v>
          </cell>
          <cell r="AJ1678" t="str">
            <v>Austin</v>
          </cell>
          <cell r="AK1678" t="str">
            <v>Frances Nolan</v>
          </cell>
          <cell r="AL1678" t="str">
            <v>Nancy Proulx</v>
          </cell>
          <cell r="AM1678" t="b">
            <v>0</v>
          </cell>
          <cell r="AN1678" t="str">
            <v>RW:006805@3494</v>
          </cell>
          <cell r="AO1678" t="str">
            <v>11247</v>
          </cell>
          <cell r="AP1678">
            <v>0</v>
          </cell>
          <cell r="AQ1678">
            <v>0</v>
          </cell>
          <cell r="AR1678">
            <v>1209.5999999999999</v>
          </cell>
          <cell r="AS1678">
            <v>0</v>
          </cell>
          <cell r="AT1678">
            <v>0</v>
          </cell>
          <cell r="AU1678">
            <v>0</v>
          </cell>
          <cell r="AV1678">
            <v>0</v>
          </cell>
          <cell r="AW1678">
            <v>0</v>
          </cell>
          <cell r="AX1678">
            <v>1209.5999999999999</v>
          </cell>
          <cell r="AY1678">
            <v>1209.5999999999999</v>
          </cell>
        </row>
        <row r="1679">
          <cell r="A1679" t="str">
            <v>039492</v>
          </cell>
          <cell r="B1679" t="str">
            <v>Pebble Brook</v>
          </cell>
          <cell r="C1679" t="str">
            <v>191 Duchess</v>
          </cell>
          <cell r="D1679">
            <v>0</v>
          </cell>
          <cell r="E1679" t="str">
            <v>Denton</v>
          </cell>
          <cell r="F1679" t="str">
            <v>TX</v>
          </cell>
          <cell r="G1679" t="str">
            <v>76208</v>
          </cell>
          <cell r="H1679" t="str">
            <v>940-243-2098</v>
          </cell>
          <cell r="I1679">
            <v>0</v>
          </cell>
          <cell r="J1679">
            <v>250</v>
          </cell>
          <cell r="K1679" t="str">
            <v>48121</v>
          </cell>
          <cell r="L1679" t="str">
            <v>Denton</v>
          </cell>
          <cell r="M1679" t="str">
            <v>1920</v>
          </cell>
          <cell r="N1679" t="str">
            <v>Dallas</v>
          </cell>
          <cell r="O1679" t="str">
            <v>31</v>
          </cell>
          <cell r="P1679" t="str">
            <v>Dallas - Fort Worth</v>
          </cell>
          <cell r="Q1679">
            <v>0</v>
          </cell>
          <cell r="R1679" t="str">
            <v>garden</v>
          </cell>
          <cell r="S1679" t="str">
            <v>AIMCO</v>
          </cell>
          <cell r="T1679" t="str">
            <v>Ocwen</v>
          </cell>
          <cell r="U1679" t="str">
            <v>Affordable</v>
          </cell>
          <cell r="V1679" t="str">
            <v>Conventional</v>
          </cell>
          <cell r="W1679" t="str">
            <v>Tax Credit</v>
          </cell>
          <cell r="X1679" t="str">
            <v>Fee</v>
          </cell>
          <cell r="Y1679" t="str">
            <v>12</v>
          </cell>
          <cell r="Z1679">
            <v>0</v>
          </cell>
          <cell r="AA1679">
            <v>0</v>
          </cell>
          <cell r="AB1679">
            <v>0</v>
          </cell>
          <cell r="AC1679">
            <v>0</v>
          </cell>
          <cell r="AD1679" t="str">
            <v>No</v>
          </cell>
          <cell r="AE1679" t="str">
            <v>Yes</v>
          </cell>
          <cell r="AF1679" t="str">
            <v>Ocwen</v>
          </cell>
          <cell r="AG1679" t="str">
            <v>NHPAHP Pebble Brook, L.P.</v>
          </cell>
          <cell r="AH1679" t="str">
            <v>1998</v>
          </cell>
          <cell r="AI1679" t="str">
            <v>West</v>
          </cell>
          <cell r="AJ1679" t="str">
            <v>Dallas I</v>
          </cell>
          <cell r="AK1679" t="str">
            <v>Ron Shelton</v>
          </cell>
          <cell r="AL1679" t="str">
            <v>Pat Stovall</v>
          </cell>
          <cell r="AM1679" t="b">
            <v>0</v>
          </cell>
          <cell r="AN1679">
            <v>0</v>
          </cell>
          <cell r="AO1679" t="str">
            <v>09003</v>
          </cell>
          <cell r="AP1679">
            <v>0</v>
          </cell>
          <cell r="AQ1679">
            <v>0</v>
          </cell>
          <cell r="AR1679">
            <v>0</v>
          </cell>
          <cell r="AS1679">
            <v>0</v>
          </cell>
          <cell r="AT1679">
            <v>0</v>
          </cell>
          <cell r="AU1679">
            <v>0</v>
          </cell>
          <cell r="AV1679">
            <v>0</v>
          </cell>
          <cell r="AW1679">
            <v>0</v>
          </cell>
          <cell r="AX1679">
            <v>0</v>
          </cell>
          <cell r="AY1679">
            <v>0</v>
          </cell>
        </row>
        <row r="1680">
          <cell r="A1680" t="str">
            <v>039502</v>
          </cell>
          <cell r="B1680" t="str">
            <v>Robert E. Lee Apatments</v>
          </cell>
          <cell r="C1680" t="str">
            <v>111 W Travis St</v>
          </cell>
          <cell r="D1680">
            <v>0</v>
          </cell>
          <cell r="E1680" t="str">
            <v>San Antonio</v>
          </cell>
          <cell r="F1680" t="str">
            <v>TX</v>
          </cell>
          <cell r="G1680" t="str">
            <v>78205</v>
          </cell>
          <cell r="H1680" t="str">
            <v>210-354-1611</v>
          </cell>
          <cell r="I1680" t="str">
            <v>210-354-1612</v>
          </cell>
          <cell r="J1680">
            <v>72</v>
          </cell>
          <cell r="K1680" t="str">
            <v>48029</v>
          </cell>
          <cell r="L1680" t="str">
            <v>Bexar</v>
          </cell>
          <cell r="M1680" t="str">
            <v>7240</v>
          </cell>
          <cell r="N1680" t="str">
            <v>San Antonio</v>
          </cell>
          <cell r="O1680">
            <v>0</v>
          </cell>
          <cell r="P1680">
            <v>0</v>
          </cell>
          <cell r="Q1680">
            <v>0</v>
          </cell>
          <cell r="R1680" t="str">
            <v>garden</v>
          </cell>
          <cell r="S1680" t="str">
            <v>Insignia</v>
          </cell>
          <cell r="T1680">
            <v>0</v>
          </cell>
          <cell r="U1680" t="str">
            <v>Affordable</v>
          </cell>
          <cell r="V1680" t="str">
            <v>Conventional</v>
          </cell>
          <cell r="W1680">
            <v>0</v>
          </cell>
          <cell r="X1680" t="str">
            <v>Fee</v>
          </cell>
          <cell r="Y1680" t="str">
            <v>12</v>
          </cell>
          <cell r="Z1680">
            <v>0</v>
          </cell>
          <cell r="AA1680">
            <v>0</v>
          </cell>
          <cell r="AB1680">
            <v>0</v>
          </cell>
          <cell r="AC1680">
            <v>0</v>
          </cell>
          <cell r="AD1680" t="str">
            <v>No</v>
          </cell>
          <cell r="AE1680" t="str">
            <v>Yes</v>
          </cell>
          <cell r="AF1680" t="str">
            <v>AIMCO/NHP</v>
          </cell>
          <cell r="AG1680" t="str">
            <v>The Richmond Group</v>
          </cell>
          <cell r="AH1680">
            <v>0</v>
          </cell>
          <cell r="AI1680" t="str">
            <v>West</v>
          </cell>
          <cell r="AJ1680" t="str">
            <v>Austin</v>
          </cell>
          <cell r="AK1680" t="str">
            <v>Frances Nolan</v>
          </cell>
          <cell r="AL1680" t="str">
            <v>Frances Nolan</v>
          </cell>
          <cell r="AM1680" t="b">
            <v>1</v>
          </cell>
          <cell r="AN1680">
            <v>0</v>
          </cell>
          <cell r="AO1680">
            <v>0</v>
          </cell>
          <cell r="AP1680">
            <v>0</v>
          </cell>
          <cell r="AQ1680">
            <v>0</v>
          </cell>
          <cell r="AR1680">
            <v>0</v>
          </cell>
          <cell r="AS1680">
            <v>0</v>
          </cell>
          <cell r="AT1680">
            <v>0</v>
          </cell>
          <cell r="AU1680">
            <v>0</v>
          </cell>
          <cell r="AV1680">
            <v>0</v>
          </cell>
          <cell r="AW1680">
            <v>0</v>
          </cell>
          <cell r="AX1680">
            <v>0</v>
          </cell>
          <cell r="AY1680">
            <v>0</v>
          </cell>
        </row>
        <row r="1681">
          <cell r="A1681" t="str">
            <v>039524</v>
          </cell>
          <cell r="B1681" t="str">
            <v>President's Corner</v>
          </cell>
          <cell r="C1681" t="str">
            <v>2201 Presidents Corner</v>
          </cell>
          <cell r="D1681">
            <v>0</v>
          </cell>
          <cell r="E1681" t="str">
            <v>Arlington</v>
          </cell>
          <cell r="F1681" t="str">
            <v>TX</v>
          </cell>
          <cell r="G1681" t="str">
            <v>76051</v>
          </cell>
          <cell r="H1681" t="str">
            <v>817-860-6183</v>
          </cell>
          <cell r="I1681" t="str">
            <v>817-548-0367</v>
          </cell>
          <cell r="J1681">
            <v>100</v>
          </cell>
          <cell r="K1681" t="str">
            <v>48439</v>
          </cell>
          <cell r="L1681" t="str">
            <v>Tarrant</v>
          </cell>
          <cell r="M1681" t="str">
            <v>2800</v>
          </cell>
          <cell r="N1681" t="str">
            <v>FortWorth-Arlington</v>
          </cell>
          <cell r="O1681" t="str">
            <v>31</v>
          </cell>
          <cell r="P1681" t="str">
            <v>Dallas - Fort Worth</v>
          </cell>
          <cell r="Q1681">
            <v>0</v>
          </cell>
          <cell r="R1681" t="str">
            <v>Garden</v>
          </cell>
          <cell r="S1681" t="str">
            <v>Insignia</v>
          </cell>
          <cell r="T1681">
            <v>0</v>
          </cell>
          <cell r="U1681" t="str">
            <v>Conventional</v>
          </cell>
          <cell r="V1681" t="str">
            <v>Conventional</v>
          </cell>
          <cell r="W1681">
            <v>0</v>
          </cell>
          <cell r="X1681" t="str">
            <v>Fee</v>
          </cell>
          <cell r="Y1681" t="str">
            <v>12</v>
          </cell>
          <cell r="Z1681">
            <v>0</v>
          </cell>
          <cell r="AA1681">
            <v>0</v>
          </cell>
          <cell r="AB1681" t="str">
            <v>89348</v>
          </cell>
          <cell r="AC1681">
            <v>0</v>
          </cell>
          <cell r="AD1681" t="str">
            <v>No</v>
          </cell>
          <cell r="AE1681" t="str">
            <v>Yes</v>
          </cell>
          <cell r="AF1681" t="str">
            <v>AIMCO/NHP</v>
          </cell>
          <cell r="AG1681" t="str">
            <v>Texas bay President's Corner, L.P.</v>
          </cell>
          <cell r="AH1681">
            <v>0</v>
          </cell>
          <cell r="AI1681" t="str">
            <v>West</v>
          </cell>
          <cell r="AJ1681" t="str">
            <v>Dallas II</v>
          </cell>
          <cell r="AK1681" t="str">
            <v>Larry Lennon</v>
          </cell>
          <cell r="AL1681" t="str">
            <v>Kyle Brown</v>
          </cell>
          <cell r="AM1681" t="b">
            <v>0</v>
          </cell>
          <cell r="AN1681" t="str">
            <v>RW:007103@3494</v>
          </cell>
          <cell r="AO1681" t="str">
            <v>11258</v>
          </cell>
          <cell r="AP1681">
            <v>0</v>
          </cell>
          <cell r="AQ1681">
            <v>0</v>
          </cell>
          <cell r="AR1681">
            <v>0</v>
          </cell>
          <cell r="AS1681">
            <v>0</v>
          </cell>
          <cell r="AT1681">
            <v>0</v>
          </cell>
          <cell r="AU1681">
            <v>0</v>
          </cell>
          <cell r="AV1681">
            <v>0</v>
          </cell>
          <cell r="AW1681">
            <v>0</v>
          </cell>
          <cell r="AX1681">
            <v>0</v>
          </cell>
          <cell r="AY1681">
            <v>0</v>
          </cell>
        </row>
        <row r="1682">
          <cell r="A1682" t="str">
            <v>039527</v>
          </cell>
          <cell r="B1682" t="str">
            <v>King Bell Apartments</v>
          </cell>
          <cell r="C1682" t="str">
            <v>10005 SE Bell</v>
          </cell>
          <cell r="D1682">
            <v>0</v>
          </cell>
          <cell r="E1682" t="str">
            <v>Milwaukie</v>
          </cell>
          <cell r="F1682" t="str">
            <v>OR</v>
          </cell>
          <cell r="G1682" t="str">
            <v>97222</v>
          </cell>
          <cell r="H1682" t="str">
            <v>503-775-5604</v>
          </cell>
          <cell r="I1682" t="str">
            <v>503-775-6816</v>
          </cell>
          <cell r="J1682">
            <v>62</v>
          </cell>
          <cell r="K1682" t="str">
            <v>41005</v>
          </cell>
          <cell r="L1682" t="str">
            <v>Clackamas</v>
          </cell>
          <cell r="M1682" t="str">
            <v>6440</v>
          </cell>
          <cell r="N1682" t="str">
            <v>Portland-Vancouver</v>
          </cell>
          <cell r="O1682" t="str">
            <v>79</v>
          </cell>
          <cell r="P1682" t="str">
            <v>Portland - Salem</v>
          </cell>
          <cell r="Q1682">
            <v>0</v>
          </cell>
          <cell r="R1682" t="str">
            <v>garden</v>
          </cell>
          <cell r="S1682" t="str">
            <v>Insignia</v>
          </cell>
          <cell r="T1682">
            <v>0</v>
          </cell>
          <cell r="U1682" t="str">
            <v>Affordable</v>
          </cell>
          <cell r="V1682" t="str">
            <v>Affordable</v>
          </cell>
          <cell r="W1682">
            <v>0</v>
          </cell>
          <cell r="X1682" t="str">
            <v>Equity</v>
          </cell>
          <cell r="Y1682" t="str">
            <v>12</v>
          </cell>
          <cell r="Z1682" t="str">
            <v>5</v>
          </cell>
          <cell r="AA1682" t="str">
            <v>5</v>
          </cell>
          <cell r="AB1682">
            <v>0</v>
          </cell>
          <cell r="AC1682">
            <v>0.12469512200000001</v>
          </cell>
          <cell r="AD1682" t="str">
            <v>Yes</v>
          </cell>
          <cell r="AE1682" t="str">
            <v>Yes</v>
          </cell>
          <cell r="AF1682" t="str">
            <v>AIMCO/NHP</v>
          </cell>
          <cell r="AG1682" t="str">
            <v>King Bell Assoc, L.P.</v>
          </cell>
          <cell r="AH1682" t="str">
            <v>1983</v>
          </cell>
          <cell r="AI1682" t="str">
            <v>Far West</v>
          </cell>
          <cell r="AJ1682" t="str">
            <v>Denver</v>
          </cell>
          <cell r="AK1682" t="str">
            <v>Steve Peters</v>
          </cell>
          <cell r="AL1682" t="str">
            <v>Joan Bougetz</v>
          </cell>
          <cell r="AM1682" t="b">
            <v>0</v>
          </cell>
          <cell r="AN1682">
            <v>0</v>
          </cell>
          <cell r="AO1682" t="str">
            <v>09016</v>
          </cell>
          <cell r="AP1682">
            <v>551.29999999999995</v>
          </cell>
          <cell r="AQ1682">
            <v>0</v>
          </cell>
          <cell r="AR1682">
            <v>0</v>
          </cell>
          <cell r="AS1682">
            <v>0</v>
          </cell>
          <cell r="AT1682">
            <v>0</v>
          </cell>
          <cell r="AU1682">
            <v>0</v>
          </cell>
          <cell r="AV1682">
            <v>227.85</v>
          </cell>
          <cell r="AW1682">
            <v>0</v>
          </cell>
          <cell r="AX1682">
            <v>779.15</v>
          </cell>
          <cell r="AY1682">
            <v>97.15</v>
          </cell>
        </row>
        <row r="1683">
          <cell r="A1683" t="str">
            <v>039528</v>
          </cell>
          <cell r="B1683" t="str">
            <v>Pendleton Riverside Apts</v>
          </cell>
          <cell r="C1683" t="str">
            <v>1300 NW Carden, Building E</v>
          </cell>
          <cell r="D1683">
            <v>0</v>
          </cell>
          <cell r="E1683" t="str">
            <v>Pendleton</v>
          </cell>
          <cell r="F1683" t="str">
            <v>OR</v>
          </cell>
          <cell r="G1683" t="str">
            <v>97801</v>
          </cell>
          <cell r="H1683" t="str">
            <v>541-276-7223</v>
          </cell>
          <cell r="I1683" t="str">
            <v>541-276-7024</v>
          </cell>
          <cell r="J1683">
            <v>40</v>
          </cell>
          <cell r="K1683" t="str">
            <v>41059</v>
          </cell>
          <cell r="L1683" t="str">
            <v>Umatilla</v>
          </cell>
          <cell r="M1683" t="str">
            <v>041</v>
          </cell>
          <cell r="N1683" t="str">
            <v>OR Other</v>
          </cell>
          <cell r="O1683">
            <v>0</v>
          </cell>
          <cell r="P1683">
            <v>0</v>
          </cell>
          <cell r="Q1683">
            <v>0</v>
          </cell>
          <cell r="R1683" t="str">
            <v>garden</v>
          </cell>
          <cell r="S1683" t="str">
            <v>Insignia</v>
          </cell>
          <cell r="T1683">
            <v>0</v>
          </cell>
          <cell r="U1683" t="str">
            <v>Affordable</v>
          </cell>
          <cell r="V1683" t="str">
            <v>Affordable</v>
          </cell>
          <cell r="W1683">
            <v>0</v>
          </cell>
          <cell r="X1683" t="str">
            <v>Equity</v>
          </cell>
          <cell r="Y1683" t="str">
            <v>12</v>
          </cell>
          <cell r="Z1683" t="str">
            <v>5</v>
          </cell>
          <cell r="AA1683" t="str">
            <v>5</v>
          </cell>
          <cell r="AB1683">
            <v>0</v>
          </cell>
          <cell r="AC1683">
            <v>0.33484375</v>
          </cell>
          <cell r="AD1683" t="str">
            <v>Yes</v>
          </cell>
          <cell r="AE1683" t="str">
            <v>Yes</v>
          </cell>
          <cell r="AF1683" t="str">
            <v>AIMCO/NHP</v>
          </cell>
          <cell r="AG1683" t="str">
            <v>Pendleton Riverside Apts Oregon Ltd.</v>
          </cell>
          <cell r="AH1683">
            <v>0</v>
          </cell>
          <cell r="AI1683" t="str">
            <v>Far West</v>
          </cell>
          <cell r="AJ1683" t="str">
            <v>Denver</v>
          </cell>
          <cell r="AK1683" t="str">
            <v>Steve Peters</v>
          </cell>
          <cell r="AL1683" t="str">
            <v>Joan Bougetz</v>
          </cell>
          <cell r="AM1683" t="b">
            <v>0</v>
          </cell>
          <cell r="AN1683" t="str">
            <v>RW:039136@3494</v>
          </cell>
          <cell r="AO1683" t="str">
            <v>08098</v>
          </cell>
          <cell r="AP1683">
            <v>0</v>
          </cell>
          <cell r="AQ1683">
            <v>0</v>
          </cell>
          <cell r="AR1683">
            <v>0</v>
          </cell>
          <cell r="AS1683">
            <v>0</v>
          </cell>
          <cell r="AT1683">
            <v>0</v>
          </cell>
          <cell r="AU1683">
            <v>0</v>
          </cell>
          <cell r="AV1683">
            <v>147</v>
          </cell>
          <cell r="AW1683">
            <v>0</v>
          </cell>
          <cell r="AX1683">
            <v>147</v>
          </cell>
          <cell r="AY1683">
            <v>49.22</v>
          </cell>
        </row>
        <row r="1684">
          <cell r="A1684" t="str">
            <v>039544</v>
          </cell>
          <cell r="B1684" t="str">
            <v>Loring Towers</v>
          </cell>
          <cell r="C1684" t="str">
            <v>1000 Loring Ave</v>
          </cell>
          <cell r="D1684">
            <v>0</v>
          </cell>
          <cell r="E1684" t="str">
            <v>Salem</v>
          </cell>
          <cell r="F1684" t="str">
            <v>MA</v>
          </cell>
          <cell r="G1684" t="str">
            <v>01970</v>
          </cell>
          <cell r="H1684" t="str">
            <v>978-745-2055</v>
          </cell>
          <cell r="I1684" t="str">
            <v>978-744-9735</v>
          </cell>
          <cell r="J1684">
            <v>250</v>
          </cell>
          <cell r="K1684" t="str">
            <v>25009</v>
          </cell>
          <cell r="L1684" t="str">
            <v>Essex</v>
          </cell>
          <cell r="M1684" t="str">
            <v>4160</v>
          </cell>
          <cell r="N1684" t="str">
            <v>Lawrence</v>
          </cell>
          <cell r="O1684" t="str">
            <v>07</v>
          </cell>
          <cell r="P1684" t="str">
            <v>Boston - Worcester - Lawrence</v>
          </cell>
          <cell r="Q1684">
            <v>0</v>
          </cell>
          <cell r="R1684">
            <v>0</v>
          </cell>
          <cell r="S1684" t="str">
            <v>Insignia</v>
          </cell>
          <cell r="T1684">
            <v>0</v>
          </cell>
          <cell r="U1684" t="str">
            <v>Affordable</v>
          </cell>
          <cell r="V1684" t="str">
            <v>Affordable</v>
          </cell>
          <cell r="W1684">
            <v>0</v>
          </cell>
          <cell r="X1684" t="str">
            <v>Equity</v>
          </cell>
          <cell r="Y1684" t="str">
            <v>12</v>
          </cell>
          <cell r="Z1684" t="str">
            <v>8</v>
          </cell>
          <cell r="AA1684" t="str">
            <v>7</v>
          </cell>
          <cell r="AB1684">
            <v>0</v>
          </cell>
          <cell r="AC1684">
            <v>0.121</v>
          </cell>
          <cell r="AD1684" t="str">
            <v>Yes</v>
          </cell>
          <cell r="AE1684" t="str">
            <v>Yes</v>
          </cell>
          <cell r="AF1684" t="str">
            <v>AIMCO/NHP</v>
          </cell>
          <cell r="AG1684" t="str">
            <v>Loring Towers Assoc.</v>
          </cell>
          <cell r="AH1684" t="str">
            <v>1970</v>
          </cell>
          <cell r="AI1684" t="str">
            <v>East</v>
          </cell>
          <cell r="AJ1684" t="str">
            <v>Tarrytown</v>
          </cell>
          <cell r="AK1684" t="str">
            <v>David Zweig</v>
          </cell>
          <cell r="AL1684" t="str">
            <v>Mary Ellen Madeiros</v>
          </cell>
          <cell r="AM1684" t="b">
            <v>0</v>
          </cell>
          <cell r="AN1684">
            <v>0</v>
          </cell>
          <cell r="AO1684" t="str">
            <v>11383</v>
          </cell>
          <cell r="AP1684">
            <v>0</v>
          </cell>
          <cell r="AQ1684">
            <v>0</v>
          </cell>
          <cell r="AR1684">
            <v>0</v>
          </cell>
          <cell r="AS1684">
            <v>0</v>
          </cell>
          <cell r="AT1684">
            <v>0</v>
          </cell>
          <cell r="AU1684">
            <v>0</v>
          </cell>
          <cell r="AV1684">
            <v>0</v>
          </cell>
          <cell r="AW1684">
            <v>0</v>
          </cell>
          <cell r="AX1684">
            <v>0</v>
          </cell>
          <cell r="AY1684">
            <v>0</v>
          </cell>
        </row>
        <row r="1685">
          <cell r="A1685" t="str">
            <v>039545</v>
          </cell>
          <cell r="B1685" t="str">
            <v>Carter Heights</v>
          </cell>
          <cell r="C1685" t="str">
            <v>10 Forsyth St</v>
          </cell>
          <cell r="D1685">
            <v>0</v>
          </cell>
          <cell r="E1685" t="str">
            <v>Chelsea</v>
          </cell>
          <cell r="F1685" t="str">
            <v>MA</v>
          </cell>
          <cell r="G1685" t="str">
            <v>02150</v>
          </cell>
          <cell r="H1685" t="str">
            <v>617-884-3814</v>
          </cell>
          <cell r="I1685" t="str">
            <v>617-884-6599</v>
          </cell>
          <cell r="J1685">
            <v>108</v>
          </cell>
          <cell r="K1685" t="str">
            <v>25025</v>
          </cell>
          <cell r="L1685" t="str">
            <v>Suffolk</v>
          </cell>
          <cell r="M1685" t="str">
            <v>1120</v>
          </cell>
          <cell r="N1685" t="str">
            <v>Boston</v>
          </cell>
          <cell r="O1685" t="str">
            <v>07</v>
          </cell>
          <cell r="P1685" t="str">
            <v>Boston - Worcester - Lawrence</v>
          </cell>
          <cell r="Q1685">
            <v>0</v>
          </cell>
          <cell r="R1685" t="str">
            <v>garden</v>
          </cell>
          <cell r="S1685" t="str">
            <v>Insignia</v>
          </cell>
          <cell r="T1685">
            <v>0</v>
          </cell>
          <cell r="U1685" t="str">
            <v>Affordable</v>
          </cell>
          <cell r="V1685" t="str">
            <v>Affordable</v>
          </cell>
          <cell r="W1685">
            <v>0</v>
          </cell>
          <cell r="X1685" t="str">
            <v>Equity</v>
          </cell>
          <cell r="Y1685" t="str">
            <v>12</v>
          </cell>
          <cell r="Z1685" t="str">
            <v>7</v>
          </cell>
          <cell r="AA1685" t="str">
            <v>7</v>
          </cell>
          <cell r="AB1685">
            <v>0</v>
          </cell>
          <cell r="AC1685">
            <v>0.15</v>
          </cell>
          <cell r="AD1685" t="str">
            <v>Yes</v>
          </cell>
          <cell r="AE1685" t="str">
            <v>Yes</v>
          </cell>
          <cell r="AF1685" t="str">
            <v>AIMCO/NHP</v>
          </cell>
          <cell r="AG1685" t="str">
            <v>Carter Assoc., L.P.</v>
          </cell>
          <cell r="AH1685" t="str">
            <v>1971</v>
          </cell>
          <cell r="AI1685" t="str">
            <v>East</v>
          </cell>
          <cell r="AJ1685" t="str">
            <v>Tarrytown</v>
          </cell>
          <cell r="AK1685" t="str">
            <v>David Zweig</v>
          </cell>
          <cell r="AL1685" t="str">
            <v>Mary Ellen Madeiros</v>
          </cell>
          <cell r="AM1685" t="b">
            <v>0</v>
          </cell>
          <cell r="AN1685" t="str">
            <v>RW:008425@3494</v>
          </cell>
          <cell r="AO1685">
            <v>0</v>
          </cell>
          <cell r="AP1685">
            <v>0</v>
          </cell>
          <cell r="AQ1685">
            <v>0</v>
          </cell>
          <cell r="AR1685">
            <v>0</v>
          </cell>
          <cell r="AS1685">
            <v>0</v>
          </cell>
          <cell r="AT1685">
            <v>0</v>
          </cell>
          <cell r="AU1685">
            <v>0</v>
          </cell>
          <cell r="AV1685">
            <v>0</v>
          </cell>
          <cell r="AW1685">
            <v>0</v>
          </cell>
          <cell r="AX1685">
            <v>0</v>
          </cell>
          <cell r="AY1685">
            <v>0</v>
          </cell>
        </row>
        <row r="1686">
          <cell r="A1686" t="str">
            <v>039546</v>
          </cell>
          <cell r="B1686" t="str">
            <v>WOODLAKE</v>
          </cell>
          <cell r="C1686" t="str">
            <v>70 PINEHURST DRIVE</v>
          </cell>
          <cell r="D1686">
            <v>0</v>
          </cell>
          <cell r="E1686" t="str">
            <v>Lakewood</v>
          </cell>
          <cell r="F1686" t="str">
            <v>NJ</v>
          </cell>
          <cell r="G1686" t="str">
            <v>08701</v>
          </cell>
          <cell r="H1686" t="str">
            <v>732-367-4000</v>
          </cell>
          <cell r="I1686" t="str">
            <v>732-364-2901</v>
          </cell>
          <cell r="J1686">
            <v>161</v>
          </cell>
          <cell r="K1686" t="str">
            <v>34029</v>
          </cell>
          <cell r="L1686" t="str">
            <v>Ocean</v>
          </cell>
          <cell r="M1686" t="str">
            <v>5190</v>
          </cell>
          <cell r="N1686" t="str">
            <v>Monmouth-Ocean</v>
          </cell>
          <cell r="O1686" t="str">
            <v>70</v>
          </cell>
          <cell r="P1686" t="str">
            <v>New York - Northern New Jersey - Long Island</v>
          </cell>
          <cell r="Q1686" t="str">
            <v>Rural</v>
          </cell>
          <cell r="R1686" t="str">
            <v>garden</v>
          </cell>
          <cell r="S1686" t="str">
            <v>AIMCO</v>
          </cell>
          <cell r="T1686" t="str">
            <v>GECC</v>
          </cell>
          <cell r="U1686" t="str">
            <v>Conventional</v>
          </cell>
          <cell r="V1686" t="str">
            <v>Conventional</v>
          </cell>
          <cell r="W1686">
            <v>0</v>
          </cell>
          <cell r="X1686" t="str">
            <v>Fee</v>
          </cell>
          <cell r="Y1686" t="str">
            <v>12</v>
          </cell>
          <cell r="Z1686">
            <v>0</v>
          </cell>
          <cell r="AA1686">
            <v>0</v>
          </cell>
          <cell r="AB1686">
            <v>0</v>
          </cell>
          <cell r="AC1686">
            <v>0</v>
          </cell>
          <cell r="AD1686" t="str">
            <v>No</v>
          </cell>
          <cell r="AE1686" t="str">
            <v>Yes</v>
          </cell>
          <cell r="AF1686" t="str">
            <v>Emmes-MLG</v>
          </cell>
          <cell r="AG1686" t="str">
            <v>Grand Cru Property Fourteen, L.L.C.</v>
          </cell>
          <cell r="AH1686" t="str">
            <v>1970</v>
          </cell>
          <cell r="AI1686" t="str">
            <v>East</v>
          </cell>
          <cell r="AJ1686" t="str">
            <v>Philadelphia I</v>
          </cell>
          <cell r="AK1686" t="str">
            <v>Carl Ruff</v>
          </cell>
          <cell r="AL1686" t="str">
            <v>Jerry Reinert</v>
          </cell>
          <cell r="AM1686" t="b">
            <v>0</v>
          </cell>
          <cell r="AN1686" t="str">
            <v>RW:008630@3494</v>
          </cell>
          <cell r="AO1686" t="str">
            <v>11335</v>
          </cell>
          <cell r="AP1686">
            <v>0</v>
          </cell>
          <cell r="AQ1686">
            <v>0</v>
          </cell>
          <cell r="AR1686">
            <v>0</v>
          </cell>
          <cell r="AS1686">
            <v>0</v>
          </cell>
          <cell r="AT1686">
            <v>0</v>
          </cell>
          <cell r="AU1686">
            <v>0</v>
          </cell>
          <cell r="AV1686">
            <v>0</v>
          </cell>
          <cell r="AW1686">
            <v>0</v>
          </cell>
          <cell r="AX1686">
            <v>0</v>
          </cell>
          <cell r="AY1686">
            <v>0</v>
          </cell>
        </row>
        <row r="1687">
          <cell r="A1687" t="str">
            <v>039547</v>
          </cell>
          <cell r="B1687" t="str">
            <v>TIVOLI</v>
          </cell>
          <cell r="C1687" t="str">
            <v>70 PINEHURST DRIVE</v>
          </cell>
          <cell r="D1687">
            <v>0</v>
          </cell>
          <cell r="E1687" t="str">
            <v>Lakewood</v>
          </cell>
          <cell r="F1687" t="str">
            <v>NJ</v>
          </cell>
          <cell r="G1687" t="str">
            <v>08701</v>
          </cell>
          <cell r="H1687" t="str">
            <v>723-364-2900</v>
          </cell>
          <cell r="I1687" t="str">
            <v>723-364-2901</v>
          </cell>
          <cell r="J1687">
            <v>204</v>
          </cell>
          <cell r="K1687" t="str">
            <v>34029</v>
          </cell>
          <cell r="L1687" t="str">
            <v>Ocean</v>
          </cell>
          <cell r="M1687" t="str">
            <v>5190</v>
          </cell>
          <cell r="N1687" t="str">
            <v>Monmouth-Ocean</v>
          </cell>
          <cell r="O1687" t="str">
            <v>70</v>
          </cell>
          <cell r="P1687" t="str">
            <v>New York - Northern New Jersey - Long Island</v>
          </cell>
          <cell r="Q1687" t="str">
            <v>Rural</v>
          </cell>
          <cell r="R1687" t="str">
            <v>garden</v>
          </cell>
          <cell r="S1687" t="str">
            <v>AIMCO</v>
          </cell>
          <cell r="T1687" t="str">
            <v>GECC</v>
          </cell>
          <cell r="U1687" t="str">
            <v>Conventional</v>
          </cell>
          <cell r="V1687" t="str">
            <v>Affordable</v>
          </cell>
          <cell r="W1687">
            <v>0</v>
          </cell>
          <cell r="X1687" t="str">
            <v>Fee</v>
          </cell>
          <cell r="Y1687" t="str">
            <v>12</v>
          </cell>
          <cell r="Z1687">
            <v>0</v>
          </cell>
          <cell r="AA1687">
            <v>0</v>
          </cell>
          <cell r="AB1687">
            <v>0</v>
          </cell>
          <cell r="AC1687">
            <v>0</v>
          </cell>
          <cell r="AD1687" t="str">
            <v>No</v>
          </cell>
          <cell r="AE1687" t="str">
            <v>Yes</v>
          </cell>
          <cell r="AF1687" t="str">
            <v>Emmes-MLG</v>
          </cell>
          <cell r="AG1687" t="str">
            <v>Grand Cru Property Thirteen, L.L.C.</v>
          </cell>
          <cell r="AH1687" t="str">
            <v>1970</v>
          </cell>
          <cell r="AI1687" t="str">
            <v>East</v>
          </cell>
          <cell r="AJ1687" t="str">
            <v>Philadelphia I</v>
          </cell>
          <cell r="AK1687" t="str">
            <v>Carl Ruff</v>
          </cell>
          <cell r="AL1687" t="str">
            <v>Jerry Reinert</v>
          </cell>
          <cell r="AM1687" t="b">
            <v>1</v>
          </cell>
          <cell r="AN1687">
            <v>0</v>
          </cell>
          <cell r="AO1687">
            <v>0</v>
          </cell>
          <cell r="AP1687">
            <v>0</v>
          </cell>
          <cell r="AQ1687">
            <v>0</v>
          </cell>
          <cell r="AR1687">
            <v>0</v>
          </cell>
          <cell r="AS1687">
            <v>0</v>
          </cell>
          <cell r="AT1687">
            <v>0</v>
          </cell>
          <cell r="AU1687">
            <v>0</v>
          </cell>
          <cell r="AV1687">
            <v>0</v>
          </cell>
          <cell r="AW1687">
            <v>0</v>
          </cell>
          <cell r="AX1687">
            <v>0</v>
          </cell>
          <cell r="AY1687">
            <v>0</v>
          </cell>
        </row>
        <row r="1688">
          <cell r="A1688" t="str">
            <v>039548</v>
          </cell>
          <cell r="B1688" t="str">
            <v>LINDCREST</v>
          </cell>
          <cell r="C1688" t="str">
            <v>1116 NORTH STILES STREET</v>
          </cell>
          <cell r="D1688">
            <v>0</v>
          </cell>
          <cell r="E1688" t="str">
            <v>Linden</v>
          </cell>
          <cell r="F1688" t="str">
            <v>NJ</v>
          </cell>
          <cell r="G1688" t="str">
            <v>07036</v>
          </cell>
          <cell r="H1688" t="str">
            <v>908-486-3775</v>
          </cell>
          <cell r="I1688" t="str">
            <v>908-486-9164</v>
          </cell>
          <cell r="J1688">
            <v>284</v>
          </cell>
          <cell r="K1688" t="str">
            <v>34039</v>
          </cell>
          <cell r="L1688" t="str">
            <v>Union</v>
          </cell>
          <cell r="M1688" t="str">
            <v>5640</v>
          </cell>
          <cell r="N1688" t="str">
            <v>Newark</v>
          </cell>
          <cell r="O1688" t="str">
            <v>70</v>
          </cell>
          <cell r="P1688" t="str">
            <v>New York - Northern New Jersey - Long Island</v>
          </cell>
          <cell r="Q1688" t="str">
            <v>Small City</v>
          </cell>
          <cell r="R1688" t="str">
            <v>garden</v>
          </cell>
          <cell r="S1688" t="str">
            <v>AIMCO</v>
          </cell>
          <cell r="T1688" t="str">
            <v>GECC</v>
          </cell>
          <cell r="U1688" t="str">
            <v>Conventional</v>
          </cell>
          <cell r="V1688" t="str">
            <v>Affordable</v>
          </cell>
          <cell r="W1688">
            <v>0</v>
          </cell>
          <cell r="X1688" t="str">
            <v>Fee</v>
          </cell>
          <cell r="Y1688" t="str">
            <v>12</v>
          </cell>
          <cell r="Z1688">
            <v>0</v>
          </cell>
          <cell r="AA1688">
            <v>0</v>
          </cell>
          <cell r="AB1688">
            <v>0</v>
          </cell>
          <cell r="AC1688">
            <v>0</v>
          </cell>
          <cell r="AD1688" t="str">
            <v>No</v>
          </cell>
          <cell r="AE1688" t="str">
            <v>Yes</v>
          </cell>
          <cell r="AF1688" t="str">
            <v>Emmes-MLG</v>
          </cell>
          <cell r="AG1688" t="str">
            <v>Grand Cru Property Twelve, L.L.C.</v>
          </cell>
          <cell r="AH1688" t="str">
            <v>1938</v>
          </cell>
          <cell r="AI1688" t="str">
            <v>East</v>
          </cell>
          <cell r="AJ1688" t="str">
            <v>Philadelphia I</v>
          </cell>
          <cell r="AK1688" t="str">
            <v>Carl Ruff</v>
          </cell>
          <cell r="AL1688" t="str">
            <v>Tina Korn</v>
          </cell>
          <cell r="AM1688" t="b">
            <v>0</v>
          </cell>
          <cell r="AN1688">
            <v>0</v>
          </cell>
          <cell r="AO1688" t="str">
            <v>09142</v>
          </cell>
          <cell r="AP1688">
            <v>0</v>
          </cell>
          <cell r="AQ1688">
            <v>0</v>
          </cell>
          <cell r="AR1688">
            <v>0</v>
          </cell>
          <cell r="AS1688">
            <v>0</v>
          </cell>
          <cell r="AT1688">
            <v>0</v>
          </cell>
          <cell r="AU1688">
            <v>0</v>
          </cell>
          <cell r="AV1688">
            <v>0</v>
          </cell>
          <cell r="AW1688">
            <v>0</v>
          </cell>
          <cell r="AX1688">
            <v>0</v>
          </cell>
          <cell r="AY1688">
            <v>0</v>
          </cell>
        </row>
        <row r="1689">
          <cell r="A1689" t="str">
            <v>039549</v>
          </cell>
          <cell r="B1689" t="str">
            <v>HAYES HOUSE</v>
          </cell>
          <cell r="C1689" t="str">
            <v>330 WEST JERSEY</v>
          </cell>
          <cell r="D1689">
            <v>0</v>
          </cell>
          <cell r="E1689" t="str">
            <v>Elizabeth</v>
          </cell>
          <cell r="F1689" t="str">
            <v>NJ</v>
          </cell>
          <cell r="G1689" t="str">
            <v>07202</v>
          </cell>
          <cell r="H1689" t="str">
            <v>908-354-7138</v>
          </cell>
          <cell r="I1689" t="str">
            <v>908-354-0170</v>
          </cell>
          <cell r="J1689">
            <v>151</v>
          </cell>
          <cell r="K1689" t="str">
            <v>34039</v>
          </cell>
          <cell r="L1689" t="str">
            <v>Union</v>
          </cell>
          <cell r="M1689" t="str">
            <v>5640</v>
          </cell>
          <cell r="N1689" t="str">
            <v>Newark</v>
          </cell>
          <cell r="O1689" t="str">
            <v>70</v>
          </cell>
          <cell r="P1689" t="str">
            <v>New York - Northern New Jersey - Long Island</v>
          </cell>
          <cell r="Q1689" t="str">
            <v>Suburban</v>
          </cell>
          <cell r="R1689" t="str">
            <v>highrise</v>
          </cell>
          <cell r="S1689" t="str">
            <v>AIMCO</v>
          </cell>
          <cell r="T1689" t="str">
            <v>GECC</v>
          </cell>
          <cell r="U1689" t="str">
            <v>Affordable</v>
          </cell>
          <cell r="V1689" t="str">
            <v>Affordable</v>
          </cell>
          <cell r="W1689">
            <v>0</v>
          </cell>
          <cell r="X1689" t="str">
            <v>Fee</v>
          </cell>
          <cell r="Y1689" t="str">
            <v>12</v>
          </cell>
          <cell r="Z1689">
            <v>0</v>
          </cell>
          <cell r="AA1689">
            <v>0</v>
          </cell>
          <cell r="AB1689">
            <v>0</v>
          </cell>
          <cell r="AC1689">
            <v>0</v>
          </cell>
          <cell r="AD1689" t="str">
            <v>No</v>
          </cell>
          <cell r="AE1689" t="str">
            <v>Yes</v>
          </cell>
          <cell r="AF1689" t="str">
            <v>Emmes-MLG</v>
          </cell>
          <cell r="AG1689" t="str">
            <v>Grand Cru Property Eleven, L.L.C.</v>
          </cell>
          <cell r="AH1689" t="str">
            <v>1963</v>
          </cell>
          <cell r="AI1689" t="str">
            <v>East</v>
          </cell>
          <cell r="AJ1689" t="str">
            <v>Philadelphia I</v>
          </cell>
          <cell r="AK1689" t="str">
            <v>Carl Ruff</v>
          </cell>
          <cell r="AL1689" t="str">
            <v>Claudine Sheridan</v>
          </cell>
          <cell r="AM1689" t="b">
            <v>0</v>
          </cell>
          <cell r="AN1689" t="str">
            <v>RW:008642@3494</v>
          </cell>
          <cell r="AO1689" t="str">
            <v>11338</v>
          </cell>
          <cell r="AP1689">
            <v>0</v>
          </cell>
          <cell r="AQ1689">
            <v>0</v>
          </cell>
          <cell r="AR1689">
            <v>0</v>
          </cell>
          <cell r="AS1689">
            <v>0</v>
          </cell>
          <cell r="AT1689">
            <v>0</v>
          </cell>
          <cell r="AU1689">
            <v>0</v>
          </cell>
          <cell r="AV1689">
            <v>0</v>
          </cell>
          <cell r="AW1689">
            <v>0</v>
          </cell>
          <cell r="AX1689">
            <v>0</v>
          </cell>
          <cell r="AY1689">
            <v>0</v>
          </cell>
        </row>
        <row r="1690">
          <cell r="A1690" t="str">
            <v>039550</v>
          </cell>
          <cell r="B1690" t="str">
            <v>GEORGETOWN</v>
          </cell>
          <cell r="C1690" t="str">
            <v>1470 OAKTREE DRIVE</v>
          </cell>
          <cell r="D1690">
            <v>0</v>
          </cell>
          <cell r="E1690" t="str">
            <v>Midwest Brunswick</v>
          </cell>
          <cell r="F1690" t="str">
            <v>NJ</v>
          </cell>
          <cell r="G1690" t="str">
            <v>08902</v>
          </cell>
          <cell r="H1690" t="str">
            <v>732-846-5315</v>
          </cell>
          <cell r="I1690" t="str">
            <v>732-846-5690</v>
          </cell>
          <cell r="J1690">
            <v>238</v>
          </cell>
          <cell r="K1690" t="str">
            <v>34023</v>
          </cell>
          <cell r="L1690" t="str">
            <v>Middlesex</v>
          </cell>
          <cell r="M1690" t="str">
            <v>5015</v>
          </cell>
          <cell r="N1690" t="str">
            <v>Middlesex-Somerset-Hunterdon</v>
          </cell>
          <cell r="O1690" t="str">
            <v>70</v>
          </cell>
          <cell r="P1690" t="str">
            <v>New York - Northern New Jersey - Long Island</v>
          </cell>
          <cell r="Q1690" t="str">
            <v>Suburban</v>
          </cell>
          <cell r="R1690" t="str">
            <v>garden</v>
          </cell>
          <cell r="S1690" t="str">
            <v>AIMCO</v>
          </cell>
          <cell r="T1690" t="str">
            <v>GECC</v>
          </cell>
          <cell r="U1690" t="str">
            <v>Conventional</v>
          </cell>
          <cell r="V1690" t="str">
            <v>Affordable</v>
          </cell>
          <cell r="W1690">
            <v>0</v>
          </cell>
          <cell r="X1690" t="str">
            <v>Fee</v>
          </cell>
          <cell r="Y1690" t="str">
            <v>12</v>
          </cell>
          <cell r="Z1690">
            <v>0</v>
          </cell>
          <cell r="AA1690">
            <v>0</v>
          </cell>
          <cell r="AB1690">
            <v>0</v>
          </cell>
          <cell r="AC1690">
            <v>0</v>
          </cell>
          <cell r="AD1690" t="str">
            <v>No</v>
          </cell>
          <cell r="AE1690" t="str">
            <v>Yes</v>
          </cell>
          <cell r="AF1690" t="str">
            <v>Emmes-MLG</v>
          </cell>
          <cell r="AG1690" t="str">
            <v>Grand Cru Property Ten, L.L.C.</v>
          </cell>
          <cell r="AH1690" t="str">
            <v>1965</v>
          </cell>
          <cell r="AI1690" t="str">
            <v>East</v>
          </cell>
          <cell r="AJ1690" t="str">
            <v>Philadelphia I</v>
          </cell>
          <cell r="AK1690" t="str">
            <v>Carl Ruff</v>
          </cell>
          <cell r="AL1690" t="str">
            <v>Tina Korn</v>
          </cell>
          <cell r="AM1690" t="b">
            <v>0</v>
          </cell>
          <cell r="AN1690" t="str">
            <v>RW:005406@3494</v>
          </cell>
          <cell r="AO1690" t="str">
            <v>13040</v>
          </cell>
          <cell r="AP1690">
            <v>0</v>
          </cell>
          <cell r="AQ1690">
            <v>0</v>
          </cell>
          <cell r="AR1690">
            <v>0</v>
          </cell>
          <cell r="AS1690">
            <v>0</v>
          </cell>
          <cell r="AT1690">
            <v>265.08999999999997</v>
          </cell>
          <cell r="AU1690">
            <v>0</v>
          </cell>
          <cell r="AV1690">
            <v>0</v>
          </cell>
          <cell r="AW1690">
            <v>0</v>
          </cell>
          <cell r="AX1690">
            <v>265.08999999999997</v>
          </cell>
          <cell r="AY1690">
            <v>0</v>
          </cell>
        </row>
        <row r="1691">
          <cell r="A1691" t="str">
            <v>039551</v>
          </cell>
          <cell r="B1691" t="str">
            <v>HILLTOP MANOR (NJ)</v>
          </cell>
          <cell r="C1691" t="str">
            <v>125 LONGHILL ROAD</v>
          </cell>
          <cell r="D1691" t="str">
            <v>APT. #1C</v>
          </cell>
          <cell r="E1691" t="str">
            <v>Little Falls</v>
          </cell>
          <cell r="F1691" t="str">
            <v>NJ</v>
          </cell>
          <cell r="G1691" t="str">
            <v>07024</v>
          </cell>
          <cell r="H1691" t="str">
            <v>201-944-0310</v>
          </cell>
          <cell r="I1691" t="str">
            <v>201-346-1279</v>
          </cell>
          <cell r="J1691">
            <v>94</v>
          </cell>
          <cell r="K1691" t="str">
            <v>34003</v>
          </cell>
          <cell r="L1691" t="str">
            <v>Bergen</v>
          </cell>
          <cell r="M1691" t="str">
            <v>0875</v>
          </cell>
          <cell r="N1691" t="str">
            <v>Bergen-Passaic</v>
          </cell>
          <cell r="O1691" t="str">
            <v>70</v>
          </cell>
          <cell r="P1691" t="str">
            <v>New York - Northern New Jersey - Long Island</v>
          </cell>
          <cell r="Q1691" t="str">
            <v>Suburban</v>
          </cell>
          <cell r="R1691" t="str">
            <v>garden</v>
          </cell>
          <cell r="S1691" t="str">
            <v>AIMCO</v>
          </cell>
          <cell r="T1691" t="str">
            <v>MLG2</v>
          </cell>
          <cell r="U1691" t="str">
            <v>Conventional</v>
          </cell>
          <cell r="V1691" t="str">
            <v>Conventional</v>
          </cell>
          <cell r="W1691">
            <v>0</v>
          </cell>
          <cell r="X1691" t="str">
            <v>Fee</v>
          </cell>
          <cell r="Y1691" t="str">
            <v>12</v>
          </cell>
          <cell r="Z1691">
            <v>0</v>
          </cell>
          <cell r="AA1691">
            <v>0</v>
          </cell>
          <cell r="AB1691">
            <v>0</v>
          </cell>
          <cell r="AC1691">
            <v>0</v>
          </cell>
          <cell r="AD1691" t="str">
            <v>No</v>
          </cell>
          <cell r="AE1691" t="str">
            <v>Yes</v>
          </cell>
          <cell r="AF1691" t="str">
            <v>Emmes-MLG</v>
          </cell>
          <cell r="AG1691" t="str">
            <v>Grand Cru Property Nine, L.L.C.</v>
          </cell>
          <cell r="AH1691" t="str">
            <v>1945</v>
          </cell>
          <cell r="AI1691" t="str">
            <v>East</v>
          </cell>
          <cell r="AJ1691" t="str">
            <v>Philadelphia I</v>
          </cell>
          <cell r="AK1691" t="str">
            <v>Carl Ruff</v>
          </cell>
          <cell r="AL1691" t="str">
            <v>Tina Korn</v>
          </cell>
          <cell r="AM1691" t="b">
            <v>0</v>
          </cell>
          <cell r="AN1691" t="str">
            <v>RW:007063@3494</v>
          </cell>
          <cell r="AO1691" t="str">
            <v>11769</v>
          </cell>
          <cell r="AP1691">
            <v>0</v>
          </cell>
          <cell r="AQ1691">
            <v>0</v>
          </cell>
          <cell r="AR1691">
            <v>0</v>
          </cell>
          <cell r="AS1691">
            <v>0</v>
          </cell>
          <cell r="AT1691">
            <v>0</v>
          </cell>
          <cell r="AU1691">
            <v>0</v>
          </cell>
          <cell r="AV1691">
            <v>0</v>
          </cell>
          <cell r="AW1691">
            <v>0</v>
          </cell>
          <cell r="AX1691">
            <v>0</v>
          </cell>
          <cell r="AY1691">
            <v>0</v>
          </cell>
        </row>
        <row r="1692">
          <cell r="A1692" t="str">
            <v>039552</v>
          </cell>
          <cell r="B1692" t="str">
            <v>PALISADE GARDENS</v>
          </cell>
          <cell r="C1692" t="str">
            <v>1452 CENTER AVENUE</v>
          </cell>
          <cell r="D1692" t="str">
            <v>APT. #1</v>
          </cell>
          <cell r="E1692" t="str">
            <v>Fort Lee</v>
          </cell>
          <cell r="F1692" t="str">
            <v>NJ</v>
          </cell>
          <cell r="G1692" t="str">
            <v>07024</v>
          </cell>
          <cell r="H1692" t="str">
            <v>201-944-3144</v>
          </cell>
          <cell r="I1692" t="str">
            <v>201-346-1279</v>
          </cell>
          <cell r="J1692">
            <v>168</v>
          </cell>
          <cell r="K1692" t="str">
            <v>34003</v>
          </cell>
          <cell r="L1692" t="str">
            <v>Bergen</v>
          </cell>
          <cell r="M1692" t="str">
            <v>0875</v>
          </cell>
          <cell r="N1692" t="str">
            <v>Bergen-Passaic</v>
          </cell>
          <cell r="O1692" t="str">
            <v>70</v>
          </cell>
          <cell r="P1692" t="str">
            <v>New York - Northern New Jersey - Long Island</v>
          </cell>
          <cell r="Q1692" t="str">
            <v>Suburban</v>
          </cell>
          <cell r="R1692" t="str">
            <v>midrise</v>
          </cell>
          <cell r="S1692" t="str">
            <v>AIMCO</v>
          </cell>
          <cell r="T1692" t="str">
            <v>MLG2</v>
          </cell>
          <cell r="U1692" t="str">
            <v>Conventional</v>
          </cell>
          <cell r="V1692" t="str">
            <v>Affordable</v>
          </cell>
          <cell r="W1692">
            <v>0</v>
          </cell>
          <cell r="X1692" t="str">
            <v>Fee</v>
          </cell>
          <cell r="Y1692" t="str">
            <v>12</v>
          </cell>
          <cell r="Z1692">
            <v>0</v>
          </cell>
          <cell r="AA1692">
            <v>0</v>
          </cell>
          <cell r="AB1692">
            <v>0</v>
          </cell>
          <cell r="AC1692">
            <v>0</v>
          </cell>
          <cell r="AD1692" t="str">
            <v>No</v>
          </cell>
          <cell r="AE1692" t="str">
            <v>Yes</v>
          </cell>
          <cell r="AF1692" t="str">
            <v>Emmes-MLG</v>
          </cell>
          <cell r="AG1692" t="str">
            <v>Grand Cru Property Eight, L.L.C.</v>
          </cell>
          <cell r="AH1692" t="str">
            <v>1945</v>
          </cell>
          <cell r="AI1692" t="str">
            <v>East</v>
          </cell>
          <cell r="AJ1692" t="str">
            <v>Philadelphia I</v>
          </cell>
          <cell r="AK1692" t="str">
            <v>Carl Ruff</v>
          </cell>
          <cell r="AL1692" t="str">
            <v>Tina Korn</v>
          </cell>
          <cell r="AM1692" t="b">
            <v>0</v>
          </cell>
          <cell r="AN1692">
            <v>0</v>
          </cell>
          <cell r="AO1692">
            <v>0</v>
          </cell>
          <cell r="AP1692">
            <v>0</v>
          </cell>
          <cell r="AQ1692">
            <v>0</v>
          </cell>
          <cell r="AR1692">
            <v>0</v>
          </cell>
          <cell r="AS1692">
            <v>0</v>
          </cell>
          <cell r="AT1692">
            <v>0</v>
          </cell>
          <cell r="AU1692">
            <v>0</v>
          </cell>
          <cell r="AV1692">
            <v>0</v>
          </cell>
          <cell r="AW1692">
            <v>0</v>
          </cell>
          <cell r="AX1692">
            <v>0</v>
          </cell>
          <cell r="AY1692">
            <v>0</v>
          </cell>
        </row>
        <row r="1693">
          <cell r="A1693" t="str">
            <v>039553</v>
          </cell>
          <cell r="B1693" t="str">
            <v>ORCHARD GARDENS</v>
          </cell>
          <cell r="C1693" t="str">
            <v>277 SOUTH 11TH STREET</v>
          </cell>
          <cell r="D1693">
            <v>0</v>
          </cell>
          <cell r="E1693" t="str">
            <v>Highland Park</v>
          </cell>
          <cell r="F1693" t="str">
            <v>NJ</v>
          </cell>
          <cell r="G1693" t="str">
            <v>08904</v>
          </cell>
          <cell r="H1693" t="str">
            <v>908-985-6886</v>
          </cell>
          <cell r="I1693" t="str">
            <v>908-572-1640</v>
          </cell>
          <cell r="J1693">
            <v>208</v>
          </cell>
          <cell r="K1693" t="str">
            <v>34023</v>
          </cell>
          <cell r="L1693" t="str">
            <v>Middlesex</v>
          </cell>
          <cell r="M1693" t="str">
            <v>5015</v>
          </cell>
          <cell r="N1693" t="str">
            <v>Middlesex-Somerset-Hunterdon</v>
          </cell>
          <cell r="O1693" t="str">
            <v>70</v>
          </cell>
          <cell r="P1693" t="str">
            <v>New York - Northern New Jersey - Long Island</v>
          </cell>
          <cell r="Q1693" t="str">
            <v>Unknown</v>
          </cell>
          <cell r="R1693" t="str">
            <v>garden</v>
          </cell>
          <cell r="S1693" t="str">
            <v>AIMCO</v>
          </cell>
          <cell r="T1693" t="str">
            <v>GECC</v>
          </cell>
          <cell r="U1693" t="str">
            <v>Conventional</v>
          </cell>
          <cell r="V1693" t="str">
            <v>Conventional</v>
          </cell>
          <cell r="W1693">
            <v>0</v>
          </cell>
          <cell r="X1693" t="str">
            <v>Fee</v>
          </cell>
          <cell r="Y1693" t="str">
            <v>12</v>
          </cell>
          <cell r="Z1693">
            <v>0</v>
          </cell>
          <cell r="AA1693">
            <v>0</v>
          </cell>
          <cell r="AB1693">
            <v>0</v>
          </cell>
          <cell r="AC1693">
            <v>0</v>
          </cell>
          <cell r="AD1693" t="str">
            <v>No</v>
          </cell>
          <cell r="AE1693" t="str">
            <v>Yes</v>
          </cell>
          <cell r="AF1693" t="str">
            <v>Emmes-MLG</v>
          </cell>
          <cell r="AG1693" t="str">
            <v>Grand Cru Property Seven, L.L.C.</v>
          </cell>
          <cell r="AH1693" t="str">
            <v>1954</v>
          </cell>
          <cell r="AI1693" t="str">
            <v>East</v>
          </cell>
          <cell r="AJ1693" t="str">
            <v>Philadelphia I</v>
          </cell>
          <cell r="AK1693" t="str">
            <v>Carl Ruff</v>
          </cell>
          <cell r="AL1693" t="str">
            <v>Luisa Dicesare</v>
          </cell>
          <cell r="AM1693" t="b">
            <v>0</v>
          </cell>
          <cell r="AN1693">
            <v>0</v>
          </cell>
          <cell r="AO1693" t="str">
            <v>13168</v>
          </cell>
          <cell r="AP1693">
            <v>0</v>
          </cell>
          <cell r="AQ1693">
            <v>0</v>
          </cell>
          <cell r="AR1693">
            <v>0</v>
          </cell>
          <cell r="AS1693">
            <v>0</v>
          </cell>
          <cell r="AT1693">
            <v>0</v>
          </cell>
          <cell r="AU1693">
            <v>0</v>
          </cell>
          <cell r="AV1693">
            <v>0</v>
          </cell>
          <cell r="AW1693">
            <v>0</v>
          </cell>
          <cell r="AX1693">
            <v>0</v>
          </cell>
          <cell r="AY1693">
            <v>0</v>
          </cell>
        </row>
        <row r="1694">
          <cell r="A1694" t="str">
            <v>039554</v>
          </cell>
          <cell r="B1694" t="str">
            <v>STRATFORD</v>
          </cell>
          <cell r="C1694" t="str">
            <v>US HWY RT 9, NORTH BLDG 2</v>
          </cell>
          <cell r="D1694">
            <v>0</v>
          </cell>
          <cell r="E1694" t="str">
            <v>Old Bridge</v>
          </cell>
          <cell r="F1694" t="str">
            <v>NJ</v>
          </cell>
          <cell r="G1694" t="str">
            <v>08857</v>
          </cell>
          <cell r="H1694" t="str">
            <v>732-721-7719</v>
          </cell>
          <cell r="I1694" t="str">
            <v>732-721-8503</v>
          </cell>
          <cell r="J1694">
            <v>360</v>
          </cell>
          <cell r="K1694" t="str">
            <v>34023</v>
          </cell>
          <cell r="L1694" t="str">
            <v>Middlesex</v>
          </cell>
          <cell r="M1694" t="str">
            <v>5015</v>
          </cell>
          <cell r="N1694" t="str">
            <v>Middlesex-Somerset-Hunterdon</v>
          </cell>
          <cell r="O1694" t="str">
            <v>70</v>
          </cell>
          <cell r="P1694" t="str">
            <v>New York - Northern New Jersey - Long Island</v>
          </cell>
          <cell r="Q1694" t="str">
            <v>Suburban</v>
          </cell>
          <cell r="R1694" t="str">
            <v>garden</v>
          </cell>
          <cell r="S1694" t="str">
            <v>AIMCO</v>
          </cell>
          <cell r="T1694" t="str">
            <v>GECC</v>
          </cell>
          <cell r="U1694" t="str">
            <v>Conventional</v>
          </cell>
          <cell r="V1694" t="str">
            <v>Affordable</v>
          </cell>
          <cell r="W1694">
            <v>0</v>
          </cell>
          <cell r="X1694" t="str">
            <v>Fee</v>
          </cell>
          <cell r="Y1694" t="str">
            <v>12</v>
          </cell>
          <cell r="Z1694">
            <v>0</v>
          </cell>
          <cell r="AA1694">
            <v>0</v>
          </cell>
          <cell r="AB1694">
            <v>0</v>
          </cell>
          <cell r="AC1694">
            <v>0</v>
          </cell>
          <cell r="AD1694" t="str">
            <v>No</v>
          </cell>
          <cell r="AE1694" t="str">
            <v>Yes</v>
          </cell>
          <cell r="AF1694" t="str">
            <v>Emmes-MLG</v>
          </cell>
          <cell r="AG1694" t="str">
            <v>Grand Cru Property Six, L.L.C.</v>
          </cell>
          <cell r="AH1694" t="str">
            <v>1968</v>
          </cell>
          <cell r="AI1694" t="str">
            <v>East</v>
          </cell>
          <cell r="AJ1694" t="str">
            <v>Philadelphia I</v>
          </cell>
          <cell r="AK1694" t="str">
            <v>Carl Ruff</v>
          </cell>
          <cell r="AL1694" t="str">
            <v>Tina Korn</v>
          </cell>
          <cell r="AM1694" t="b">
            <v>0</v>
          </cell>
          <cell r="AN1694" t="str">
            <v>RW:008486@3494</v>
          </cell>
          <cell r="AO1694">
            <v>0</v>
          </cell>
          <cell r="AP1694">
            <v>0</v>
          </cell>
          <cell r="AQ1694">
            <v>0</v>
          </cell>
          <cell r="AR1694">
            <v>1452.6</v>
          </cell>
          <cell r="AS1694">
            <v>0</v>
          </cell>
          <cell r="AT1694">
            <v>0</v>
          </cell>
          <cell r="AU1694">
            <v>0</v>
          </cell>
          <cell r="AV1694">
            <v>0</v>
          </cell>
          <cell r="AW1694">
            <v>0</v>
          </cell>
          <cell r="AX1694">
            <v>1452.6</v>
          </cell>
          <cell r="AY1694">
            <v>0</v>
          </cell>
        </row>
        <row r="1695">
          <cell r="A1695" t="str">
            <v>039555</v>
          </cell>
          <cell r="B1695" t="str">
            <v>HARBOR TERRACE</v>
          </cell>
          <cell r="C1695" t="str">
            <v>18 Harbor Terrace #2</v>
          </cell>
          <cell r="D1695">
            <v>0</v>
          </cell>
          <cell r="E1695" t="str">
            <v>Perty Amboy</v>
          </cell>
          <cell r="F1695" t="str">
            <v>NJ</v>
          </cell>
          <cell r="G1695" t="str">
            <v>08861</v>
          </cell>
          <cell r="H1695" t="str">
            <v>908-442-7981</v>
          </cell>
          <cell r="I1695" t="str">
            <v>908-442-5313</v>
          </cell>
          <cell r="J1695">
            <v>275</v>
          </cell>
          <cell r="K1695" t="str">
            <v>34023</v>
          </cell>
          <cell r="L1695" t="str">
            <v>Middlesex</v>
          </cell>
          <cell r="M1695" t="str">
            <v>5015</v>
          </cell>
          <cell r="N1695" t="str">
            <v>Middlesex-Somerset-Hunterdon</v>
          </cell>
          <cell r="O1695" t="str">
            <v>70</v>
          </cell>
          <cell r="P1695" t="str">
            <v>New York - Northern New Jersey - Long Island</v>
          </cell>
          <cell r="Q1695" t="str">
            <v>Small City</v>
          </cell>
          <cell r="R1695" t="str">
            <v>highrise</v>
          </cell>
          <cell r="S1695" t="str">
            <v>AIMCO</v>
          </cell>
          <cell r="T1695" t="str">
            <v>GECC</v>
          </cell>
          <cell r="U1695" t="str">
            <v>Conventional</v>
          </cell>
          <cell r="V1695" t="str">
            <v>Affordable</v>
          </cell>
          <cell r="W1695">
            <v>0</v>
          </cell>
          <cell r="X1695" t="str">
            <v>Fee</v>
          </cell>
          <cell r="Y1695" t="str">
            <v>12</v>
          </cell>
          <cell r="Z1695">
            <v>0</v>
          </cell>
          <cell r="AA1695">
            <v>0</v>
          </cell>
          <cell r="AB1695">
            <v>0</v>
          </cell>
          <cell r="AC1695">
            <v>0</v>
          </cell>
          <cell r="AD1695" t="str">
            <v>No</v>
          </cell>
          <cell r="AE1695" t="str">
            <v>Yes</v>
          </cell>
          <cell r="AF1695" t="str">
            <v>Emmes-MLG</v>
          </cell>
          <cell r="AG1695" t="str">
            <v>Grand Cru Property Five, L.L.C.</v>
          </cell>
          <cell r="AH1695" t="str">
            <v>1957</v>
          </cell>
          <cell r="AI1695" t="str">
            <v>East</v>
          </cell>
          <cell r="AJ1695" t="str">
            <v>Philadelphia I</v>
          </cell>
          <cell r="AK1695" t="str">
            <v>Carl Ruff</v>
          </cell>
          <cell r="AL1695" t="str">
            <v>Claudine Sheridan</v>
          </cell>
          <cell r="AM1695" t="b">
            <v>0</v>
          </cell>
          <cell r="AN1695">
            <v>0</v>
          </cell>
          <cell r="AO1695" t="str">
            <v>09137</v>
          </cell>
          <cell r="AP1695">
            <v>0</v>
          </cell>
          <cell r="AQ1695">
            <v>0</v>
          </cell>
          <cell r="AR1695">
            <v>0</v>
          </cell>
          <cell r="AS1695">
            <v>0</v>
          </cell>
          <cell r="AT1695">
            <v>0</v>
          </cell>
          <cell r="AU1695">
            <v>0</v>
          </cell>
          <cell r="AV1695">
            <v>0</v>
          </cell>
          <cell r="AW1695">
            <v>0</v>
          </cell>
          <cell r="AX1695">
            <v>0</v>
          </cell>
          <cell r="AY1695">
            <v>0</v>
          </cell>
        </row>
        <row r="1696">
          <cell r="A1696" t="str">
            <v>039556</v>
          </cell>
          <cell r="B1696" t="str">
            <v>Mallard Cove</v>
          </cell>
          <cell r="C1696" t="str">
            <v>6875 Faris Ave</v>
          </cell>
          <cell r="D1696">
            <v>0</v>
          </cell>
          <cell r="E1696" t="str">
            <v>Indianapolis</v>
          </cell>
          <cell r="F1696" t="str">
            <v>IN</v>
          </cell>
          <cell r="G1696" t="str">
            <v>46226</v>
          </cell>
          <cell r="H1696" t="str">
            <v>317-542-0531</v>
          </cell>
          <cell r="I1696" t="str">
            <v>317-542-0539</v>
          </cell>
          <cell r="J1696">
            <v>354</v>
          </cell>
          <cell r="K1696" t="str">
            <v>18097</v>
          </cell>
          <cell r="L1696" t="str">
            <v>Marion</v>
          </cell>
          <cell r="M1696" t="str">
            <v>3480</v>
          </cell>
          <cell r="N1696" t="str">
            <v>Indianapolis</v>
          </cell>
          <cell r="O1696">
            <v>0</v>
          </cell>
          <cell r="P1696">
            <v>0</v>
          </cell>
          <cell r="Q1696">
            <v>0</v>
          </cell>
          <cell r="R1696">
            <v>0</v>
          </cell>
          <cell r="S1696" t="str">
            <v>Insignia</v>
          </cell>
          <cell r="T1696" t="str">
            <v>NHP</v>
          </cell>
          <cell r="U1696" t="str">
            <v>Affordable</v>
          </cell>
          <cell r="V1696" t="str">
            <v>Conventional</v>
          </cell>
          <cell r="W1696" t="str">
            <v>Tax Credit</v>
          </cell>
          <cell r="X1696" t="str">
            <v>Fee</v>
          </cell>
          <cell r="Y1696" t="str">
            <v>12</v>
          </cell>
          <cell r="Z1696">
            <v>0</v>
          </cell>
          <cell r="AA1696">
            <v>0</v>
          </cell>
          <cell r="AB1696">
            <v>0</v>
          </cell>
          <cell r="AC1696">
            <v>0</v>
          </cell>
          <cell r="AD1696" t="str">
            <v>No</v>
          </cell>
          <cell r="AE1696" t="str">
            <v>Yes</v>
          </cell>
          <cell r="AF1696" t="str">
            <v>AIMCO/NHP</v>
          </cell>
          <cell r="AG1696" t="str">
            <v>Faris Avenue L.P.</v>
          </cell>
          <cell r="AH1696">
            <v>0</v>
          </cell>
          <cell r="AI1696" t="str">
            <v>West</v>
          </cell>
          <cell r="AJ1696" t="str">
            <v>Indianapolis</v>
          </cell>
          <cell r="AK1696" t="str">
            <v>Rick Arbore</v>
          </cell>
          <cell r="AL1696" t="str">
            <v>Bett Hemry</v>
          </cell>
          <cell r="AM1696" t="b">
            <v>0</v>
          </cell>
          <cell r="AN1696" t="str">
            <v>RW:007052@3494</v>
          </cell>
          <cell r="AO1696" t="str">
            <v>11687</v>
          </cell>
          <cell r="AP1696">
            <v>0</v>
          </cell>
          <cell r="AQ1696">
            <v>0</v>
          </cell>
          <cell r="AR1696">
            <v>0</v>
          </cell>
          <cell r="AS1696">
            <v>0</v>
          </cell>
          <cell r="AT1696">
            <v>0</v>
          </cell>
          <cell r="AU1696">
            <v>0</v>
          </cell>
          <cell r="AV1696">
            <v>0</v>
          </cell>
          <cell r="AW1696">
            <v>0</v>
          </cell>
          <cell r="AX1696">
            <v>0</v>
          </cell>
          <cell r="AY1696">
            <v>0</v>
          </cell>
        </row>
        <row r="1697">
          <cell r="A1697" t="str">
            <v>039557</v>
          </cell>
          <cell r="B1697" t="str">
            <v>South Bridge Square</v>
          </cell>
          <cell r="C1697" t="str">
            <v>1255 S Byrne Rd</v>
          </cell>
          <cell r="D1697">
            <v>0</v>
          </cell>
          <cell r="E1697" t="str">
            <v>Toledo</v>
          </cell>
          <cell r="F1697" t="str">
            <v>OH</v>
          </cell>
          <cell r="G1697" t="str">
            <v>43614</v>
          </cell>
          <cell r="H1697" t="str">
            <v>419-382-4486</v>
          </cell>
          <cell r="I1697" t="str">
            <v>419-381-7116</v>
          </cell>
          <cell r="J1697">
            <v>327</v>
          </cell>
          <cell r="K1697" t="str">
            <v>39095</v>
          </cell>
          <cell r="L1697" t="str">
            <v>Lucas</v>
          </cell>
          <cell r="M1697" t="str">
            <v>8400</v>
          </cell>
          <cell r="N1697" t="str">
            <v>Toledo</v>
          </cell>
          <cell r="O1697">
            <v>0</v>
          </cell>
          <cell r="P1697">
            <v>0</v>
          </cell>
          <cell r="Q1697">
            <v>0</v>
          </cell>
          <cell r="R1697">
            <v>0</v>
          </cell>
          <cell r="S1697" t="str">
            <v>Insignia</v>
          </cell>
          <cell r="T1697" t="str">
            <v>NHP</v>
          </cell>
          <cell r="U1697" t="str">
            <v>Affordable</v>
          </cell>
          <cell r="V1697" t="str">
            <v>Conventional</v>
          </cell>
          <cell r="W1697" t="str">
            <v>Tax Credit</v>
          </cell>
          <cell r="X1697" t="str">
            <v>Fee</v>
          </cell>
          <cell r="Y1697" t="str">
            <v>12</v>
          </cell>
          <cell r="Z1697">
            <v>0</v>
          </cell>
          <cell r="AA1697">
            <v>0</v>
          </cell>
          <cell r="AB1697">
            <v>0</v>
          </cell>
          <cell r="AC1697">
            <v>0</v>
          </cell>
          <cell r="AD1697" t="str">
            <v>No</v>
          </cell>
          <cell r="AE1697" t="str">
            <v>Yes</v>
          </cell>
          <cell r="AF1697" t="str">
            <v>AIMCO/NHP</v>
          </cell>
          <cell r="AG1697" t="str">
            <v>Southbridge Housing Partners, L.P.</v>
          </cell>
          <cell r="AH1697">
            <v>0</v>
          </cell>
          <cell r="AI1697" t="str">
            <v>West</v>
          </cell>
          <cell r="AJ1697" t="str">
            <v>Columbus</v>
          </cell>
          <cell r="AK1697" t="str">
            <v>Rowe Shockley</v>
          </cell>
          <cell r="AL1697" t="str">
            <v>Bonnie Hersh</v>
          </cell>
          <cell r="AM1697" t="b">
            <v>0</v>
          </cell>
          <cell r="AN1697">
            <v>0</v>
          </cell>
          <cell r="AO1697" t="str">
            <v>09030</v>
          </cell>
          <cell r="AP1697">
            <v>0</v>
          </cell>
          <cell r="AQ1697">
            <v>0</v>
          </cell>
          <cell r="AR1697">
            <v>0</v>
          </cell>
          <cell r="AS1697">
            <v>0</v>
          </cell>
          <cell r="AT1697">
            <v>0</v>
          </cell>
          <cell r="AU1697">
            <v>0</v>
          </cell>
          <cell r="AV1697">
            <v>0</v>
          </cell>
          <cell r="AW1697">
            <v>0</v>
          </cell>
          <cell r="AX1697">
            <v>0</v>
          </cell>
          <cell r="AY1697">
            <v>0</v>
          </cell>
        </row>
        <row r="1698">
          <cell r="A1698" t="str">
            <v>039565</v>
          </cell>
          <cell r="B1698" t="str">
            <v>Lakeside North @ Carrollwood</v>
          </cell>
          <cell r="C1698" t="str">
            <v>3339 Handy Rd</v>
          </cell>
          <cell r="D1698">
            <v>0</v>
          </cell>
          <cell r="E1698" t="str">
            <v>Tampa</v>
          </cell>
          <cell r="F1698" t="str">
            <v>FL</v>
          </cell>
          <cell r="G1698" t="str">
            <v>33618</v>
          </cell>
          <cell r="H1698" t="str">
            <v>813-963-7900</v>
          </cell>
          <cell r="I1698" t="str">
            <v>813-963-7006</v>
          </cell>
          <cell r="J1698">
            <v>168</v>
          </cell>
          <cell r="K1698" t="str">
            <v>12057</v>
          </cell>
          <cell r="L1698" t="str">
            <v>Hillsborough</v>
          </cell>
          <cell r="M1698" t="str">
            <v>8280</v>
          </cell>
          <cell r="N1698" t="str">
            <v>Tampa-St. Petersburg-Clearwater</v>
          </cell>
          <cell r="O1698">
            <v>0</v>
          </cell>
          <cell r="P1698">
            <v>0</v>
          </cell>
          <cell r="Q1698">
            <v>0</v>
          </cell>
          <cell r="R1698" t="str">
            <v>garden</v>
          </cell>
          <cell r="S1698" t="str">
            <v>AIMCO</v>
          </cell>
          <cell r="T1698" t="str">
            <v>OXFORD</v>
          </cell>
          <cell r="U1698" t="str">
            <v>Conventional</v>
          </cell>
          <cell r="V1698" t="str">
            <v>Conventional</v>
          </cell>
          <cell r="W1698">
            <v>0</v>
          </cell>
          <cell r="X1698" t="str">
            <v>Fee</v>
          </cell>
          <cell r="Y1698">
            <v>0</v>
          </cell>
          <cell r="Z1698">
            <v>0</v>
          </cell>
          <cell r="AA1698">
            <v>0</v>
          </cell>
          <cell r="AB1698">
            <v>0</v>
          </cell>
          <cell r="AC1698">
            <v>0</v>
          </cell>
          <cell r="AD1698" t="str">
            <v>Yes</v>
          </cell>
          <cell r="AE1698" t="str">
            <v>Yes</v>
          </cell>
          <cell r="AF1698" t="str">
            <v>Oxford</v>
          </cell>
          <cell r="AG1698" t="str">
            <v>AIMCO of Florida, Inc.</v>
          </cell>
          <cell r="AH1698">
            <v>0</v>
          </cell>
          <cell r="AI1698" t="str">
            <v>Oxford</v>
          </cell>
          <cell r="AJ1698" t="str">
            <v>Conv. South</v>
          </cell>
          <cell r="AK1698" t="str">
            <v>Joe Pietzyk</v>
          </cell>
          <cell r="AL1698" t="str">
            <v>David Stanz</v>
          </cell>
          <cell r="AM1698" t="b">
            <v>0</v>
          </cell>
          <cell r="AN1698">
            <v>0</v>
          </cell>
          <cell r="AO1698">
            <v>0</v>
          </cell>
          <cell r="AP1698">
            <v>0</v>
          </cell>
          <cell r="AQ1698">
            <v>0</v>
          </cell>
          <cell r="AR1698">
            <v>0</v>
          </cell>
          <cell r="AS1698">
            <v>0</v>
          </cell>
          <cell r="AT1698">
            <v>0</v>
          </cell>
          <cell r="AU1698">
            <v>0</v>
          </cell>
          <cell r="AV1698">
            <v>0</v>
          </cell>
          <cell r="AW1698">
            <v>0</v>
          </cell>
          <cell r="AX1698">
            <v>0</v>
          </cell>
          <cell r="AY1698">
            <v>0</v>
          </cell>
        </row>
        <row r="1699">
          <cell r="A1699" t="str">
            <v>039571</v>
          </cell>
          <cell r="B1699" t="str">
            <v>Village Green</v>
          </cell>
          <cell r="C1699" t="str">
            <v>2305 Bay Area Blvd.</v>
          </cell>
          <cell r="D1699">
            <v>0</v>
          </cell>
          <cell r="E1699" t="str">
            <v>Houston</v>
          </cell>
          <cell r="F1699" t="str">
            <v>TX</v>
          </cell>
          <cell r="G1699" t="str">
            <v>77058</v>
          </cell>
          <cell r="H1699" t="str">
            <v>713-486-8105</v>
          </cell>
          <cell r="I1699" t="str">
            <v>713-486-5660</v>
          </cell>
          <cell r="J1699">
            <v>232</v>
          </cell>
          <cell r="K1699" t="str">
            <v>48201</v>
          </cell>
          <cell r="L1699" t="str">
            <v>Harris</v>
          </cell>
          <cell r="M1699" t="str">
            <v>3360</v>
          </cell>
          <cell r="N1699" t="str">
            <v>Houston</v>
          </cell>
          <cell r="O1699" t="str">
            <v>42</v>
          </cell>
          <cell r="P1699" t="str">
            <v>Houston - Galveston - Brazoria</v>
          </cell>
          <cell r="Q1699">
            <v>0</v>
          </cell>
          <cell r="R1699" t="str">
            <v>Garden</v>
          </cell>
          <cell r="S1699" t="str">
            <v>Insignia</v>
          </cell>
          <cell r="T1699">
            <v>0</v>
          </cell>
          <cell r="U1699" t="str">
            <v>Conventional</v>
          </cell>
          <cell r="V1699" t="str">
            <v>Conventional</v>
          </cell>
          <cell r="W1699">
            <v>0</v>
          </cell>
          <cell r="X1699" t="str">
            <v>Fee</v>
          </cell>
          <cell r="Y1699" t="str">
            <v>12</v>
          </cell>
          <cell r="Z1699">
            <v>0</v>
          </cell>
          <cell r="AA1699">
            <v>0</v>
          </cell>
          <cell r="AB1699" t="str">
            <v>174124</v>
          </cell>
          <cell r="AC1699">
            <v>0</v>
          </cell>
          <cell r="AD1699" t="str">
            <v>No</v>
          </cell>
          <cell r="AE1699" t="str">
            <v>Yes</v>
          </cell>
          <cell r="AF1699" t="str">
            <v>SHL/HAMLTON/GSSW    See 30185</v>
          </cell>
          <cell r="AG1699" t="str">
            <v>Meridian Village Green Investors, L.P.</v>
          </cell>
          <cell r="AH1699">
            <v>0</v>
          </cell>
          <cell r="AI1699" t="str">
            <v>West</v>
          </cell>
          <cell r="AJ1699" t="str">
            <v>Houston II</v>
          </cell>
          <cell r="AK1699" t="str">
            <v>Dave Hannan</v>
          </cell>
          <cell r="AL1699" t="str">
            <v>Julie Bonnin</v>
          </cell>
          <cell r="AM1699" t="b">
            <v>0</v>
          </cell>
          <cell r="AN1699" t="str">
            <v>RW:038236@3494</v>
          </cell>
          <cell r="AO1699" t="str">
            <v>08097</v>
          </cell>
          <cell r="AP1699">
            <v>0</v>
          </cell>
          <cell r="AQ1699">
            <v>0</v>
          </cell>
          <cell r="AR1699">
            <v>0</v>
          </cell>
          <cell r="AS1699">
            <v>0</v>
          </cell>
          <cell r="AT1699">
            <v>0</v>
          </cell>
          <cell r="AU1699">
            <v>0</v>
          </cell>
          <cell r="AV1699">
            <v>0</v>
          </cell>
          <cell r="AW1699">
            <v>0</v>
          </cell>
          <cell r="AX1699">
            <v>0</v>
          </cell>
          <cell r="AY1699">
            <v>0</v>
          </cell>
        </row>
        <row r="1700">
          <cell r="A1700" t="str">
            <v>039577</v>
          </cell>
          <cell r="B1700" t="str">
            <v>Arbor Station II</v>
          </cell>
          <cell r="C1700" t="str">
            <v>2495 Meadowridge Lane</v>
          </cell>
          <cell r="D1700">
            <v>0</v>
          </cell>
          <cell r="E1700" t="str">
            <v>Montgomery</v>
          </cell>
          <cell r="F1700" t="str">
            <v>AL</v>
          </cell>
          <cell r="G1700" t="str">
            <v>36117</v>
          </cell>
          <cell r="H1700" t="str">
            <v>334-270-1900</v>
          </cell>
          <cell r="I1700" t="str">
            <v>334-270-0028</v>
          </cell>
          <cell r="J1700">
            <v>24</v>
          </cell>
          <cell r="K1700" t="str">
            <v>01101</v>
          </cell>
          <cell r="L1700" t="str">
            <v>Montgomery</v>
          </cell>
          <cell r="M1700" t="str">
            <v>5240</v>
          </cell>
          <cell r="N1700" t="str">
            <v>Montgomery</v>
          </cell>
          <cell r="O1700">
            <v>0</v>
          </cell>
          <cell r="P1700">
            <v>0</v>
          </cell>
          <cell r="Q1700">
            <v>0</v>
          </cell>
          <cell r="R1700" t="str">
            <v>Garden</v>
          </cell>
          <cell r="S1700" t="str">
            <v>AIMCO</v>
          </cell>
          <cell r="T1700" t="str">
            <v>REIT</v>
          </cell>
          <cell r="U1700" t="str">
            <v>Affordable</v>
          </cell>
          <cell r="V1700" t="str">
            <v>Conventional</v>
          </cell>
          <cell r="W1700">
            <v>0</v>
          </cell>
          <cell r="X1700" t="str">
            <v>Consolidated</v>
          </cell>
          <cell r="Y1700" t="str">
            <v>12</v>
          </cell>
          <cell r="Z1700" t="str">
            <v>8</v>
          </cell>
          <cell r="AA1700" t="str">
            <v>9</v>
          </cell>
          <cell r="AB1700">
            <v>0</v>
          </cell>
          <cell r="AC1700">
            <v>1</v>
          </cell>
          <cell r="AD1700" t="str">
            <v>Yes</v>
          </cell>
          <cell r="AE1700" t="str">
            <v>Yes</v>
          </cell>
          <cell r="AF1700" t="str">
            <v>NHP Management Company</v>
          </cell>
          <cell r="AG1700" t="str">
            <v>AIMCO/Arbor Station, LP</v>
          </cell>
          <cell r="AH1700">
            <v>0</v>
          </cell>
          <cell r="AI1700" t="str">
            <v>South East</v>
          </cell>
          <cell r="AJ1700" t="str">
            <v>Mobile</v>
          </cell>
          <cell r="AK1700" t="str">
            <v>Jimmy Arnold</v>
          </cell>
          <cell r="AL1700" t="str">
            <v>Sandra Bullard</v>
          </cell>
          <cell r="AM1700" t="b">
            <v>0</v>
          </cell>
          <cell r="AN1700" t="str">
            <v>RW:038913@3494</v>
          </cell>
          <cell r="AO1700" t="str">
            <v>10357</v>
          </cell>
          <cell r="AP1700">
            <v>0</v>
          </cell>
          <cell r="AQ1700">
            <v>0</v>
          </cell>
          <cell r="AR1700">
            <v>0</v>
          </cell>
          <cell r="AS1700">
            <v>0</v>
          </cell>
          <cell r="AT1700">
            <v>0</v>
          </cell>
          <cell r="AU1700">
            <v>0</v>
          </cell>
          <cell r="AV1700">
            <v>0</v>
          </cell>
          <cell r="AW1700">
            <v>0</v>
          </cell>
          <cell r="AX1700">
            <v>0</v>
          </cell>
          <cell r="AY1700">
            <v>0</v>
          </cell>
        </row>
        <row r="1701">
          <cell r="A1701" t="str">
            <v>039582</v>
          </cell>
          <cell r="B1701" t="str">
            <v>Blue Ridge</v>
          </cell>
          <cell r="C1701" t="str">
            <v>2610 Plymouth Rd #600</v>
          </cell>
          <cell r="D1701">
            <v>0</v>
          </cell>
          <cell r="E1701" t="str">
            <v>Johnson City</v>
          </cell>
          <cell r="F1701" t="str">
            <v>TN</v>
          </cell>
          <cell r="G1701" t="str">
            <v>37601</v>
          </cell>
          <cell r="H1701" t="str">
            <v>423-232-7835</v>
          </cell>
          <cell r="I1701" t="str">
            <v>423-929-3326</v>
          </cell>
          <cell r="J1701">
            <v>80</v>
          </cell>
          <cell r="K1701" t="str">
            <v>47179</v>
          </cell>
          <cell r="L1701" t="str">
            <v>Washington</v>
          </cell>
          <cell r="M1701" t="str">
            <v>3660</v>
          </cell>
          <cell r="N1701" t="str">
            <v>JohnsonCity-Kingsport-Bristol</v>
          </cell>
          <cell r="O1701">
            <v>0</v>
          </cell>
          <cell r="P1701">
            <v>0</v>
          </cell>
          <cell r="Q1701" t="str">
            <v>Small city</v>
          </cell>
          <cell r="R1701" t="str">
            <v>garden</v>
          </cell>
          <cell r="S1701" t="str">
            <v>AIMCO</v>
          </cell>
          <cell r="T1701">
            <v>0</v>
          </cell>
          <cell r="U1701" t="str">
            <v>Affordable</v>
          </cell>
          <cell r="V1701" t="str">
            <v>Conventional</v>
          </cell>
          <cell r="W1701" t="str">
            <v>Tax Credit</v>
          </cell>
          <cell r="X1701" t="str">
            <v>Fee</v>
          </cell>
          <cell r="Y1701" t="str">
            <v>12</v>
          </cell>
          <cell r="Z1701">
            <v>0</v>
          </cell>
          <cell r="AA1701">
            <v>0</v>
          </cell>
          <cell r="AB1701">
            <v>0</v>
          </cell>
          <cell r="AC1701">
            <v>0</v>
          </cell>
          <cell r="AD1701" t="str">
            <v>No</v>
          </cell>
          <cell r="AE1701" t="str">
            <v>Yes</v>
          </cell>
          <cell r="AF1701" t="str">
            <v>Ocwen</v>
          </cell>
          <cell r="AG1701" t="str">
            <v>NHPAHP MFTN, L.P. GP of Blue Ridge, L.P.</v>
          </cell>
          <cell r="AH1701">
            <v>0</v>
          </cell>
          <cell r="AI1701" t="str">
            <v>South East</v>
          </cell>
          <cell r="AJ1701" t="str">
            <v>Nashville</v>
          </cell>
          <cell r="AK1701" t="str">
            <v>Rod Beverstein</v>
          </cell>
          <cell r="AL1701" t="str">
            <v>Hank Dotson</v>
          </cell>
          <cell r="AM1701" t="b">
            <v>0</v>
          </cell>
          <cell r="AN1701" t="str">
            <v>RW:038992@3494</v>
          </cell>
          <cell r="AO1701" t="str">
            <v>10437</v>
          </cell>
          <cell r="AP1701">
            <v>0</v>
          </cell>
          <cell r="AQ1701">
            <v>0</v>
          </cell>
          <cell r="AR1701">
            <v>0</v>
          </cell>
          <cell r="AS1701">
            <v>0</v>
          </cell>
          <cell r="AT1701">
            <v>0</v>
          </cell>
          <cell r="AU1701">
            <v>0</v>
          </cell>
          <cell r="AV1701">
            <v>0</v>
          </cell>
          <cell r="AW1701">
            <v>0</v>
          </cell>
          <cell r="AX1701">
            <v>0</v>
          </cell>
          <cell r="AY1701">
            <v>0</v>
          </cell>
        </row>
        <row r="1702">
          <cell r="A1702" t="str">
            <v>039583</v>
          </cell>
          <cell r="B1702" t="str">
            <v>Bradley Place</v>
          </cell>
          <cell r="C1702" t="str">
            <v>435 Kile Lane, Suite 600</v>
          </cell>
          <cell r="D1702">
            <v>0</v>
          </cell>
          <cell r="E1702" t="str">
            <v>Cleveland</v>
          </cell>
          <cell r="F1702" t="str">
            <v>TN</v>
          </cell>
          <cell r="G1702" t="str">
            <v>37311</v>
          </cell>
          <cell r="H1702" t="str">
            <v>423-478-5505</v>
          </cell>
          <cell r="I1702" t="str">
            <v>423-478-2855</v>
          </cell>
          <cell r="J1702">
            <v>80</v>
          </cell>
          <cell r="K1702" t="str">
            <v>47011</v>
          </cell>
          <cell r="L1702" t="str">
            <v>Bradley</v>
          </cell>
          <cell r="M1702" t="str">
            <v>047</v>
          </cell>
          <cell r="N1702" t="str">
            <v>TN Other</v>
          </cell>
          <cell r="O1702">
            <v>0</v>
          </cell>
          <cell r="P1702">
            <v>0</v>
          </cell>
          <cell r="Q1702">
            <v>0</v>
          </cell>
          <cell r="R1702" t="str">
            <v>Garden</v>
          </cell>
          <cell r="S1702" t="str">
            <v>AIMCO</v>
          </cell>
          <cell r="T1702">
            <v>0</v>
          </cell>
          <cell r="U1702" t="str">
            <v>Conventional</v>
          </cell>
          <cell r="V1702" t="str">
            <v>Conventional</v>
          </cell>
          <cell r="W1702" t="str">
            <v>Tax Credit</v>
          </cell>
          <cell r="X1702" t="str">
            <v>Fee</v>
          </cell>
          <cell r="Y1702" t="str">
            <v>12</v>
          </cell>
          <cell r="Z1702">
            <v>0</v>
          </cell>
          <cell r="AA1702">
            <v>0</v>
          </cell>
          <cell r="AB1702">
            <v>0</v>
          </cell>
          <cell r="AC1702">
            <v>0</v>
          </cell>
          <cell r="AD1702" t="str">
            <v>No</v>
          </cell>
          <cell r="AE1702" t="str">
            <v>Yes</v>
          </cell>
          <cell r="AF1702" t="str">
            <v>Ocwen</v>
          </cell>
          <cell r="AG1702" t="str">
            <v>NHPAHP MFTN1, L.P. GP of Bradley Palce L. P.</v>
          </cell>
          <cell r="AH1702" t="str">
            <v>1999</v>
          </cell>
          <cell r="AI1702" t="str">
            <v>South East</v>
          </cell>
          <cell r="AJ1702" t="str">
            <v>Nashville</v>
          </cell>
          <cell r="AK1702" t="str">
            <v>Rod Beverstein</v>
          </cell>
          <cell r="AL1702" t="str">
            <v>Hank Dotson</v>
          </cell>
          <cell r="AM1702" t="b">
            <v>0</v>
          </cell>
          <cell r="AN1702" t="str">
            <v>RW:000083@3494</v>
          </cell>
          <cell r="AO1702" t="str">
            <v>11282</v>
          </cell>
          <cell r="AP1702">
            <v>0</v>
          </cell>
          <cell r="AQ1702">
            <v>0</v>
          </cell>
          <cell r="AR1702">
            <v>0</v>
          </cell>
          <cell r="AS1702">
            <v>0</v>
          </cell>
          <cell r="AT1702">
            <v>0</v>
          </cell>
          <cell r="AU1702">
            <v>0</v>
          </cell>
          <cell r="AV1702">
            <v>0</v>
          </cell>
          <cell r="AW1702">
            <v>0</v>
          </cell>
          <cell r="AX1702">
            <v>0</v>
          </cell>
          <cell r="AY1702">
            <v>0</v>
          </cell>
        </row>
        <row r="1703">
          <cell r="A1703" t="str">
            <v>039587</v>
          </cell>
          <cell r="B1703" t="str">
            <v>Harbor Town @ Jacaranda</v>
          </cell>
          <cell r="C1703" t="str">
            <v>8101 NW 14th St</v>
          </cell>
          <cell r="D1703">
            <v>0</v>
          </cell>
          <cell r="E1703" t="str">
            <v>Plantation</v>
          </cell>
          <cell r="F1703" t="str">
            <v>FL</v>
          </cell>
          <cell r="G1703" t="str">
            <v>00000</v>
          </cell>
          <cell r="H1703" t="str">
            <v>954-472-5466</v>
          </cell>
          <cell r="I1703" t="str">
            <v>954-472-5744</v>
          </cell>
          <cell r="J1703">
            <v>280</v>
          </cell>
          <cell r="K1703" t="str">
            <v>12011</v>
          </cell>
          <cell r="L1703" t="str">
            <v>Broward</v>
          </cell>
          <cell r="M1703" t="str">
            <v>2680</v>
          </cell>
          <cell r="N1703" t="str">
            <v>FortLauderdale</v>
          </cell>
          <cell r="O1703" t="str">
            <v>56</v>
          </cell>
          <cell r="P1703" t="str">
            <v>Miami - Fort Lauderdale</v>
          </cell>
          <cell r="Q1703">
            <v>0</v>
          </cell>
          <cell r="R1703">
            <v>0</v>
          </cell>
          <cell r="S1703" t="str">
            <v>AIMCO</v>
          </cell>
          <cell r="T1703" t="str">
            <v>OXFORD</v>
          </cell>
          <cell r="U1703" t="str">
            <v>Conventional</v>
          </cell>
          <cell r="V1703" t="str">
            <v>Conventional</v>
          </cell>
          <cell r="W1703">
            <v>0</v>
          </cell>
          <cell r="X1703" t="str">
            <v>Fee</v>
          </cell>
          <cell r="Y1703">
            <v>0</v>
          </cell>
          <cell r="Z1703">
            <v>0</v>
          </cell>
          <cell r="AA1703">
            <v>0</v>
          </cell>
          <cell r="AB1703">
            <v>0</v>
          </cell>
          <cell r="AC1703">
            <v>0</v>
          </cell>
          <cell r="AD1703" t="str">
            <v>Yes</v>
          </cell>
          <cell r="AE1703" t="str">
            <v>Yes</v>
          </cell>
          <cell r="AF1703" t="str">
            <v>NHP Management Company</v>
          </cell>
          <cell r="AG1703" t="str">
            <v>AIMCO of Florida, Inc.</v>
          </cell>
          <cell r="AH1703">
            <v>0</v>
          </cell>
          <cell r="AI1703" t="str">
            <v>Oxford</v>
          </cell>
          <cell r="AJ1703" t="str">
            <v>Conv. South</v>
          </cell>
          <cell r="AK1703" t="str">
            <v>Joe Pietzyk</v>
          </cell>
          <cell r="AL1703" t="str">
            <v>Pat Fraza</v>
          </cell>
          <cell r="AM1703" t="b">
            <v>0</v>
          </cell>
          <cell r="AN1703">
            <v>0</v>
          </cell>
          <cell r="AO1703" t="str">
            <v>03099</v>
          </cell>
          <cell r="AP1703">
            <v>0</v>
          </cell>
          <cell r="AQ1703">
            <v>0</v>
          </cell>
          <cell r="AR1703">
            <v>0</v>
          </cell>
          <cell r="AS1703">
            <v>0</v>
          </cell>
          <cell r="AT1703">
            <v>0</v>
          </cell>
          <cell r="AU1703">
            <v>0</v>
          </cell>
          <cell r="AV1703">
            <v>0</v>
          </cell>
          <cell r="AW1703">
            <v>0</v>
          </cell>
          <cell r="AX1703">
            <v>0</v>
          </cell>
          <cell r="AY1703">
            <v>0</v>
          </cell>
        </row>
        <row r="1704">
          <cell r="A1704" t="str">
            <v>039588</v>
          </cell>
          <cell r="B1704" t="str">
            <v>Willow Cove V</v>
          </cell>
          <cell r="C1704" t="str">
            <v>9300 S Redwood Rd</v>
          </cell>
          <cell r="D1704">
            <v>0</v>
          </cell>
          <cell r="E1704" t="str">
            <v>West Jordan</v>
          </cell>
          <cell r="F1704" t="str">
            <v>UT</v>
          </cell>
          <cell r="G1704" t="str">
            <v>84088</v>
          </cell>
          <cell r="H1704" t="str">
            <v>801-562-1770</v>
          </cell>
          <cell r="I1704" t="str">
            <v>801-562-1777</v>
          </cell>
          <cell r="J1704">
            <v>120</v>
          </cell>
          <cell r="K1704" t="str">
            <v>49035</v>
          </cell>
          <cell r="L1704" t="str">
            <v>Salt Lake</v>
          </cell>
          <cell r="M1704" t="str">
            <v>7160</v>
          </cell>
          <cell r="N1704" t="str">
            <v>Salt Lake City-Ogden</v>
          </cell>
          <cell r="O1704">
            <v>0</v>
          </cell>
          <cell r="P1704">
            <v>0</v>
          </cell>
          <cell r="Q1704" t="str">
            <v>Suburban</v>
          </cell>
          <cell r="R1704" t="str">
            <v>garden</v>
          </cell>
          <cell r="S1704" t="str">
            <v>Insignia</v>
          </cell>
          <cell r="T1704">
            <v>0</v>
          </cell>
          <cell r="U1704" t="str">
            <v>Conventional</v>
          </cell>
          <cell r="V1704" t="str">
            <v>Conventional</v>
          </cell>
          <cell r="W1704">
            <v>0</v>
          </cell>
          <cell r="X1704" t="str">
            <v>Fee</v>
          </cell>
          <cell r="Y1704" t="str">
            <v>12</v>
          </cell>
          <cell r="Z1704">
            <v>0</v>
          </cell>
          <cell r="AA1704">
            <v>0</v>
          </cell>
          <cell r="AB1704">
            <v>0</v>
          </cell>
          <cell r="AC1704">
            <v>0</v>
          </cell>
          <cell r="AD1704" t="str">
            <v>No</v>
          </cell>
          <cell r="AE1704" t="str">
            <v>Yes</v>
          </cell>
          <cell r="AF1704" t="str">
            <v>AIMCO/NHP</v>
          </cell>
          <cell r="AG1704" t="str">
            <v>David Schmidt Willowcove, L.L.C.</v>
          </cell>
          <cell r="AH1704">
            <v>0</v>
          </cell>
          <cell r="AI1704" t="str">
            <v>Far West</v>
          </cell>
          <cell r="AJ1704" t="str">
            <v>Denver</v>
          </cell>
          <cell r="AK1704" t="str">
            <v>Steve Peters</v>
          </cell>
          <cell r="AL1704" t="str">
            <v>Greg Wiseman</v>
          </cell>
          <cell r="AM1704" t="b">
            <v>0</v>
          </cell>
          <cell r="AN1704" t="str">
            <v>RW:000542@3494</v>
          </cell>
          <cell r="AO1704">
            <v>0</v>
          </cell>
          <cell r="AP1704">
            <v>0</v>
          </cell>
          <cell r="AQ1704">
            <v>0</v>
          </cell>
          <cell r="AR1704">
            <v>0</v>
          </cell>
          <cell r="AS1704">
            <v>0</v>
          </cell>
          <cell r="AT1704">
            <v>0</v>
          </cell>
          <cell r="AU1704">
            <v>0</v>
          </cell>
          <cell r="AV1704">
            <v>0</v>
          </cell>
          <cell r="AW1704">
            <v>0</v>
          </cell>
          <cell r="AX1704">
            <v>0</v>
          </cell>
          <cell r="AY1704">
            <v>0</v>
          </cell>
        </row>
        <row r="1705">
          <cell r="A1705" t="str">
            <v>039589</v>
          </cell>
          <cell r="B1705" t="str">
            <v>Toana View</v>
          </cell>
          <cell r="C1705" t="str">
            <v>3081 Tibbets Blvd</v>
          </cell>
          <cell r="D1705">
            <v>0</v>
          </cell>
          <cell r="E1705" t="str">
            <v>West Wendover</v>
          </cell>
          <cell r="F1705" t="str">
            <v>NV</v>
          </cell>
          <cell r="G1705" t="str">
            <v>89883</v>
          </cell>
          <cell r="H1705" t="str">
            <v>775-664-2664</v>
          </cell>
          <cell r="I1705">
            <v>0</v>
          </cell>
          <cell r="J1705">
            <v>36</v>
          </cell>
          <cell r="K1705" t="str">
            <v>32007</v>
          </cell>
          <cell r="L1705" t="str">
            <v>Elko</v>
          </cell>
          <cell r="M1705" t="str">
            <v>032</v>
          </cell>
          <cell r="N1705" t="str">
            <v>NV Other</v>
          </cell>
          <cell r="O1705">
            <v>0</v>
          </cell>
          <cell r="P1705">
            <v>0</v>
          </cell>
          <cell r="Q1705" t="str">
            <v>Rural</v>
          </cell>
          <cell r="R1705" t="str">
            <v>garden</v>
          </cell>
          <cell r="S1705" t="str">
            <v>Insignia</v>
          </cell>
          <cell r="T1705">
            <v>0</v>
          </cell>
          <cell r="U1705" t="str">
            <v>Conventional</v>
          </cell>
          <cell r="V1705" t="str">
            <v>Conventional</v>
          </cell>
          <cell r="W1705" t="str">
            <v>Tax Credit</v>
          </cell>
          <cell r="X1705" t="str">
            <v>Fee</v>
          </cell>
          <cell r="Y1705" t="str">
            <v>12</v>
          </cell>
          <cell r="Z1705">
            <v>0</v>
          </cell>
          <cell r="AA1705">
            <v>0</v>
          </cell>
          <cell r="AB1705">
            <v>0</v>
          </cell>
          <cell r="AC1705">
            <v>0</v>
          </cell>
          <cell r="AD1705" t="str">
            <v>No</v>
          </cell>
          <cell r="AE1705" t="str">
            <v>Yes</v>
          </cell>
          <cell r="AF1705" t="str">
            <v>AIMCO/NHP</v>
          </cell>
          <cell r="AG1705" t="str">
            <v>West Wendover Associates, a Nevada L.P.</v>
          </cell>
          <cell r="AH1705">
            <v>0</v>
          </cell>
          <cell r="AI1705" t="str">
            <v>Far West</v>
          </cell>
          <cell r="AJ1705" t="str">
            <v>Denver</v>
          </cell>
          <cell r="AK1705" t="str">
            <v>Steve Peters</v>
          </cell>
          <cell r="AL1705" t="str">
            <v>Greg Wiseman</v>
          </cell>
          <cell r="AM1705" t="b">
            <v>0</v>
          </cell>
          <cell r="AN1705" t="str">
            <v>RW:000505@3494</v>
          </cell>
          <cell r="AO1705" t="str">
            <v>11334</v>
          </cell>
          <cell r="AP1705">
            <v>0</v>
          </cell>
          <cell r="AQ1705">
            <v>0</v>
          </cell>
          <cell r="AR1705">
            <v>0</v>
          </cell>
          <cell r="AS1705">
            <v>0</v>
          </cell>
          <cell r="AT1705">
            <v>0</v>
          </cell>
          <cell r="AU1705">
            <v>0</v>
          </cell>
          <cell r="AV1705">
            <v>0</v>
          </cell>
          <cell r="AW1705">
            <v>0</v>
          </cell>
          <cell r="AX1705">
            <v>0</v>
          </cell>
          <cell r="AY1705">
            <v>0</v>
          </cell>
        </row>
        <row r="1706">
          <cell r="A1706" t="str">
            <v>039591</v>
          </cell>
          <cell r="B1706" t="str">
            <v>BELLMAWR MANOR</v>
          </cell>
          <cell r="C1706" t="str">
            <v>1020 W. KINGS HIGHWAY</v>
          </cell>
          <cell r="D1706" t="str">
            <v>APT. 197</v>
          </cell>
          <cell r="E1706" t="str">
            <v>Bellmawr</v>
          </cell>
          <cell r="F1706" t="str">
            <v>NJ</v>
          </cell>
          <cell r="G1706" t="str">
            <v>08031</v>
          </cell>
          <cell r="H1706" t="str">
            <v>609-931-2221</v>
          </cell>
          <cell r="I1706" t="str">
            <v>609-931-0879</v>
          </cell>
          <cell r="J1706">
            <v>208</v>
          </cell>
          <cell r="K1706" t="str">
            <v>34007</v>
          </cell>
          <cell r="L1706" t="str">
            <v>Camden</v>
          </cell>
          <cell r="M1706" t="str">
            <v>6160</v>
          </cell>
          <cell r="N1706" t="str">
            <v>Philadelphia</v>
          </cell>
          <cell r="O1706" t="str">
            <v>77</v>
          </cell>
          <cell r="P1706" t="str">
            <v>Philadelphia - Wilmington - Atlantic City</v>
          </cell>
          <cell r="Q1706" t="str">
            <v>Suburban</v>
          </cell>
          <cell r="R1706" t="str">
            <v>garden</v>
          </cell>
          <cell r="S1706" t="str">
            <v>AIMCO</v>
          </cell>
          <cell r="T1706" t="str">
            <v>MLG2</v>
          </cell>
          <cell r="U1706" t="str">
            <v>Conventional</v>
          </cell>
          <cell r="V1706" t="str">
            <v>Conventional</v>
          </cell>
          <cell r="W1706">
            <v>0</v>
          </cell>
          <cell r="X1706" t="str">
            <v>Fee</v>
          </cell>
          <cell r="Y1706" t="str">
            <v>12</v>
          </cell>
          <cell r="Z1706">
            <v>0</v>
          </cell>
          <cell r="AA1706">
            <v>0</v>
          </cell>
          <cell r="AB1706">
            <v>0</v>
          </cell>
          <cell r="AC1706">
            <v>0</v>
          </cell>
          <cell r="AD1706" t="str">
            <v>No</v>
          </cell>
          <cell r="AE1706" t="str">
            <v>Yes</v>
          </cell>
          <cell r="AF1706" t="str">
            <v>Emmes-MLG</v>
          </cell>
          <cell r="AG1706" t="str">
            <v>Bellmawr Associates</v>
          </cell>
          <cell r="AH1706" t="str">
            <v>1963</v>
          </cell>
          <cell r="AI1706" t="str">
            <v>East</v>
          </cell>
          <cell r="AJ1706" t="str">
            <v>Philadelphia I</v>
          </cell>
          <cell r="AK1706" t="str">
            <v>Carl Ruff</v>
          </cell>
          <cell r="AL1706" t="str">
            <v>Jerry Reinert</v>
          </cell>
          <cell r="AM1706" t="b">
            <v>0</v>
          </cell>
          <cell r="AN1706" t="str">
            <v>RW:038310@3494</v>
          </cell>
          <cell r="AO1706" t="str">
            <v>08159</v>
          </cell>
          <cell r="AP1706">
            <v>0</v>
          </cell>
          <cell r="AQ1706">
            <v>0</v>
          </cell>
          <cell r="AR1706">
            <v>0</v>
          </cell>
          <cell r="AS1706">
            <v>0</v>
          </cell>
          <cell r="AT1706">
            <v>0</v>
          </cell>
          <cell r="AU1706">
            <v>0</v>
          </cell>
          <cell r="AV1706">
            <v>0</v>
          </cell>
          <cell r="AW1706">
            <v>0</v>
          </cell>
          <cell r="AX1706">
            <v>0</v>
          </cell>
          <cell r="AY1706">
            <v>0</v>
          </cell>
        </row>
        <row r="1707">
          <cell r="A1707" t="str">
            <v>039592</v>
          </cell>
          <cell r="B1707" t="str">
            <v>BOUND BROOK</v>
          </cell>
          <cell r="C1707" t="str">
            <v>10-A CODRINGTON DRIVE</v>
          </cell>
          <cell r="D1707">
            <v>0</v>
          </cell>
          <cell r="E1707" t="str">
            <v>Bound Brook</v>
          </cell>
          <cell r="F1707" t="str">
            <v>NJ</v>
          </cell>
          <cell r="G1707" t="str">
            <v>08805</v>
          </cell>
          <cell r="H1707" t="str">
            <v>732-356-2084</v>
          </cell>
          <cell r="I1707" t="str">
            <v>732-356-9475</v>
          </cell>
          <cell r="J1707">
            <v>336</v>
          </cell>
          <cell r="K1707" t="str">
            <v>34035</v>
          </cell>
          <cell r="L1707" t="str">
            <v>Somerset</v>
          </cell>
          <cell r="M1707" t="str">
            <v>5015</v>
          </cell>
          <cell r="N1707" t="str">
            <v>Middlesex-Somerset-Hunterdon</v>
          </cell>
          <cell r="O1707" t="str">
            <v>70</v>
          </cell>
          <cell r="P1707" t="str">
            <v>New York - Northern New Jersey - Long Island</v>
          </cell>
          <cell r="Q1707" t="str">
            <v>Suburban</v>
          </cell>
          <cell r="R1707" t="str">
            <v>garden</v>
          </cell>
          <cell r="S1707" t="str">
            <v>AIMCO</v>
          </cell>
          <cell r="T1707" t="str">
            <v>MLG2</v>
          </cell>
          <cell r="U1707" t="str">
            <v>Conventional</v>
          </cell>
          <cell r="V1707" t="str">
            <v>Conventional</v>
          </cell>
          <cell r="W1707">
            <v>0</v>
          </cell>
          <cell r="X1707" t="str">
            <v>Fee</v>
          </cell>
          <cell r="Y1707" t="str">
            <v>12</v>
          </cell>
          <cell r="Z1707">
            <v>0</v>
          </cell>
          <cell r="AA1707">
            <v>0</v>
          </cell>
          <cell r="AB1707">
            <v>0</v>
          </cell>
          <cell r="AC1707">
            <v>0</v>
          </cell>
          <cell r="AD1707" t="str">
            <v>No</v>
          </cell>
          <cell r="AE1707" t="str">
            <v>Yes</v>
          </cell>
          <cell r="AF1707" t="str">
            <v>Emmes-MLG</v>
          </cell>
          <cell r="AG1707" t="str">
            <v>Brook Associates</v>
          </cell>
          <cell r="AH1707" t="str">
            <v>1940</v>
          </cell>
          <cell r="AI1707" t="str">
            <v>East</v>
          </cell>
          <cell r="AJ1707" t="str">
            <v>Philadelphia I</v>
          </cell>
          <cell r="AK1707" t="str">
            <v>Carl Ruff</v>
          </cell>
          <cell r="AL1707" t="str">
            <v>Luisa Dicesare</v>
          </cell>
          <cell r="AM1707" t="b">
            <v>0</v>
          </cell>
          <cell r="AN1707">
            <v>0</v>
          </cell>
          <cell r="AO1707" t="str">
            <v>09134</v>
          </cell>
          <cell r="AP1707">
            <v>0</v>
          </cell>
          <cell r="AQ1707">
            <v>0</v>
          </cell>
          <cell r="AR1707">
            <v>0</v>
          </cell>
          <cell r="AS1707">
            <v>0</v>
          </cell>
          <cell r="AT1707">
            <v>0</v>
          </cell>
          <cell r="AU1707">
            <v>0</v>
          </cell>
          <cell r="AV1707">
            <v>0</v>
          </cell>
          <cell r="AW1707">
            <v>0</v>
          </cell>
          <cell r="AX1707">
            <v>0</v>
          </cell>
          <cell r="AY1707">
            <v>0</v>
          </cell>
        </row>
        <row r="1708">
          <cell r="A1708" t="str">
            <v>039593</v>
          </cell>
          <cell r="B1708" t="str">
            <v>DOUGLAS GARDENS</v>
          </cell>
          <cell r="C1708" t="str">
            <v>462A HAMILTON STREET</v>
          </cell>
          <cell r="D1708">
            <v>0</v>
          </cell>
          <cell r="E1708" t="str">
            <v>Somerset</v>
          </cell>
          <cell r="F1708" t="str">
            <v>NJ</v>
          </cell>
          <cell r="G1708" t="str">
            <v>08873</v>
          </cell>
          <cell r="H1708" t="str">
            <v>908-828-1057</v>
          </cell>
          <cell r="I1708" t="str">
            <v>908-828-1552</v>
          </cell>
          <cell r="J1708">
            <v>177</v>
          </cell>
          <cell r="K1708" t="str">
            <v>34035</v>
          </cell>
          <cell r="L1708" t="str">
            <v>Somerset</v>
          </cell>
          <cell r="M1708" t="str">
            <v>5015</v>
          </cell>
          <cell r="N1708" t="str">
            <v>Middlesex-Somerset-Hunterdon</v>
          </cell>
          <cell r="O1708" t="str">
            <v>70</v>
          </cell>
          <cell r="P1708" t="str">
            <v>New York - Northern New Jersey - Long Island</v>
          </cell>
          <cell r="Q1708" t="str">
            <v>Rural</v>
          </cell>
          <cell r="R1708" t="str">
            <v>garden</v>
          </cell>
          <cell r="S1708" t="str">
            <v>AIMCO</v>
          </cell>
          <cell r="T1708" t="str">
            <v>MLG2</v>
          </cell>
          <cell r="U1708" t="str">
            <v>Conventional</v>
          </cell>
          <cell r="V1708" t="str">
            <v>Conventional</v>
          </cell>
          <cell r="W1708">
            <v>0</v>
          </cell>
          <cell r="X1708" t="str">
            <v>Fee</v>
          </cell>
          <cell r="Y1708" t="str">
            <v>12</v>
          </cell>
          <cell r="Z1708">
            <v>0</v>
          </cell>
          <cell r="AA1708">
            <v>0</v>
          </cell>
          <cell r="AB1708">
            <v>0</v>
          </cell>
          <cell r="AC1708">
            <v>0</v>
          </cell>
          <cell r="AD1708" t="str">
            <v>No</v>
          </cell>
          <cell r="AE1708" t="str">
            <v>Yes</v>
          </cell>
          <cell r="AF1708" t="str">
            <v>Emmes-MLG</v>
          </cell>
          <cell r="AG1708" t="str">
            <v>Douglas Gardens, LP</v>
          </cell>
          <cell r="AH1708" t="str">
            <v>1960</v>
          </cell>
          <cell r="AI1708" t="str">
            <v>East</v>
          </cell>
          <cell r="AJ1708" t="str">
            <v>Philadelphia I</v>
          </cell>
          <cell r="AK1708" t="str">
            <v>Carl Ruff</v>
          </cell>
          <cell r="AL1708" t="str">
            <v>Luisa Dicesare</v>
          </cell>
          <cell r="AM1708" t="b">
            <v>0</v>
          </cell>
          <cell r="AN1708">
            <v>0</v>
          </cell>
          <cell r="AO1708" t="str">
            <v>13167</v>
          </cell>
          <cell r="AP1708">
            <v>0</v>
          </cell>
          <cell r="AQ1708">
            <v>0</v>
          </cell>
          <cell r="AR1708">
            <v>0</v>
          </cell>
          <cell r="AS1708">
            <v>0</v>
          </cell>
          <cell r="AT1708">
            <v>0</v>
          </cell>
          <cell r="AU1708">
            <v>0</v>
          </cell>
          <cell r="AV1708">
            <v>0</v>
          </cell>
          <cell r="AW1708">
            <v>0</v>
          </cell>
          <cell r="AX1708">
            <v>0</v>
          </cell>
          <cell r="AY1708">
            <v>0</v>
          </cell>
        </row>
        <row r="1709">
          <cell r="A1709" t="str">
            <v>039594</v>
          </cell>
          <cell r="B1709" t="str">
            <v>DUTCHTOWN MANOR</v>
          </cell>
          <cell r="C1709" t="str">
            <v>1309A RIVER AVENUE</v>
          </cell>
          <cell r="D1709">
            <v>0</v>
          </cell>
          <cell r="E1709" t="str">
            <v>Lakewood</v>
          </cell>
          <cell r="F1709" t="str">
            <v>NJ</v>
          </cell>
          <cell r="G1709" t="str">
            <v>08701</v>
          </cell>
          <cell r="H1709" t="str">
            <v>908-364-6177</v>
          </cell>
          <cell r="I1709" t="str">
            <v>908-364-8565</v>
          </cell>
          <cell r="J1709">
            <v>104</v>
          </cell>
          <cell r="K1709" t="str">
            <v>34029</v>
          </cell>
          <cell r="L1709" t="str">
            <v>Ocean</v>
          </cell>
          <cell r="M1709" t="str">
            <v>5190</v>
          </cell>
          <cell r="N1709" t="str">
            <v>Monmouth-Ocean</v>
          </cell>
          <cell r="O1709" t="str">
            <v>70</v>
          </cell>
          <cell r="P1709" t="str">
            <v>New York - Northern New Jersey - Long Island</v>
          </cell>
          <cell r="Q1709" t="str">
            <v>Suburban</v>
          </cell>
          <cell r="R1709" t="str">
            <v>garden</v>
          </cell>
          <cell r="S1709" t="str">
            <v>AIMCO</v>
          </cell>
          <cell r="T1709" t="str">
            <v>MLG2</v>
          </cell>
          <cell r="U1709" t="str">
            <v>Conventional</v>
          </cell>
          <cell r="V1709" t="str">
            <v>Conventional</v>
          </cell>
          <cell r="W1709">
            <v>0</v>
          </cell>
          <cell r="X1709" t="str">
            <v>Fee</v>
          </cell>
          <cell r="Y1709" t="str">
            <v>12</v>
          </cell>
          <cell r="Z1709">
            <v>0</v>
          </cell>
          <cell r="AA1709">
            <v>0</v>
          </cell>
          <cell r="AB1709">
            <v>0</v>
          </cell>
          <cell r="AC1709">
            <v>0</v>
          </cell>
          <cell r="AD1709" t="str">
            <v>No</v>
          </cell>
          <cell r="AE1709" t="str">
            <v>Yes</v>
          </cell>
          <cell r="AF1709" t="str">
            <v>Emmes-MLG</v>
          </cell>
          <cell r="AG1709" t="str">
            <v>Dutchtown Associates</v>
          </cell>
          <cell r="AH1709" t="str">
            <v>1969</v>
          </cell>
          <cell r="AI1709" t="str">
            <v>East</v>
          </cell>
          <cell r="AJ1709" t="str">
            <v>Philadelphia I</v>
          </cell>
          <cell r="AK1709" t="str">
            <v>Carl Ruff</v>
          </cell>
          <cell r="AL1709" t="str">
            <v>Jerry Reinert</v>
          </cell>
          <cell r="AM1709" t="b">
            <v>0</v>
          </cell>
          <cell r="AN1709" t="str">
            <v>RW:038312@3494</v>
          </cell>
          <cell r="AO1709" t="str">
            <v>08160</v>
          </cell>
          <cell r="AP1709">
            <v>0</v>
          </cell>
          <cell r="AQ1709">
            <v>0</v>
          </cell>
          <cell r="AR1709">
            <v>0</v>
          </cell>
          <cell r="AS1709">
            <v>0</v>
          </cell>
          <cell r="AT1709">
            <v>0</v>
          </cell>
          <cell r="AU1709">
            <v>0</v>
          </cell>
          <cell r="AV1709">
            <v>0</v>
          </cell>
          <cell r="AW1709">
            <v>0</v>
          </cell>
          <cell r="AX1709">
            <v>0</v>
          </cell>
          <cell r="AY1709">
            <v>0</v>
          </cell>
        </row>
        <row r="1710">
          <cell r="A1710" t="str">
            <v>039595</v>
          </cell>
          <cell r="B1710" t="str">
            <v>ROYAL CREST</v>
          </cell>
          <cell r="C1710" t="str">
            <v>1802 KUSER ROAD</v>
          </cell>
          <cell r="D1710" t="str">
            <v>APT. #3</v>
          </cell>
          <cell r="E1710" t="str">
            <v>Trenton</v>
          </cell>
          <cell r="F1710" t="str">
            <v>NJ</v>
          </cell>
          <cell r="G1710" t="str">
            <v>08690</v>
          </cell>
          <cell r="H1710" t="str">
            <v>609-585-8181</v>
          </cell>
          <cell r="I1710" t="str">
            <v>609-581-1286</v>
          </cell>
          <cell r="J1710">
            <v>231</v>
          </cell>
          <cell r="K1710" t="str">
            <v>34021</v>
          </cell>
          <cell r="L1710" t="str">
            <v>Mercer</v>
          </cell>
          <cell r="M1710" t="str">
            <v>8480</v>
          </cell>
          <cell r="N1710" t="str">
            <v>Trenton</v>
          </cell>
          <cell r="O1710" t="str">
            <v>70</v>
          </cell>
          <cell r="P1710" t="str">
            <v>New York - Northern New Jersey - Long Island</v>
          </cell>
          <cell r="Q1710" t="str">
            <v>Suburban</v>
          </cell>
          <cell r="R1710" t="str">
            <v>garden</v>
          </cell>
          <cell r="S1710" t="str">
            <v>AIMCO</v>
          </cell>
          <cell r="T1710" t="str">
            <v>MLG2</v>
          </cell>
          <cell r="U1710" t="str">
            <v>Conventional</v>
          </cell>
          <cell r="V1710" t="str">
            <v>Conventional</v>
          </cell>
          <cell r="W1710">
            <v>0</v>
          </cell>
          <cell r="X1710" t="str">
            <v>Fee</v>
          </cell>
          <cell r="Y1710" t="str">
            <v>12</v>
          </cell>
          <cell r="Z1710">
            <v>0</v>
          </cell>
          <cell r="AA1710">
            <v>0</v>
          </cell>
          <cell r="AB1710">
            <v>0</v>
          </cell>
          <cell r="AC1710">
            <v>0</v>
          </cell>
          <cell r="AD1710" t="str">
            <v>No</v>
          </cell>
          <cell r="AE1710" t="str">
            <v>Yes</v>
          </cell>
          <cell r="AF1710" t="str">
            <v>Emmes-MLG</v>
          </cell>
          <cell r="AG1710" t="str">
            <v>Royal Crest Associates</v>
          </cell>
          <cell r="AH1710" t="str">
            <v>1975</v>
          </cell>
          <cell r="AI1710" t="str">
            <v>East</v>
          </cell>
          <cell r="AJ1710" t="str">
            <v>Philadelphia I</v>
          </cell>
          <cell r="AK1710" t="str">
            <v>Carl Ruff</v>
          </cell>
          <cell r="AL1710" t="str">
            <v>Luisa Dicesare</v>
          </cell>
          <cell r="AM1710" t="b">
            <v>0</v>
          </cell>
          <cell r="AN1710" t="str">
            <v>RW:038204@3494</v>
          </cell>
          <cell r="AO1710">
            <v>0</v>
          </cell>
          <cell r="AP1710">
            <v>0</v>
          </cell>
          <cell r="AQ1710">
            <v>0</v>
          </cell>
          <cell r="AR1710">
            <v>1101.5999999999999</v>
          </cell>
          <cell r="AS1710">
            <v>0</v>
          </cell>
          <cell r="AT1710">
            <v>0</v>
          </cell>
          <cell r="AU1710">
            <v>0</v>
          </cell>
          <cell r="AV1710">
            <v>0</v>
          </cell>
          <cell r="AW1710">
            <v>0</v>
          </cell>
          <cell r="AX1710">
            <v>1101.5999999999999</v>
          </cell>
          <cell r="AY1710">
            <v>0</v>
          </cell>
        </row>
        <row r="1711">
          <cell r="A1711" t="str">
            <v>039596</v>
          </cell>
          <cell r="B1711" t="str">
            <v>Mill Run @ Union</v>
          </cell>
          <cell r="C1711" t="str">
            <v>1750 WALKER AVENUE</v>
          </cell>
          <cell r="D1711">
            <v>0</v>
          </cell>
          <cell r="E1711" t="str">
            <v>Union</v>
          </cell>
          <cell r="F1711" t="str">
            <v>NJ</v>
          </cell>
          <cell r="G1711" t="str">
            <v>07083</v>
          </cell>
          <cell r="H1711" t="str">
            <v>908-686-3648</v>
          </cell>
          <cell r="I1711" t="str">
            <v>908-686-1130</v>
          </cell>
          <cell r="J1711">
            <v>1167</v>
          </cell>
          <cell r="K1711" t="str">
            <v>34039</v>
          </cell>
          <cell r="L1711" t="str">
            <v>Union</v>
          </cell>
          <cell r="M1711" t="str">
            <v>5640</v>
          </cell>
          <cell r="N1711" t="str">
            <v>Newark</v>
          </cell>
          <cell r="O1711" t="str">
            <v>70</v>
          </cell>
          <cell r="P1711" t="str">
            <v>New York - Northern New Jersey - Long Island</v>
          </cell>
          <cell r="Q1711" t="str">
            <v>Suburban</v>
          </cell>
          <cell r="R1711" t="str">
            <v>garden</v>
          </cell>
          <cell r="S1711" t="str">
            <v>AIMCO</v>
          </cell>
          <cell r="T1711" t="str">
            <v>MLG2</v>
          </cell>
          <cell r="U1711" t="str">
            <v>Conventional</v>
          </cell>
          <cell r="V1711" t="str">
            <v>Conventional</v>
          </cell>
          <cell r="W1711">
            <v>0</v>
          </cell>
          <cell r="X1711" t="str">
            <v>Fee</v>
          </cell>
          <cell r="Y1711" t="str">
            <v>12</v>
          </cell>
          <cell r="Z1711">
            <v>0</v>
          </cell>
          <cell r="AA1711">
            <v>0</v>
          </cell>
          <cell r="AB1711">
            <v>0</v>
          </cell>
          <cell r="AC1711">
            <v>0</v>
          </cell>
          <cell r="AD1711" t="str">
            <v>No</v>
          </cell>
          <cell r="AE1711" t="str">
            <v>Yes</v>
          </cell>
          <cell r="AF1711" t="str">
            <v>Emmes-MLG</v>
          </cell>
          <cell r="AG1711" t="str">
            <v>Stuyvesan Associates LP</v>
          </cell>
          <cell r="AH1711" t="str">
            <v>1945</v>
          </cell>
          <cell r="AI1711" t="str">
            <v>East</v>
          </cell>
          <cell r="AJ1711" t="str">
            <v>Philadelphia I</v>
          </cell>
          <cell r="AK1711" t="str">
            <v>Carl Ruff</v>
          </cell>
          <cell r="AL1711" t="str">
            <v>Claudine Sheridan</v>
          </cell>
          <cell r="AM1711" t="b">
            <v>0</v>
          </cell>
          <cell r="AN1711" t="str">
            <v>RW:005907@3494</v>
          </cell>
          <cell r="AO1711" t="str">
            <v>11336</v>
          </cell>
          <cell r="AP1711">
            <v>0</v>
          </cell>
          <cell r="AQ1711">
            <v>0</v>
          </cell>
          <cell r="AR1711">
            <v>0</v>
          </cell>
          <cell r="AS1711">
            <v>0</v>
          </cell>
          <cell r="AT1711">
            <v>0</v>
          </cell>
          <cell r="AU1711">
            <v>0</v>
          </cell>
          <cell r="AV1711">
            <v>0</v>
          </cell>
          <cell r="AW1711">
            <v>0</v>
          </cell>
          <cell r="AX1711">
            <v>0</v>
          </cell>
          <cell r="AY1711">
            <v>0</v>
          </cell>
        </row>
        <row r="1712">
          <cell r="A1712" t="str">
            <v>039597</v>
          </cell>
          <cell r="B1712" t="str">
            <v>TIFFANY GREEN</v>
          </cell>
          <cell r="C1712" t="str">
            <v>601 NO. BLACK HORSE PIKE</v>
          </cell>
          <cell r="D1712">
            <v>0</v>
          </cell>
          <cell r="E1712" t="str">
            <v>Williamstown</v>
          </cell>
          <cell r="F1712" t="str">
            <v>NJ</v>
          </cell>
          <cell r="G1712" t="str">
            <v>08094</v>
          </cell>
          <cell r="H1712" t="str">
            <v>609-629-4311</v>
          </cell>
          <cell r="I1712" t="str">
            <v>609-875-0143</v>
          </cell>
          <cell r="J1712">
            <v>176</v>
          </cell>
          <cell r="K1712" t="str">
            <v>34015</v>
          </cell>
          <cell r="L1712" t="str">
            <v>Gloucester</v>
          </cell>
          <cell r="M1712" t="str">
            <v>6160</v>
          </cell>
          <cell r="N1712" t="str">
            <v>Philadelphia</v>
          </cell>
          <cell r="O1712" t="str">
            <v>77</v>
          </cell>
          <cell r="P1712" t="str">
            <v>Philadelphia - Wilmington - Atlantic City</v>
          </cell>
          <cell r="Q1712" t="str">
            <v>Suburban</v>
          </cell>
          <cell r="R1712" t="str">
            <v>garden</v>
          </cell>
          <cell r="S1712" t="str">
            <v>AIMCO</v>
          </cell>
          <cell r="T1712" t="str">
            <v>MLG2</v>
          </cell>
          <cell r="U1712" t="str">
            <v>Conventional</v>
          </cell>
          <cell r="V1712" t="str">
            <v>Conventional</v>
          </cell>
          <cell r="W1712">
            <v>0</v>
          </cell>
          <cell r="X1712" t="str">
            <v>Fee</v>
          </cell>
          <cell r="Y1712" t="str">
            <v>12</v>
          </cell>
          <cell r="Z1712">
            <v>0</v>
          </cell>
          <cell r="AA1712">
            <v>0</v>
          </cell>
          <cell r="AB1712">
            <v>0</v>
          </cell>
          <cell r="AC1712">
            <v>0</v>
          </cell>
          <cell r="AD1712" t="str">
            <v>No</v>
          </cell>
          <cell r="AE1712" t="str">
            <v>Yes</v>
          </cell>
          <cell r="AF1712" t="str">
            <v>Emmes-MLG</v>
          </cell>
          <cell r="AG1712" t="str">
            <v>Tiffany Green Associates</v>
          </cell>
          <cell r="AH1712" t="str">
            <v>1970</v>
          </cell>
          <cell r="AI1712" t="str">
            <v>East</v>
          </cell>
          <cell r="AJ1712" t="str">
            <v>Philadelphia I</v>
          </cell>
          <cell r="AK1712" t="str">
            <v>Carl Ruff</v>
          </cell>
          <cell r="AL1712" t="str">
            <v>Jerry Reinert</v>
          </cell>
          <cell r="AM1712" t="b">
            <v>0</v>
          </cell>
          <cell r="AN1712">
            <v>0</v>
          </cell>
          <cell r="AO1712" t="str">
            <v>09106</v>
          </cell>
          <cell r="AP1712">
            <v>0</v>
          </cell>
          <cell r="AQ1712">
            <v>0</v>
          </cell>
          <cell r="AR1712">
            <v>0</v>
          </cell>
          <cell r="AS1712">
            <v>0</v>
          </cell>
          <cell r="AT1712">
            <v>0</v>
          </cell>
          <cell r="AU1712">
            <v>0</v>
          </cell>
          <cell r="AV1712">
            <v>0</v>
          </cell>
          <cell r="AW1712">
            <v>0</v>
          </cell>
          <cell r="AX1712">
            <v>0</v>
          </cell>
          <cell r="AY1712">
            <v>0</v>
          </cell>
        </row>
        <row r="1713">
          <cell r="A1713" t="str">
            <v>039598</v>
          </cell>
          <cell r="B1713" t="str">
            <v>VILLAGE GREEN (NJ)</v>
          </cell>
          <cell r="C1713" t="str">
            <v>C-1 EAST ATLANTIC AVENUE</v>
          </cell>
          <cell r="D1713">
            <v>0</v>
          </cell>
          <cell r="E1713" t="str">
            <v>Ni-Nella</v>
          </cell>
          <cell r="F1713" t="str">
            <v>NJ</v>
          </cell>
          <cell r="G1713" t="str">
            <v>08083</v>
          </cell>
          <cell r="H1713" t="str">
            <v>609-783-8860</v>
          </cell>
          <cell r="I1713" t="str">
            <v>609-783-5827</v>
          </cell>
          <cell r="J1713">
            <v>120</v>
          </cell>
          <cell r="K1713" t="str">
            <v>34007</v>
          </cell>
          <cell r="L1713" t="str">
            <v>Camden</v>
          </cell>
          <cell r="M1713" t="str">
            <v>6160</v>
          </cell>
          <cell r="N1713" t="str">
            <v>Philadelphia</v>
          </cell>
          <cell r="O1713" t="str">
            <v>77</v>
          </cell>
          <cell r="P1713" t="str">
            <v>Philadelphia - Wilmington - Atlantic City</v>
          </cell>
          <cell r="Q1713" t="str">
            <v>Suburban</v>
          </cell>
          <cell r="R1713" t="str">
            <v>garden</v>
          </cell>
          <cell r="S1713" t="str">
            <v>AIMCO</v>
          </cell>
          <cell r="T1713" t="str">
            <v>MLG2</v>
          </cell>
          <cell r="U1713" t="str">
            <v>Conventional</v>
          </cell>
          <cell r="V1713" t="str">
            <v>Conventional</v>
          </cell>
          <cell r="W1713">
            <v>0</v>
          </cell>
          <cell r="X1713" t="str">
            <v>Fee</v>
          </cell>
          <cell r="Y1713" t="str">
            <v>12</v>
          </cell>
          <cell r="Z1713">
            <v>0</v>
          </cell>
          <cell r="AA1713">
            <v>0</v>
          </cell>
          <cell r="AB1713">
            <v>0</v>
          </cell>
          <cell r="AC1713">
            <v>0</v>
          </cell>
          <cell r="AD1713" t="str">
            <v>No</v>
          </cell>
          <cell r="AE1713" t="str">
            <v>Yes</v>
          </cell>
          <cell r="AF1713" t="str">
            <v>Emmes-MLG</v>
          </cell>
          <cell r="AG1713" t="str">
            <v>Village Green Associates</v>
          </cell>
          <cell r="AH1713" t="str">
            <v>1966</v>
          </cell>
          <cell r="AI1713" t="str">
            <v>East</v>
          </cell>
          <cell r="AJ1713" t="str">
            <v>Philadelphia I</v>
          </cell>
          <cell r="AK1713" t="str">
            <v>Carl Ruff</v>
          </cell>
          <cell r="AL1713" t="str">
            <v>Jerry Reinert</v>
          </cell>
          <cell r="AM1713" t="b">
            <v>0</v>
          </cell>
          <cell r="AN1713" t="str">
            <v>RW:038370@3494</v>
          </cell>
          <cell r="AO1713" t="str">
            <v>08306</v>
          </cell>
          <cell r="AP1713">
            <v>0</v>
          </cell>
          <cell r="AQ1713">
            <v>0</v>
          </cell>
          <cell r="AR1713">
            <v>0</v>
          </cell>
          <cell r="AS1713">
            <v>0</v>
          </cell>
          <cell r="AT1713">
            <v>0</v>
          </cell>
          <cell r="AU1713">
            <v>0</v>
          </cell>
          <cell r="AV1713">
            <v>0</v>
          </cell>
          <cell r="AW1713">
            <v>0</v>
          </cell>
          <cell r="AX1713">
            <v>0</v>
          </cell>
          <cell r="AY1713">
            <v>0</v>
          </cell>
        </row>
        <row r="1714">
          <cell r="A1714" t="str">
            <v>039599</v>
          </cell>
          <cell r="B1714" t="str">
            <v>KEN GARDENS</v>
          </cell>
          <cell r="C1714" t="str">
            <v>7A NATAWAN AVENUE</v>
          </cell>
          <cell r="D1714">
            <v>0</v>
          </cell>
          <cell r="E1714" t="str">
            <v>Cliffwood</v>
          </cell>
          <cell r="F1714" t="str">
            <v>NJ</v>
          </cell>
          <cell r="G1714" t="str">
            <v>07721</v>
          </cell>
          <cell r="H1714" t="str">
            <v>732-583-0716</v>
          </cell>
          <cell r="I1714" t="str">
            <v>732-290-9304</v>
          </cell>
          <cell r="J1714">
            <v>282</v>
          </cell>
          <cell r="K1714" t="str">
            <v>34025</v>
          </cell>
          <cell r="L1714" t="str">
            <v>Monmouth</v>
          </cell>
          <cell r="M1714" t="str">
            <v>5190</v>
          </cell>
          <cell r="N1714" t="str">
            <v>Monmouth-Ocean</v>
          </cell>
          <cell r="O1714" t="str">
            <v>70</v>
          </cell>
          <cell r="P1714" t="str">
            <v>New York - Northern New Jersey - Long Island</v>
          </cell>
          <cell r="Q1714" t="str">
            <v>Suburban</v>
          </cell>
          <cell r="R1714" t="str">
            <v>garden</v>
          </cell>
          <cell r="S1714" t="str">
            <v>AIMCO</v>
          </cell>
          <cell r="T1714" t="str">
            <v>MLG2</v>
          </cell>
          <cell r="U1714" t="str">
            <v>Conventional</v>
          </cell>
          <cell r="V1714" t="str">
            <v>Conventional</v>
          </cell>
          <cell r="W1714">
            <v>0</v>
          </cell>
          <cell r="X1714" t="str">
            <v>Fee</v>
          </cell>
          <cell r="Y1714" t="str">
            <v>12</v>
          </cell>
          <cell r="Z1714">
            <v>0</v>
          </cell>
          <cell r="AA1714">
            <v>0</v>
          </cell>
          <cell r="AB1714">
            <v>0</v>
          </cell>
          <cell r="AC1714">
            <v>0</v>
          </cell>
          <cell r="AD1714" t="str">
            <v>No</v>
          </cell>
          <cell r="AE1714" t="str">
            <v>Yes</v>
          </cell>
          <cell r="AF1714" t="str">
            <v>Emmes-MLG</v>
          </cell>
          <cell r="AG1714" t="str">
            <v>Ken Associates</v>
          </cell>
          <cell r="AH1714" t="str">
            <v>1971</v>
          </cell>
          <cell r="AI1714" t="str">
            <v>East</v>
          </cell>
          <cell r="AJ1714" t="str">
            <v>Philadelphia I</v>
          </cell>
          <cell r="AK1714" t="str">
            <v>Carl Ruff</v>
          </cell>
          <cell r="AL1714" t="str">
            <v>Tina Korn</v>
          </cell>
          <cell r="AM1714" t="b">
            <v>1</v>
          </cell>
          <cell r="AN1714">
            <v>0</v>
          </cell>
          <cell r="AO1714">
            <v>0</v>
          </cell>
          <cell r="AP1714">
            <v>0</v>
          </cell>
          <cell r="AQ1714">
            <v>0</v>
          </cell>
          <cell r="AR1714">
            <v>0</v>
          </cell>
          <cell r="AS1714">
            <v>0</v>
          </cell>
          <cell r="AT1714">
            <v>0</v>
          </cell>
          <cell r="AU1714">
            <v>0</v>
          </cell>
          <cell r="AV1714">
            <v>0</v>
          </cell>
          <cell r="AW1714">
            <v>0</v>
          </cell>
          <cell r="AX1714">
            <v>0</v>
          </cell>
          <cell r="AY1714">
            <v>0</v>
          </cell>
        </row>
        <row r="1715">
          <cell r="A1715" t="str">
            <v>039604</v>
          </cell>
          <cell r="B1715" t="str">
            <v>Village at Avondale</v>
          </cell>
          <cell r="C1715" t="str">
            <v>12721 West Buckeye Rd</v>
          </cell>
          <cell r="D1715">
            <v>0</v>
          </cell>
          <cell r="E1715" t="str">
            <v>Avondale</v>
          </cell>
          <cell r="F1715" t="str">
            <v>AZ</v>
          </cell>
          <cell r="G1715" t="str">
            <v>85323</v>
          </cell>
          <cell r="H1715" t="str">
            <v>602-925-1500</v>
          </cell>
          <cell r="I1715" t="str">
            <v>602-925-1899</v>
          </cell>
          <cell r="J1715">
            <v>96</v>
          </cell>
          <cell r="K1715" t="str">
            <v>04013</v>
          </cell>
          <cell r="L1715" t="str">
            <v>Maricopa</v>
          </cell>
          <cell r="M1715" t="str">
            <v>6200</v>
          </cell>
          <cell r="N1715" t="str">
            <v>Phoenix-Mesa</v>
          </cell>
          <cell r="O1715">
            <v>0</v>
          </cell>
          <cell r="P1715">
            <v>0</v>
          </cell>
          <cell r="Q1715" t="str">
            <v>Suburban</v>
          </cell>
          <cell r="R1715" t="str">
            <v>garden</v>
          </cell>
          <cell r="S1715" t="str">
            <v>AIMCO</v>
          </cell>
          <cell r="T1715">
            <v>0</v>
          </cell>
          <cell r="U1715" t="str">
            <v>Affordable</v>
          </cell>
          <cell r="V1715" t="str">
            <v>Conventional</v>
          </cell>
          <cell r="W1715" t="str">
            <v>Tax Credit</v>
          </cell>
          <cell r="X1715" t="str">
            <v>Fee</v>
          </cell>
          <cell r="Y1715" t="str">
            <v>12</v>
          </cell>
          <cell r="Z1715">
            <v>0</v>
          </cell>
          <cell r="AA1715">
            <v>0</v>
          </cell>
          <cell r="AB1715">
            <v>0</v>
          </cell>
          <cell r="AC1715">
            <v>0</v>
          </cell>
          <cell r="AD1715" t="str">
            <v>No</v>
          </cell>
          <cell r="AE1715" t="str">
            <v>Yes</v>
          </cell>
          <cell r="AF1715" t="str">
            <v>Ocwen</v>
          </cell>
          <cell r="AG1715" t="str">
            <v>NHPAHP Avondale, L.P.</v>
          </cell>
          <cell r="AH1715">
            <v>0</v>
          </cell>
          <cell r="AI1715" t="str">
            <v>Far West</v>
          </cell>
          <cell r="AJ1715" t="str">
            <v>Phoenix</v>
          </cell>
          <cell r="AK1715" t="str">
            <v>Kris Bloom</v>
          </cell>
          <cell r="AL1715" t="str">
            <v>Bill Root</v>
          </cell>
          <cell r="AM1715" t="b">
            <v>0</v>
          </cell>
          <cell r="AN1715" t="str">
            <v>RW:000287@3494</v>
          </cell>
          <cell r="AO1715">
            <v>0</v>
          </cell>
          <cell r="AP1715">
            <v>0</v>
          </cell>
          <cell r="AQ1715">
            <v>0</v>
          </cell>
          <cell r="AR1715">
            <v>0</v>
          </cell>
          <cell r="AS1715">
            <v>0</v>
          </cell>
          <cell r="AT1715">
            <v>0</v>
          </cell>
          <cell r="AU1715">
            <v>0</v>
          </cell>
          <cell r="AV1715">
            <v>0</v>
          </cell>
          <cell r="AW1715">
            <v>0</v>
          </cell>
          <cell r="AX1715">
            <v>0</v>
          </cell>
          <cell r="AY1715">
            <v>0</v>
          </cell>
        </row>
        <row r="1716">
          <cell r="A1716" t="str">
            <v>039605</v>
          </cell>
          <cell r="B1716" t="str">
            <v>Lake Castleton Arms</v>
          </cell>
          <cell r="C1716" t="str">
            <v>7601 Carlton Arms Dr</v>
          </cell>
          <cell r="D1716">
            <v>0</v>
          </cell>
          <cell r="E1716" t="str">
            <v>Indianapolis</v>
          </cell>
          <cell r="F1716" t="str">
            <v>IN</v>
          </cell>
          <cell r="G1716" t="str">
            <v>46256</v>
          </cell>
          <cell r="H1716" t="str">
            <v>317-849-5233</v>
          </cell>
          <cell r="I1716" t="str">
            <v>317-842-3005</v>
          </cell>
          <cell r="J1716">
            <v>1265</v>
          </cell>
          <cell r="K1716" t="str">
            <v>18097</v>
          </cell>
          <cell r="L1716" t="str">
            <v>Marion</v>
          </cell>
          <cell r="M1716" t="str">
            <v>3480</v>
          </cell>
          <cell r="N1716" t="str">
            <v>Indianapolis</v>
          </cell>
          <cell r="O1716">
            <v>0</v>
          </cell>
          <cell r="P1716">
            <v>0</v>
          </cell>
          <cell r="Q1716">
            <v>0</v>
          </cell>
          <cell r="R1716" t="str">
            <v>Garden</v>
          </cell>
          <cell r="S1716" t="str">
            <v>Insignia</v>
          </cell>
          <cell r="T1716">
            <v>0</v>
          </cell>
          <cell r="U1716" t="str">
            <v>Conventional</v>
          </cell>
          <cell r="V1716" t="str">
            <v>Conventional</v>
          </cell>
          <cell r="W1716">
            <v>0</v>
          </cell>
          <cell r="X1716" t="str">
            <v>Consolidated</v>
          </cell>
          <cell r="Y1716" t="str">
            <v>12</v>
          </cell>
          <cell r="Z1716" t="str">
            <v>8</v>
          </cell>
          <cell r="AA1716" t="str">
            <v>6</v>
          </cell>
          <cell r="AB1716" t="str">
            <v>919309</v>
          </cell>
          <cell r="AC1716">
            <v>0.79</v>
          </cell>
          <cell r="AD1716" t="str">
            <v>Yes</v>
          </cell>
          <cell r="AE1716" t="str">
            <v>Yes</v>
          </cell>
          <cell r="AF1716" t="str">
            <v>AIMCO/NHP</v>
          </cell>
          <cell r="AG1716" t="str">
            <v>AIMCO Lake Castleton Arms, L.L.C.</v>
          </cell>
          <cell r="AH1716">
            <v>0</v>
          </cell>
          <cell r="AI1716" t="str">
            <v>West</v>
          </cell>
          <cell r="AJ1716" t="str">
            <v>Indianapolis</v>
          </cell>
          <cell r="AK1716" t="str">
            <v>Rick Arbore</v>
          </cell>
          <cell r="AL1716" t="str">
            <v>John Ehrhardt</v>
          </cell>
          <cell r="AM1716" t="b">
            <v>0</v>
          </cell>
          <cell r="AN1716" t="str">
            <v>RW:038671@3494</v>
          </cell>
          <cell r="AO1716" t="str">
            <v>11023</v>
          </cell>
          <cell r="AP1716">
            <v>0</v>
          </cell>
          <cell r="AQ1716">
            <v>0</v>
          </cell>
          <cell r="AR1716">
            <v>0</v>
          </cell>
          <cell r="AS1716">
            <v>0</v>
          </cell>
          <cell r="AT1716">
            <v>3371.92</v>
          </cell>
          <cell r="AU1716">
            <v>0</v>
          </cell>
          <cell r="AV1716">
            <v>0</v>
          </cell>
          <cell r="AW1716">
            <v>0</v>
          </cell>
          <cell r="AX1716">
            <v>3371.92</v>
          </cell>
          <cell r="AY1716">
            <v>2663.81</v>
          </cell>
        </row>
        <row r="1717">
          <cell r="A1717" t="str">
            <v>039606</v>
          </cell>
          <cell r="B1717" t="str">
            <v>Beech Lake</v>
          </cell>
          <cell r="C1717" t="str">
            <v>4800 University Dr</v>
          </cell>
          <cell r="D1717">
            <v>0</v>
          </cell>
          <cell r="E1717" t="str">
            <v>Durham</v>
          </cell>
          <cell r="F1717" t="str">
            <v>NC</v>
          </cell>
          <cell r="G1717" t="str">
            <v>27707</v>
          </cell>
          <cell r="H1717" t="str">
            <v>919-489-7599</v>
          </cell>
          <cell r="I1717" t="str">
            <v>919-489-1766</v>
          </cell>
          <cell r="J1717">
            <v>345</v>
          </cell>
          <cell r="K1717" t="str">
            <v>37063</v>
          </cell>
          <cell r="L1717" t="str">
            <v>Durham</v>
          </cell>
          <cell r="M1717" t="str">
            <v>6640</v>
          </cell>
          <cell r="N1717" t="str">
            <v>Raleigh-Durham-Chapel Hill</v>
          </cell>
          <cell r="O1717">
            <v>0</v>
          </cell>
          <cell r="P1717">
            <v>0</v>
          </cell>
          <cell r="Q1717">
            <v>0</v>
          </cell>
          <cell r="R1717">
            <v>0</v>
          </cell>
          <cell r="S1717" t="str">
            <v>AIMCO</v>
          </cell>
          <cell r="T1717" t="str">
            <v>First Union</v>
          </cell>
          <cell r="U1717" t="str">
            <v>Conventional</v>
          </cell>
          <cell r="V1717" t="str">
            <v>Conventional</v>
          </cell>
          <cell r="W1717">
            <v>0</v>
          </cell>
          <cell r="X1717" t="str">
            <v>Consolidated</v>
          </cell>
          <cell r="Y1717" t="str">
            <v>12</v>
          </cell>
          <cell r="Z1717" t="str">
            <v>8</v>
          </cell>
          <cell r="AA1717" t="str">
            <v>8</v>
          </cell>
          <cell r="AB1717">
            <v>0</v>
          </cell>
          <cell r="AC1717">
            <v>1</v>
          </cell>
          <cell r="AD1717" t="str">
            <v>Yes</v>
          </cell>
          <cell r="AE1717" t="str">
            <v>Yes</v>
          </cell>
          <cell r="AF1717" t="str">
            <v>NHP Management Company</v>
          </cell>
          <cell r="AG1717" t="str">
            <v>AIMCO Beech Lake, L.L.C.</v>
          </cell>
          <cell r="AH1717">
            <v>0</v>
          </cell>
          <cell r="AI1717" t="str">
            <v>East</v>
          </cell>
          <cell r="AJ1717" t="str">
            <v>Columbia</v>
          </cell>
          <cell r="AK1717" t="str">
            <v>Kim Barkwell</v>
          </cell>
          <cell r="AL1717" t="str">
            <v>Randy Bryant</v>
          </cell>
          <cell r="AM1717" t="b">
            <v>0</v>
          </cell>
          <cell r="AN1717">
            <v>0</v>
          </cell>
          <cell r="AO1717">
            <v>0</v>
          </cell>
          <cell r="AP1717">
            <v>0</v>
          </cell>
          <cell r="AQ1717">
            <v>0</v>
          </cell>
          <cell r="AR1717">
            <v>0</v>
          </cell>
          <cell r="AS1717">
            <v>0</v>
          </cell>
          <cell r="AT1717">
            <v>0</v>
          </cell>
          <cell r="AU1717">
            <v>0</v>
          </cell>
          <cell r="AV1717">
            <v>0</v>
          </cell>
          <cell r="AW1717">
            <v>0</v>
          </cell>
          <cell r="AX1717">
            <v>0</v>
          </cell>
          <cell r="AY1717">
            <v>0</v>
          </cell>
        </row>
        <row r="1718">
          <cell r="A1718" t="str">
            <v>039607</v>
          </cell>
          <cell r="B1718" t="str">
            <v>Briarwood (NC)</v>
          </cell>
          <cell r="C1718" t="str">
            <v>29 Briar Cir</v>
          </cell>
          <cell r="D1718">
            <v>0</v>
          </cell>
          <cell r="E1718" t="str">
            <v>Fayetteville</v>
          </cell>
          <cell r="F1718" t="str">
            <v>NC</v>
          </cell>
          <cell r="G1718" t="str">
            <v>28306</v>
          </cell>
          <cell r="H1718" t="str">
            <v>910-485-6000</v>
          </cell>
          <cell r="I1718" t="str">
            <v>910-485-3306</v>
          </cell>
          <cell r="J1718">
            <v>274</v>
          </cell>
          <cell r="K1718" t="str">
            <v>37051</v>
          </cell>
          <cell r="L1718" t="str">
            <v>Cumberland</v>
          </cell>
          <cell r="M1718" t="str">
            <v>2560</v>
          </cell>
          <cell r="N1718" t="str">
            <v>Fayetteville</v>
          </cell>
          <cell r="O1718">
            <v>0</v>
          </cell>
          <cell r="P1718">
            <v>0</v>
          </cell>
          <cell r="Q1718">
            <v>0</v>
          </cell>
          <cell r="R1718">
            <v>0</v>
          </cell>
          <cell r="S1718" t="str">
            <v>AIMCO</v>
          </cell>
          <cell r="T1718" t="str">
            <v>First Union</v>
          </cell>
          <cell r="U1718" t="str">
            <v>Conventional</v>
          </cell>
          <cell r="V1718" t="str">
            <v>Conventional</v>
          </cell>
          <cell r="W1718">
            <v>0</v>
          </cell>
          <cell r="X1718" t="str">
            <v>Equity</v>
          </cell>
          <cell r="Y1718" t="str">
            <v>12</v>
          </cell>
          <cell r="Z1718" t="str">
            <v>6</v>
          </cell>
          <cell r="AA1718" t="str">
            <v>5</v>
          </cell>
          <cell r="AB1718">
            <v>0</v>
          </cell>
          <cell r="AC1718">
            <v>1</v>
          </cell>
          <cell r="AD1718" t="str">
            <v>Yes</v>
          </cell>
          <cell r="AE1718" t="str">
            <v>Yes</v>
          </cell>
          <cell r="AF1718" t="str">
            <v>NHP Management Company</v>
          </cell>
          <cell r="AG1718" t="str">
            <v>AIMCO Briarwood, L.L.C.</v>
          </cell>
          <cell r="AH1718">
            <v>0</v>
          </cell>
          <cell r="AI1718" t="str">
            <v>East</v>
          </cell>
          <cell r="AJ1718" t="str">
            <v>Columbia</v>
          </cell>
          <cell r="AK1718" t="str">
            <v>Kim Barkwell</v>
          </cell>
          <cell r="AL1718" t="str">
            <v>Randy Bryant</v>
          </cell>
          <cell r="AM1718" t="b">
            <v>0</v>
          </cell>
          <cell r="AN1718">
            <v>0</v>
          </cell>
          <cell r="AO1718" t="str">
            <v>13146</v>
          </cell>
          <cell r="AP1718">
            <v>0</v>
          </cell>
          <cell r="AQ1718">
            <v>0</v>
          </cell>
          <cell r="AR1718">
            <v>0</v>
          </cell>
          <cell r="AS1718">
            <v>0</v>
          </cell>
          <cell r="AT1718">
            <v>0</v>
          </cell>
          <cell r="AU1718">
            <v>0</v>
          </cell>
          <cell r="AV1718">
            <v>0</v>
          </cell>
          <cell r="AW1718">
            <v>0</v>
          </cell>
          <cell r="AX1718">
            <v>0</v>
          </cell>
          <cell r="AY1718">
            <v>0</v>
          </cell>
        </row>
        <row r="1719">
          <cell r="A1719" t="str">
            <v>039608</v>
          </cell>
          <cell r="B1719" t="str">
            <v>Windgate Place</v>
          </cell>
          <cell r="C1719" t="str">
            <v>220 Branchview Dr</v>
          </cell>
          <cell r="D1719">
            <v>0</v>
          </cell>
          <cell r="E1719" t="str">
            <v>Charlotte</v>
          </cell>
          <cell r="F1719" t="str">
            <v>NC</v>
          </cell>
          <cell r="G1719" t="str">
            <v>28217</v>
          </cell>
          <cell r="H1719" t="str">
            <v>704-527-2500</v>
          </cell>
          <cell r="I1719" t="str">
            <v>704-527-2500</v>
          </cell>
          <cell r="J1719">
            <v>196</v>
          </cell>
          <cell r="K1719" t="str">
            <v>37119</v>
          </cell>
          <cell r="L1719" t="str">
            <v>Mecklenburg</v>
          </cell>
          <cell r="M1719" t="str">
            <v>1520</v>
          </cell>
          <cell r="N1719" t="str">
            <v>Charlotte-Gastonia-Rock Hill</v>
          </cell>
          <cell r="O1719">
            <v>0</v>
          </cell>
          <cell r="P1719">
            <v>0</v>
          </cell>
          <cell r="Q1719">
            <v>0</v>
          </cell>
          <cell r="R1719">
            <v>0</v>
          </cell>
          <cell r="S1719" t="str">
            <v>AIMCO</v>
          </cell>
          <cell r="T1719" t="str">
            <v>First Union</v>
          </cell>
          <cell r="U1719" t="str">
            <v>Conventional</v>
          </cell>
          <cell r="V1719" t="str">
            <v>Conventional</v>
          </cell>
          <cell r="W1719">
            <v>0</v>
          </cell>
          <cell r="X1719" t="str">
            <v>Equity</v>
          </cell>
          <cell r="Y1719" t="str">
            <v>12</v>
          </cell>
          <cell r="Z1719" t="str">
            <v>3</v>
          </cell>
          <cell r="AA1719" t="str">
            <v>5</v>
          </cell>
          <cell r="AB1719">
            <v>0</v>
          </cell>
          <cell r="AC1719">
            <v>1</v>
          </cell>
          <cell r="AD1719" t="str">
            <v>Yes</v>
          </cell>
          <cell r="AE1719" t="str">
            <v>Yes</v>
          </cell>
          <cell r="AF1719" t="str">
            <v>NHP Management Company</v>
          </cell>
          <cell r="AG1719" t="str">
            <v>AIMCO Windgate, L.L.C.</v>
          </cell>
          <cell r="AH1719">
            <v>0</v>
          </cell>
          <cell r="AI1719" t="str">
            <v>East</v>
          </cell>
          <cell r="AJ1719" t="str">
            <v>Greenville</v>
          </cell>
          <cell r="AK1719" t="str">
            <v>Frank Dupree</v>
          </cell>
          <cell r="AL1719" t="str">
            <v>Mary Ediger</v>
          </cell>
          <cell r="AM1719" t="b">
            <v>1</v>
          </cell>
          <cell r="AN1719">
            <v>0</v>
          </cell>
          <cell r="AO1719">
            <v>0</v>
          </cell>
          <cell r="AP1719">
            <v>0</v>
          </cell>
          <cell r="AQ1719">
            <v>0</v>
          </cell>
          <cell r="AR1719">
            <v>0</v>
          </cell>
          <cell r="AS1719">
            <v>0</v>
          </cell>
          <cell r="AT1719">
            <v>0</v>
          </cell>
          <cell r="AU1719">
            <v>0</v>
          </cell>
          <cell r="AV1719">
            <v>0</v>
          </cell>
          <cell r="AW1719">
            <v>0</v>
          </cell>
          <cell r="AX1719">
            <v>0</v>
          </cell>
          <cell r="AY1719">
            <v>0</v>
          </cell>
        </row>
        <row r="1720">
          <cell r="A1720" t="str">
            <v>039609</v>
          </cell>
          <cell r="B1720" t="str">
            <v>Woodfield Gardens</v>
          </cell>
          <cell r="C1720" t="str">
            <v>7113 Village Green Dr</v>
          </cell>
          <cell r="D1720">
            <v>0</v>
          </cell>
          <cell r="E1720" t="str">
            <v>Charlotte</v>
          </cell>
          <cell r="F1720" t="str">
            <v>NC</v>
          </cell>
          <cell r="G1720" t="str">
            <v>28215</v>
          </cell>
          <cell r="H1720" t="str">
            <v>704-568-1771</v>
          </cell>
          <cell r="I1720" t="str">
            <v>704-568-1611</v>
          </cell>
          <cell r="J1720">
            <v>132</v>
          </cell>
          <cell r="K1720" t="str">
            <v>37119</v>
          </cell>
          <cell r="L1720" t="str">
            <v>Mecklenburg</v>
          </cell>
          <cell r="M1720" t="str">
            <v>1520</v>
          </cell>
          <cell r="N1720" t="str">
            <v>Charlotte-Gastonia-Rock Hill</v>
          </cell>
          <cell r="O1720">
            <v>0</v>
          </cell>
          <cell r="P1720">
            <v>0</v>
          </cell>
          <cell r="Q1720">
            <v>0</v>
          </cell>
          <cell r="R1720">
            <v>0</v>
          </cell>
          <cell r="S1720" t="str">
            <v>AIMCO</v>
          </cell>
          <cell r="T1720" t="str">
            <v>First Union</v>
          </cell>
          <cell r="U1720" t="str">
            <v>Conventional</v>
          </cell>
          <cell r="V1720" t="str">
            <v>Conventional</v>
          </cell>
          <cell r="W1720">
            <v>0</v>
          </cell>
          <cell r="X1720" t="str">
            <v>Equity</v>
          </cell>
          <cell r="Y1720" t="str">
            <v>12</v>
          </cell>
          <cell r="Z1720" t="str">
            <v>3</v>
          </cell>
          <cell r="AA1720" t="str">
            <v>5</v>
          </cell>
          <cell r="AB1720">
            <v>0</v>
          </cell>
          <cell r="AC1720">
            <v>1</v>
          </cell>
          <cell r="AD1720" t="str">
            <v>Yes</v>
          </cell>
          <cell r="AE1720" t="str">
            <v>Yes</v>
          </cell>
          <cell r="AF1720" t="str">
            <v>NHP Management Company</v>
          </cell>
          <cell r="AG1720" t="str">
            <v>AIMCO Woodfield, L.L.C.</v>
          </cell>
          <cell r="AH1720">
            <v>0</v>
          </cell>
          <cell r="AI1720" t="str">
            <v>East</v>
          </cell>
          <cell r="AJ1720" t="str">
            <v>Greenville</v>
          </cell>
          <cell r="AK1720" t="str">
            <v>Frank Dupree</v>
          </cell>
          <cell r="AL1720" t="str">
            <v>Mary Ediger</v>
          </cell>
          <cell r="AM1720" t="b">
            <v>0</v>
          </cell>
          <cell r="AN1720" t="str">
            <v>RW:038485@3494</v>
          </cell>
          <cell r="AO1720" t="str">
            <v>03064</v>
          </cell>
          <cell r="AP1720">
            <v>0</v>
          </cell>
          <cell r="AQ1720">
            <v>0</v>
          </cell>
          <cell r="AR1720">
            <v>0</v>
          </cell>
          <cell r="AS1720">
            <v>0</v>
          </cell>
          <cell r="AT1720">
            <v>0</v>
          </cell>
          <cell r="AU1720">
            <v>0</v>
          </cell>
          <cell r="AV1720">
            <v>0</v>
          </cell>
          <cell r="AW1720">
            <v>0</v>
          </cell>
          <cell r="AX1720">
            <v>0</v>
          </cell>
          <cell r="AY1720">
            <v>0</v>
          </cell>
        </row>
        <row r="1721">
          <cell r="A1721" t="str">
            <v>039610</v>
          </cell>
          <cell r="B1721" t="str">
            <v>Walden Village</v>
          </cell>
          <cell r="C1721" t="str">
            <v>1500 Post Oak Dr</v>
          </cell>
          <cell r="D1721">
            <v>0</v>
          </cell>
          <cell r="E1721" t="str">
            <v>Clarkson</v>
          </cell>
          <cell r="F1721" t="str">
            <v>GA</v>
          </cell>
          <cell r="G1721" t="str">
            <v>30021</v>
          </cell>
          <cell r="H1721" t="str">
            <v>770-938-1241</v>
          </cell>
          <cell r="I1721" t="str">
            <v>770-938-1878</v>
          </cell>
          <cell r="J1721">
            <v>372</v>
          </cell>
          <cell r="K1721" t="str">
            <v>13089</v>
          </cell>
          <cell r="L1721" t="str">
            <v>De Kalb</v>
          </cell>
          <cell r="M1721" t="str">
            <v>0520</v>
          </cell>
          <cell r="N1721" t="str">
            <v>Atlanta</v>
          </cell>
          <cell r="O1721">
            <v>0</v>
          </cell>
          <cell r="P1721">
            <v>0</v>
          </cell>
          <cell r="Q1721">
            <v>0</v>
          </cell>
          <cell r="R1721">
            <v>0</v>
          </cell>
          <cell r="S1721" t="str">
            <v>AIMCO</v>
          </cell>
          <cell r="T1721" t="str">
            <v>First Union</v>
          </cell>
          <cell r="U1721" t="str">
            <v>Conventional</v>
          </cell>
          <cell r="V1721" t="str">
            <v>Conventional</v>
          </cell>
          <cell r="W1721">
            <v>0</v>
          </cell>
          <cell r="X1721" t="str">
            <v>Equity</v>
          </cell>
          <cell r="Y1721" t="str">
            <v>12</v>
          </cell>
          <cell r="Z1721" t="str">
            <v>6</v>
          </cell>
          <cell r="AA1721" t="str">
            <v>6</v>
          </cell>
          <cell r="AB1721">
            <v>0</v>
          </cell>
          <cell r="AC1721">
            <v>1</v>
          </cell>
          <cell r="AD1721" t="str">
            <v>Yes</v>
          </cell>
          <cell r="AE1721" t="str">
            <v>Yes</v>
          </cell>
          <cell r="AF1721" t="str">
            <v>NHP Management Company</v>
          </cell>
          <cell r="AG1721" t="str">
            <v>AIMCO Walden, L.L.C.</v>
          </cell>
          <cell r="AH1721">
            <v>0</v>
          </cell>
          <cell r="AI1721" t="str">
            <v>South East</v>
          </cell>
          <cell r="AJ1721" t="str">
            <v>Atlanta</v>
          </cell>
          <cell r="AK1721" t="str">
            <v>Ken Mills</v>
          </cell>
          <cell r="AL1721" t="str">
            <v>Sue Roland</v>
          </cell>
          <cell r="AM1721" t="b">
            <v>0</v>
          </cell>
          <cell r="AN1721" t="str">
            <v>RW:007025@3494</v>
          </cell>
          <cell r="AO1721">
            <v>0</v>
          </cell>
          <cell r="AP1721">
            <v>0</v>
          </cell>
          <cell r="AQ1721">
            <v>0</v>
          </cell>
          <cell r="AR1721">
            <v>0</v>
          </cell>
          <cell r="AS1721">
            <v>0</v>
          </cell>
          <cell r="AT1721">
            <v>0</v>
          </cell>
          <cell r="AU1721">
            <v>0</v>
          </cell>
          <cell r="AV1721">
            <v>0</v>
          </cell>
          <cell r="AW1721">
            <v>0</v>
          </cell>
          <cell r="AX1721">
            <v>0</v>
          </cell>
          <cell r="AY1721">
            <v>0</v>
          </cell>
        </row>
        <row r="1722">
          <cell r="A1722" t="str">
            <v>039611</v>
          </cell>
          <cell r="B1722" t="str">
            <v>Hunters Creek</v>
          </cell>
          <cell r="C1722" t="str">
            <v>9231 Hunters Creek Dr</v>
          </cell>
          <cell r="D1722">
            <v>0</v>
          </cell>
          <cell r="E1722" t="str">
            <v>Cincinnati</v>
          </cell>
          <cell r="F1722" t="str">
            <v>OH</v>
          </cell>
          <cell r="G1722" t="str">
            <v>45242</v>
          </cell>
          <cell r="H1722" t="str">
            <v>513-891-7243</v>
          </cell>
          <cell r="I1722" t="str">
            <v>513-891-0883</v>
          </cell>
          <cell r="J1722">
            <v>146</v>
          </cell>
          <cell r="K1722" t="str">
            <v>39061</v>
          </cell>
          <cell r="L1722" t="str">
            <v>Hamilton</v>
          </cell>
          <cell r="M1722" t="str">
            <v>1640</v>
          </cell>
          <cell r="N1722" t="str">
            <v>Cincinnati</v>
          </cell>
          <cell r="O1722" t="str">
            <v>21</v>
          </cell>
          <cell r="P1722" t="str">
            <v>Cincinnati - Hamilton</v>
          </cell>
          <cell r="Q1722">
            <v>0</v>
          </cell>
          <cell r="R1722">
            <v>0</v>
          </cell>
          <cell r="S1722" t="str">
            <v>AIMCO</v>
          </cell>
          <cell r="T1722" t="str">
            <v>First Union</v>
          </cell>
          <cell r="U1722" t="str">
            <v>Conventional</v>
          </cell>
          <cell r="V1722" t="str">
            <v>Conventional</v>
          </cell>
          <cell r="W1722">
            <v>0</v>
          </cell>
          <cell r="X1722" t="str">
            <v>Consolidated</v>
          </cell>
          <cell r="Y1722" t="str">
            <v>12</v>
          </cell>
          <cell r="Z1722" t="str">
            <v>8</v>
          </cell>
          <cell r="AA1722" t="str">
            <v>8</v>
          </cell>
          <cell r="AB1722">
            <v>0</v>
          </cell>
          <cell r="AC1722">
            <v>1</v>
          </cell>
          <cell r="AD1722" t="str">
            <v>Yes</v>
          </cell>
          <cell r="AE1722" t="str">
            <v>Yes</v>
          </cell>
          <cell r="AF1722" t="str">
            <v>NHP Management Company</v>
          </cell>
          <cell r="AG1722" t="str">
            <v>AIMCO Hunters Creek, L.L.C.</v>
          </cell>
          <cell r="AH1722">
            <v>0</v>
          </cell>
          <cell r="AI1722" t="str">
            <v>West</v>
          </cell>
          <cell r="AJ1722" t="str">
            <v>Columbus</v>
          </cell>
          <cell r="AK1722" t="str">
            <v>Rowe Shockley</v>
          </cell>
          <cell r="AL1722" t="str">
            <v>Mary Kahl</v>
          </cell>
          <cell r="AM1722" t="b">
            <v>0</v>
          </cell>
          <cell r="AN1722">
            <v>0</v>
          </cell>
          <cell r="AO1722" t="str">
            <v>08452</v>
          </cell>
          <cell r="AP1722">
            <v>0</v>
          </cell>
          <cell r="AQ1722">
            <v>0</v>
          </cell>
          <cell r="AR1722">
            <v>0</v>
          </cell>
          <cell r="AS1722">
            <v>0</v>
          </cell>
          <cell r="AT1722">
            <v>0</v>
          </cell>
          <cell r="AU1722">
            <v>0</v>
          </cell>
          <cell r="AV1722">
            <v>0</v>
          </cell>
          <cell r="AW1722">
            <v>0</v>
          </cell>
          <cell r="AX1722">
            <v>0</v>
          </cell>
          <cell r="AY1722">
            <v>0</v>
          </cell>
        </row>
        <row r="1723">
          <cell r="A1723" t="str">
            <v>039612</v>
          </cell>
          <cell r="B1723" t="str">
            <v>Steeplechase (OH)</v>
          </cell>
          <cell r="C1723" t="str">
            <v>3580 Steeplechase Ln</v>
          </cell>
          <cell r="D1723">
            <v>0</v>
          </cell>
          <cell r="E1723" t="str">
            <v>Loveland</v>
          </cell>
          <cell r="F1723" t="str">
            <v>OH</v>
          </cell>
          <cell r="G1723" t="str">
            <v>45140</v>
          </cell>
          <cell r="H1723" t="str">
            <v>513-683-8090</v>
          </cell>
          <cell r="I1723" t="str">
            <v>513-683-0376</v>
          </cell>
          <cell r="J1723">
            <v>272</v>
          </cell>
          <cell r="K1723" t="str">
            <v>39025</v>
          </cell>
          <cell r="L1723" t="str">
            <v>Clermont</v>
          </cell>
          <cell r="M1723" t="str">
            <v>1640</v>
          </cell>
          <cell r="N1723" t="str">
            <v>Cincinnati</v>
          </cell>
          <cell r="O1723" t="str">
            <v>21</v>
          </cell>
          <cell r="P1723" t="str">
            <v>Cincinnati - Hamilton</v>
          </cell>
          <cell r="Q1723">
            <v>0</v>
          </cell>
          <cell r="R1723">
            <v>0</v>
          </cell>
          <cell r="S1723" t="str">
            <v>AIMCO</v>
          </cell>
          <cell r="T1723" t="str">
            <v>First Union</v>
          </cell>
          <cell r="U1723" t="str">
            <v>Conventional</v>
          </cell>
          <cell r="V1723" t="str">
            <v>Conventional</v>
          </cell>
          <cell r="W1723">
            <v>0</v>
          </cell>
          <cell r="X1723" t="str">
            <v>Consolidated</v>
          </cell>
          <cell r="Y1723" t="str">
            <v>12</v>
          </cell>
          <cell r="Z1723" t="str">
            <v>7</v>
          </cell>
          <cell r="AA1723" t="str">
            <v>7</v>
          </cell>
          <cell r="AB1723">
            <v>0</v>
          </cell>
          <cell r="AC1723">
            <v>1</v>
          </cell>
          <cell r="AD1723" t="str">
            <v>Yes</v>
          </cell>
          <cell r="AE1723" t="str">
            <v>Yes</v>
          </cell>
          <cell r="AF1723" t="str">
            <v>NHP Management Company</v>
          </cell>
          <cell r="AG1723" t="str">
            <v>AIMCO Steeplechase, L.L.C.</v>
          </cell>
          <cell r="AH1723">
            <v>0</v>
          </cell>
          <cell r="AI1723" t="str">
            <v>West</v>
          </cell>
          <cell r="AJ1723" t="str">
            <v>Columbus</v>
          </cell>
          <cell r="AK1723" t="str">
            <v>Rowe Shockley</v>
          </cell>
          <cell r="AL1723" t="str">
            <v>Mary Kahl</v>
          </cell>
          <cell r="AM1723" t="b">
            <v>0</v>
          </cell>
          <cell r="AN1723" t="str">
            <v>RW:008437@3494</v>
          </cell>
          <cell r="AO1723" t="str">
            <v>11305</v>
          </cell>
          <cell r="AP1723">
            <v>0</v>
          </cell>
          <cell r="AQ1723">
            <v>0</v>
          </cell>
          <cell r="AR1723">
            <v>0</v>
          </cell>
          <cell r="AS1723">
            <v>0</v>
          </cell>
          <cell r="AT1723">
            <v>0</v>
          </cell>
          <cell r="AU1723">
            <v>0</v>
          </cell>
          <cell r="AV1723">
            <v>0</v>
          </cell>
          <cell r="AW1723">
            <v>0</v>
          </cell>
          <cell r="AX1723">
            <v>0</v>
          </cell>
          <cell r="AY1723">
            <v>0</v>
          </cell>
        </row>
        <row r="1724">
          <cell r="A1724" t="str">
            <v>039613</v>
          </cell>
          <cell r="B1724" t="str">
            <v>Somerset Lakes</v>
          </cell>
          <cell r="C1724" t="str">
            <v>3202 E 76th St</v>
          </cell>
          <cell r="D1724">
            <v>0</v>
          </cell>
          <cell r="E1724" t="str">
            <v>Indianapolis</v>
          </cell>
          <cell r="F1724" t="str">
            <v>IN</v>
          </cell>
          <cell r="G1724" t="str">
            <v>46240</v>
          </cell>
          <cell r="H1724" t="str">
            <v>317-253-5219</v>
          </cell>
          <cell r="I1724" t="str">
            <v>317-253-5270</v>
          </cell>
          <cell r="J1724">
            <v>360</v>
          </cell>
          <cell r="K1724" t="str">
            <v>18097</v>
          </cell>
          <cell r="L1724" t="str">
            <v>Marion</v>
          </cell>
          <cell r="M1724" t="str">
            <v>3480</v>
          </cell>
          <cell r="N1724" t="str">
            <v>Indianapolis</v>
          </cell>
          <cell r="O1724">
            <v>0</v>
          </cell>
          <cell r="P1724">
            <v>0</v>
          </cell>
          <cell r="Q1724">
            <v>0</v>
          </cell>
          <cell r="R1724">
            <v>0</v>
          </cell>
          <cell r="S1724" t="str">
            <v>AIMCO</v>
          </cell>
          <cell r="T1724" t="str">
            <v>First Union</v>
          </cell>
          <cell r="U1724" t="str">
            <v>Conventional</v>
          </cell>
          <cell r="V1724" t="str">
            <v>Conventional</v>
          </cell>
          <cell r="W1724">
            <v>0</v>
          </cell>
          <cell r="X1724" t="str">
            <v>Consolidated</v>
          </cell>
          <cell r="Y1724" t="str">
            <v>12</v>
          </cell>
          <cell r="Z1724" t="str">
            <v>9</v>
          </cell>
          <cell r="AA1724" t="str">
            <v>8</v>
          </cell>
          <cell r="AB1724">
            <v>0</v>
          </cell>
          <cell r="AC1724">
            <v>1</v>
          </cell>
          <cell r="AD1724" t="str">
            <v>Yes</v>
          </cell>
          <cell r="AE1724" t="str">
            <v>Yes</v>
          </cell>
          <cell r="AF1724" t="str">
            <v>NHP Management Company</v>
          </cell>
          <cell r="AG1724" t="str">
            <v>AIMCO Somerset Lakes, L.L.C.</v>
          </cell>
          <cell r="AH1724">
            <v>0</v>
          </cell>
          <cell r="AI1724" t="str">
            <v>West</v>
          </cell>
          <cell r="AJ1724" t="str">
            <v>Indianapolis</v>
          </cell>
          <cell r="AK1724" t="str">
            <v>Rick Arbore</v>
          </cell>
          <cell r="AL1724" t="str">
            <v>John Ehrhardt</v>
          </cell>
          <cell r="AM1724" t="b">
            <v>0</v>
          </cell>
          <cell r="AN1724" t="str">
            <v>RW:000304@3494</v>
          </cell>
          <cell r="AO1724" t="str">
            <v>11398</v>
          </cell>
          <cell r="AP1724">
            <v>0</v>
          </cell>
          <cell r="AQ1724">
            <v>0</v>
          </cell>
          <cell r="AR1724">
            <v>0</v>
          </cell>
          <cell r="AS1724">
            <v>0</v>
          </cell>
          <cell r="AT1724">
            <v>892.27</v>
          </cell>
          <cell r="AU1724">
            <v>0</v>
          </cell>
          <cell r="AV1724">
            <v>0</v>
          </cell>
          <cell r="AW1724">
            <v>0</v>
          </cell>
          <cell r="AX1724">
            <v>892.27</v>
          </cell>
          <cell r="AY1724">
            <v>892.27</v>
          </cell>
        </row>
        <row r="1725">
          <cell r="A1725" t="str">
            <v>039618</v>
          </cell>
          <cell r="B1725" t="str">
            <v>BARRINGTON</v>
          </cell>
          <cell r="C1725" t="str">
            <v>909 LOGAN</v>
          </cell>
          <cell r="D1725">
            <v>0</v>
          </cell>
          <cell r="E1725" t="str">
            <v>DENVER</v>
          </cell>
          <cell r="F1725" t="str">
            <v>CO</v>
          </cell>
          <cell r="G1725" t="str">
            <v>80203</v>
          </cell>
          <cell r="H1725" t="str">
            <v>303-831-1401</v>
          </cell>
          <cell r="I1725" t="str">
            <v>303-831-4730</v>
          </cell>
          <cell r="J1725">
            <v>105</v>
          </cell>
          <cell r="K1725" t="str">
            <v>08031</v>
          </cell>
          <cell r="L1725" t="str">
            <v>Denver</v>
          </cell>
          <cell r="M1725" t="str">
            <v>2080</v>
          </cell>
          <cell r="N1725" t="str">
            <v>Denver</v>
          </cell>
          <cell r="O1725" t="str">
            <v>34</v>
          </cell>
          <cell r="P1725" t="str">
            <v>Denver - Boulder - Greeley</v>
          </cell>
          <cell r="Q1725">
            <v>0</v>
          </cell>
          <cell r="R1725" t="str">
            <v>highrise</v>
          </cell>
          <cell r="S1725" t="str">
            <v>AIMCO</v>
          </cell>
          <cell r="T1725" t="str">
            <v>FEE</v>
          </cell>
          <cell r="U1725" t="str">
            <v>Conventional</v>
          </cell>
          <cell r="V1725" t="str">
            <v>Conventional</v>
          </cell>
          <cell r="W1725">
            <v>0</v>
          </cell>
          <cell r="X1725" t="str">
            <v>Fee</v>
          </cell>
          <cell r="Y1725" t="str">
            <v>12</v>
          </cell>
          <cell r="Z1725">
            <v>0</v>
          </cell>
          <cell r="AA1725">
            <v>0</v>
          </cell>
          <cell r="AB1725">
            <v>0</v>
          </cell>
          <cell r="AC1725">
            <v>0</v>
          </cell>
          <cell r="AD1725" t="str">
            <v>No</v>
          </cell>
          <cell r="AE1725" t="str">
            <v>Yes</v>
          </cell>
          <cell r="AF1725" t="str">
            <v>NHP Management Company</v>
          </cell>
          <cell r="AG1725" t="str">
            <v>Stop Investments, L.L.C.</v>
          </cell>
          <cell r="AH1725">
            <v>0</v>
          </cell>
          <cell r="AI1725" t="str">
            <v>Far West</v>
          </cell>
          <cell r="AJ1725" t="str">
            <v>Denver</v>
          </cell>
          <cell r="AK1725" t="str">
            <v>Steve Peters</v>
          </cell>
          <cell r="AL1725" t="str">
            <v>Rocky Sundling</v>
          </cell>
          <cell r="AM1725" t="b">
            <v>0</v>
          </cell>
          <cell r="AN1725" t="str">
            <v>RW:006725@3494</v>
          </cell>
          <cell r="AO1725" t="str">
            <v>11449</v>
          </cell>
          <cell r="AP1725">
            <v>0</v>
          </cell>
          <cell r="AQ1725">
            <v>0</v>
          </cell>
          <cell r="AR1725">
            <v>0</v>
          </cell>
          <cell r="AS1725">
            <v>0</v>
          </cell>
          <cell r="AT1725">
            <v>0</v>
          </cell>
          <cell r="AU1725">
            <v>0</v>
          </cell>
          <cell r="AV1725">
            <v>0</v>
          </cell>
          <cell r="AW1725">
            <v>0</v>
          </cell>
          <cell r="AX1725">
            <v>0</v>
          </cell>
          <cell r="AY1725">
            <v>0</v>
          </cell>
        </row>
        <row r="1726">
          <cell r="A1726" t="str">
            <v>039619</v>
          </cell>
          <cell r="B1726" t="str">
            <v>Coles Crossing</v>
          </cell>
          <cell r="C1726" t="str">
            <v>2504 Buxton Drive</v>
          </cell>
          <cell r="D1726">
            <v>0</v>
          </cell>
          <cell r="E1726" t="str">
            <v>Mattoon</v>
          </cell>
          <cell r="F1726" t="str">
            <v>IL</v>
          </cell>
          <cell r="G1726" t="str">
            <v>61938</v>
          </cell>
          <cell r="H1726" t="str">
            <v>217-235-1777</v>
          </cell>
          <cell r="I1726" t="str">
            <v>217-235-2903</v>
          </cell>
          <cell r="J1726">
            <v>96</v>
          </cell>
          <cell r="K1726" t="str">
            <v>17029</v>
          </cell>
          <cell r="L1726" t="str">
            <v>Coles</v>
          </cell>
          <cell r="M1726" t="str">
            <v>017</v>
          </cell>
          <cell r="N1726" t="str">
            <v>IL Other</v>
          </cell>
          <cell r="O1726">
            <v>0</v>
          </cell>
          <cell r="P1726">
            <v>0</v>
          </cell>
          <cell r="Q1726">
            <v>0</v>
          </cell>
          <cell r="R1726" t="str">
            <v>Garden</v>
          </cell>
          <cell r="S1726" t="str">
            <v>AIMCO</v>
          </cell>
          <cell r="T1726">
            <v>0</v>
          </cell>
          <cell r="U1726" t="str">
            <v>Affordable</v>
          </cell>
          <cell r="V1726" t="str">
            <v>Affordable</v>
          </cell>
          <cell r="W1726" t="str">
            <v>Tax Credit</v>
          </cell>
          <cell r="X1726" t="str">
            <v>Fee</v>
          </cell>
          <cell r="Y1726" t="str">
            <v>12</v>
          </cell>
          <cell r="Z1726">
            <v>0</v>
          </cell>
          <cell r="AA1726">
            <v>0</v>
          </cell>
          <cell r="AB1726">
            <v>0</v>
          </cell>
          <cell r="AC1726">
            <v>0</v>
          </cell>
          <cell r="AD1726" t="str">
            <v>No</v>
          </cell>
          <cell r="AE1726" t="str">
            <v>Yes</v>
          </cell>
          <cell r="AF1726" t="str">
            <v>Ocwen</v>
          </cell>
          <cell r="AG1726">
            <v>0</v>
          </cell>
          <cell r="AH1726">
            <v>0</v>
          </cell>
          <cell r="AI1726" t="str">
            <v>Far West</v>
          </cell>
          <cell r="AJ1726" t="str">
            <v>Chicago</v>
          </cell>
          <cell r="AK1726" t="str">
            <v>Wade Roemke</v>
          </cell>
          <cell r="AL1726" t="str">
            <v>Tom Pikula</v>
          </cell>
          <cell r="AM1726" t="b">
            <v>0</v>
          </cell>
          <cell r="AN1726" t="str">
            <v>RW:038567@3494</v>
          </cell>
          <cell r="AO1726" t="str">
            <v>10593</v>
          </cell>
          <cell r="AP1726">
            <v>0</v>
          </cell>
          <cell r="AQ1726">
            <v>0</v>
          </cell>
          <cell r="AR1726">
            <v>0</v>
          </cell>
          <cell r="AS1726">
            <v>0</v>
          </cell>
          <cell r="AT1726">
            <v>0</v>
          </cell>
          <cell r="AU1726">
            <v>0</v>
          </cell>
          <cell r="AV1726">
            <v>0</v>
          </cell>
          <cell r="AW1726">
            <v>0</v>
          </cell>
          <cell r="AX1726">
            <v>0</v>
          </cell>
          <cell r="AY1726">
            <v>0</v>
          </cell>
        </row>
        <row r="1727">
          <cell r="A1727" t="str">
            <v>039621</v>
          </cell>
          <cell r="B1727" t="str">
            <v>Sterling Woods</v>
          </cell>
          <cell r="C1727" t="str">
            <v>423 Lindsay Rd</v>
          </cell>
          <cell r="D1727">
            <v>0</v>
          </cell>
          <cell r="E1727" t="str">
            <v>Clemson</v>
          </cell>
          <cell r="F1727" t="str">
            <v>SC</v>
          </cell>
          <cell r="G1727" t="str">
            <v>29631</v>
          </cell>
          <cell r="H1727" t="str">
            <v>864-654-6549</v>
          </cell>
          <cell r="I1727" t="str">
            <v>864-654-6521</v>
          </cell>
          <cell r="J1727">
            <v>70</v>
          </cell>
          <cell r="K1727" t="str">
            <v>45077</v>
          </cell>
          <cell r="L1727" t="str">
            <v>Pickens</v>
          </cell>
          <cell r="M1727" t="str">
            <v>3160</v>
          </cell>
          <cell r="N1727" t="str">
            <v>Greenville-Spartanburg-Anderson</v>
          </cell>
          <cell r="O1727">
            <v>0</v>
          </cell>
          <cell r="P1727">
            <v>0</v>
          </cell>
          <cell r="Q1727">
            <v>0</v>
          </cell>
          <cell r="R1727" t="str">
            <v>garden</v>
          </cell>
          <cell r="S1727" t="str">
            <v>Insignia</v>
          </cell>
          <cell r="T1727">
            <v>0</v>
          </cell>
          <cell r="U1727" t="str">
            <v>Affordable</v>
          </cell>
          <cell r="V1727" t="str">
            <v>Conventional</v>
          </cell>
          <cell r="W1727" t="str">
            <v>Tax Credit</v>
          </cell>
          <cell r="X1727" t="str">
            <v>Fee</v>
          </cell>
          <cell r="Y1727" t="str">
            <v>12</v>
          </cell>
          <cell r="Z1727">
            <v>0</v>
          </cell>
          <cell r="AA1727">
            <v>0</v>
          </cell>
          <cell r="AB1727">
            <v>0</v>
          </cell>
          <cell r="AC1727">
            <v>0</v>
          </cell>
          <cell r="AD1727" t="str">
            <v>No</v>
          </cell>
          <cell r="AE1727" t="str">
            <v>Yes</v>
          </cell>
          <cell r="AF1727" t="str">
            <v>AIMCO/NHP</v>
          </cell>
          <cell r="AG1727" t="str">
            <v>Sterling Woods Apts., L.P.</v>
          </cell>
          <cell r="AH1727">
            <v>0</v>
          </cell>
          <cell r="AI1727" t="str">
            <v>East</v>
          </cell>
          <cell r="AJ1727" t="str">
            <v>Greenville</v>
          </cell>
          <cell r="AK1727" t="str">
            <v>Frank Dupree</v>
          </cell>
          <cell r="AL1727" t="str">
            <v>Joe Engle</v>
          </cell>
          <cell r="AM1727" t="b">
            <v>0</v>
          </cell>
          <cell r="AN1727" t="str">
            <v>RW:039621@3494</v>
          </cell>
          <cell r="AO1727" t="str">
            <v>13089</v>
          </cell>
          <cell r="AP1727">
            <v>0</v>
          </cell>
          <cell r="AQ1727">
            <v>0</v>
          </cell>
          <cell r="AR1727">
            <v>0</v>
          </cell>
          <cell r="AS1727">
            <v>0</v>
          </cell>
          <cell r="AT1727">
            <v>0</v>
          </cell>
          <cell r="AU1727">
            <v>0</v>
          </cell>
          <cell r="AV1727">
            <v>0</v>
          </cell>
          <cell r="AW1727">
            <v>0</v>
          </cell>
          <cell r="AX1727">
            <v>0</v>
          </cell>
          <cell r="AY1727">
            <v>0</v>
          </cell>
        </row>
        <row r="1728">
          <cell r="A1728" t="str">
            <v>039622</v>
          </cell>
          <cell r="B1728" t="str">
            <v>Falls Landing</v>
          </cell>
          <cell r="C1728" t="str">
            <v>1146 Old Central</v>
          </cell>
          <cell r="D1728">
            <v>0</v>
          </cell>
          <cell r="E1728" t="str">
            <v>Central</v>
          </cell>
          <cell r="F1728" t="str">
            <v>SC</v>
          </cell>
          <cell r="G1728" t="str">
            <v>29360</v>
          </cell>
          <cell r="H1728" t="str">
            <v>864-654-6549</v>
          </cell>
          <cell r="I1728" t="str">
            <v>864-654-6521</v>
          </cell>
          <cell r="J1728">
            <v>76</v>
          </cell>
          <cell r="K1728" t="str">
            <v>45059</v>
          </cell>
          <cell r="L1728" t="str">
            <v>Laurens</v>
          </cell>
          <cell r="M1728" t="str">
            <v>045</v>
          </cell>
          <cell r="N1728" t="str">
            <v>SC Other</v>
          </cell>
          <cell r="O1728">
            <v>0</v>
          </cell>
          <cell r="P1728">
            <v>0</v>
          </cell>
          <cell r="Q1728">
            <v>0</v>
          </cell>
          <cell r="R1728" t="str">
            <v>garden</v>
          </cell>
          <cell r="S1728" t="str">
            <v>Insignia</v>
          </cell>
          <cell r="T1728">
            <v>0</v>
          </cell>
          <cell r="U1728" t="str">
            <v>Affordable</v>
          </cell>
          <cell r="V1728" t="str">
            <v>Conventional</v>
          </cell>
          <cell r="W1728" t="str">
            <v>Tax Credit</v>
          </cell>
          <cell r="X1728" t="str">
            <v>Fee</v>
          </cell>
          <cell r="Y1728" t="str">
            <v>12</v>
          </cell>
          <cell r="Z1728">
            <v>0</v>
          </cell>
          <cell r="AA1728">
            <v>0</v>
          </cell>
          <cell r="AB1728">
            <v>0</v>
          </cell>
          <cell r="AC1728">
            <v>0</v>
          </cell>
          <cell r="AD1728" t="str">
            <v>No</v>
          </cell>
          <cell r="AE1728" t="str">
            <v>Yes</v>
          </cell>
          <cell r="AF1728" t="str">
            <v>AIMCO/NHP</v>
          </cell>
          <cell r="AG1728" t="str">
            <v>Falls Landing Apt., L.P.</v>
          </cell>
          <cell r="AH1728">
            <v>0</v>
          </cell>
          <cell r="AI1728" t="str">
            <v>East</v>
          </cell>
          <cell r="AJ1728" t="str">
            <v>Greenville</v>
          </cell>
          <cell r="AK1728" t="str">
            <v>Frank Dupree</v>
          </cell>
          <cell r="AL1728" t="str">
            <v>Joe Engle</v>
          </cell>
          <cell r="AM1728" t="b">
            <v>0</v>
          </cell>
          <cell r="AN1728" t="str">
            <v>RW:039190@3494</v>
          </cell>
          <cell r="AO1728" t="str">
            <v>10370</v>
          </cell>
          <cell r="AP1728">
            <v>0</v>
          </cell>
          <cell r="AQ1728">
            <v>0</v>
          </cell>
          <cell r="AR1728">
            <v>0</v>
          </cell>
          <cell r="AS1728">
            <v>0</v>
          </cell>
          <cell r="AT1728">
            <v>0</v>
          </cell>
          <cell r="AU1728">
            <v>0</v>
          </cell>
          <cell r="AV1728">
            <v>0</v>
          </cell>
          <cell r="AW1728">
            <v>0</v>
          </cell>
          <cell r="AX1728">
            <v>0</v>
          </cell>
          <cell r="AY1728">
            <v>0</v>
          </cell>
        </row>
        <row r="1729">
          <cell r="A1729" t="str">
            <v>039623</v>
          </cell>
          <cell r="B1729" t="str">
            <v>Forest View</v>
          </cell>
          <cell r="C1729" t="str">
            <v>19499 Hess Avenue</v>
          </cell>
          <cell r="D1729">
            <v>0</v>
          </cell>
          <cell r="E1729" t="str">
            <v>East Sonora</v>
          </cell>
          <cell r="F1729" t="str">
            <v>CA</v>
          </cell>
          <cell r="G1729" t="str">
            <v>95370</v>
          </cell>
          <cell r="H1729" t="str">
            <v>209-533-8500</v>
          </cell>
          <cell r="I1729" t="str">
            <v>209-533-8600</v>
          </cell>
          <cell r="J1729">
            <v>60</v>
          </cell>
          <cell r="K1729" t="str">
            <v>06109</v>
          </cell>
          <cell r="L1729" t="str">
            <v>Tuolumne</v>
          </cell>
          <cell r="M1729" t="str">
            <v>006</v>
          </cell>
          <cell r="N1729" t="str">
            <v>CA Other</v>
          </cell>
          <cell r="O1729">
            <v>0</v>
          </cell>
          <cell r="P1729">
            <v>0</v>
          </cell>
          <cell r="Q1729">
            <v>0</v>
          </cell>
          <cell r="R1729" t="str">
            <v>garden</v>
          </cell>
          <cell r="S1729" t="str">
            <v>Insignia</v>
          </cell>
          <cell r="T1729" t="str">
            <v>Kaufman &amp; Broad</v>
          </cell>
          <cell r="U1729" t="str">
            <v>Conventional</v>
          </cell>
          <cell r="V1729" t="str">
            <v>Conventional</v>
          </cell>
          <cell r="W1729" t="str">
            <v>Tax Credit</v>
          </cell>
          <cell r="X1729" t="str">
            <v>Fee</v>
          </cell>
          <cell r="Y1729" t="str">
            <v>12</v>
          </cell>
          <cell r="Z1729">
            <v>0</v>
          </cell>
          <cell r="AA1729">
            <v>0</v>
          </cell>
          <cell r="AB1729">
            <v>0</v>
          </cell>
          <cell r="AC1729">
            <v>0</v>
          </cell>
          <cell r="AD1729" t="str">
            <v>No</v>
          </cell>
          <cell r="AE1729" t="str">
            <v>Yes</v>
          </cell>
          <cell r="AF1729" t="str">
            <v>AIMCO/NHP</v>
          </cell>
          <cell r="AG1729" t="str">
            <v>60 Forest View Senior Housing L. P.</v>
          </cell>
          <cell r="AH1729" t="str">
            <v>1999</v>
          </cell>
          <cell r="AI1729" t="str">
            <v>Far West</v>
          </cell>
          <cell r="AJ1729" t="str">
            <v>California</v>
          </cell>
          <cell r="AK1729" t="str">
            <v>Greg Garmon</v>
          </cell>
          <cell r="AL1729" t="str">
            <v>Tom Knight</v>
          </cell>
          <cell r="AM1729" t="b">
            <v>0</v>
          </cell>
          <cell r="AN1729" t="str">
            <v>RW:039582@3494</v>
          </cell>
          <cell r="AO1729" t="str">
            <v>12133</v>
          </cell>
          <cell r="AP1729">
            <v>0</v>
          </cell>
          <cell r="AQ1729">
            <v>0</v>
          </cell>
          <cell r="AR1729">
            <v>0</v>
          </cell>
          <cell r="AS1729">
            <v>0</v>
          </cell>
          <cell r="AT1729">
            <v>0</v>
          </cell>
          <cell r="AU1729">
            <v>0</v>
          </cell>
          <cell r="AV1729">
            <v>0</v>
          </cell>
          <cell r="AW1729">
            <v>0</v>
          </cell>
          <cell r="AX1729">
            <v>0</v>
          </cell>
          <cell r="AY1729">
            <v>0</v>
          </cell>
        </row>
        <row r="1730">
          <cell r="A1730" t="str">
            <v>039624</v>
          </cell>
          <cell r="B1730" t="str">
            <v>The Village at Madera</v>
          </cell>
          <cell r="C1730" t="str">
            <v>501 Monterey Street</v>
          </cell>
          <cell r="D1730">
            <v>0</v>
          </cell>
          <cell r="E1730" t="str">
            <v>Madera</v>
          </cell>
          <cell r="F1730" t="str">
            <v>CA</v>
          </cell>
          <cell r="G1730" t="str">
            <v>93637</v>
          </cell>
          <cell r="H1730" t="str">
            <v>559-661-5300</v>
          </cell>
          <cell r="I1730" t="str">
            <v>559-661-5333</v>
          </cell>
          <cell r="J1730">
            <v>75</v>
          </cell>
          <cell r="K1730" t="str">
            <v>06039</v>
          </cell>
          <cell r="L1730" t="str">
            <v>Madera</v>
          </cell>
          <cell r="M1730" t="str">
            <v>2840</v>
          </cell>
          <cell r="N1730" t="str">
            <v>Fresno</v>
          </cell>
          <cell r="O1730">
            <v>0</v>
          </cell>
          <cell r="P1730">
            <v>0</v>
          </cell>
          <cell r="Q1730">
            <v>0</v>
          </cell>
          <cell r="R1730" t="str">
            <v>garden</v>
          </cell>
          <cell r="S1730">
            <v>0</v>
          </cell>
          <cell r="T1730">
            <v>0</v>
          </cell>
          <cell r="U1730" t="str">
            <v>Conventional</v>
          </cell>
          <cell r="V1730">
            <v>0</v>
          </cell>
          <cell r="W1730" t="str">
            <v>Tax Credit</v>
          </cell>
          <cell r="X1730" t="str">
            <v>Fee</v>
          </cell>
          <cell r="Y1730" t="str">
            <v>12</v>
          </cell>
          <cell r="Z1730">
            <v>0</v>
          </cell>
          <cell r="AA1730">
            <v>0</v>
          </cell>
          <cell r="AB1730">
            <v>0</v>
          </cell>
          <cell r="AC1730">
            <v>0</v>
          </cell>
          <cell r="AD1730" t="str">
            <v>No</v>
          </cell>
          <cell r="AE1730" t="str">
            <v>Yes</v>
          </cell>
          <cell r="AF1730" t="str">
            <v>AIMCO/NHP</v>
          </cell>
          <cell r="AG1730" t="str">
            <v>81 Maderia Family Apartments, L.P.</v>
          </cell>
          <cell r="AH1730" t="str">
            <v>1999</v>
          </cell>
          <cell r="AI1730" t="str">
            <v>Far West</v>
          </cell>
          <cell r="AJ1730" t="str">
            <v>California</v>
          </cell>
          <cell r="AK1730" t="str">
            <v>Greg Garmon</v>
          </cell>
          <cell r="AL1730" t="str">
            <v>Tom Knight</v>
          </cell>
          <cell r="AM1730" t="b">
            <v>0</v>
          </cell>
          <cell r="AN1730" t="str">
            <v>RW:025092@3494</v>
          </cell>
          <cell r="AO1730">
            <v>0</v>
          </cell>
          <cell r="AP1730">
            <v>0</v>
          </cell>
          <cell r="AQ1730">
            <v>0</v>
          </cell>
          <cell r="AR1730">
            <v>0</v>
          </cell>
          <cell r="AS1730">
            <v>0</v>
          </cell>
          <cell r="AT1730">
            <v>0</v>
          </cell>
          <cell r="AU1730">
            <v>0</v>
          </cell>
          <cell r="AV1730">
            <v>0</v>
          </cell>
          <cell r="AW1730">
            <v>0</v>
          </cell>
          <cell r="AX1730">
            <v>0</v>
          </cell>
          <cell r="AY1730">
            <v>0</v>
          </cell>
        </row>
        <row r="1731">
          <cell r="A1731" t="str">
            <v>039625</v>
          </cell>
          <cell r="B1731" t="str">
            <v>River Reach</v>
          </cell>
          <cell r="C1731" t="str">
            <v>2000 River Reach Dr</v>
          </cell>
          <cell r="D1731">
            <v>0</v>
          </cell>
          <cell r="E1731" t="str">
            <v>Naples</v>
          </cell>
          <cell r="F1731" t="str">
            <v>FL</v>
          </cell>
          <cell r="G1731" t="str">
            <v>34104</v>
          </cell>
          <cell r="H1731" t="str">
            <v>941-643-2992</v>
          </cell>
          <cell r="I1731" t="str">
            <v>941-643-7730</v>
          </cell>
          <cell r="J1731">
            <v>556</v>
          </cell>
          <cell r="K1731" t="str">
            <v>12021</v>
          </cell>
          <cell r="L1731" t="str">
            <v>Collier</v>
          </cell>
          <cell r="M1731" t="str">
            <v>5345</v>
          </cell>
          <cell r="N1731" t="str">
            <v>Naples</v>
          </cell>
          <cell r="O1731">
            <v>0</v>
          </cell>
          <cell r="P1731">
            <v>0</v>
          </cell>
          <cell r="Q1731" t="str">
            <v>Small city</v>
          </cell>
          <cell r="R1731" t="str">
            <v>garden</v>
          </cell>
          <cell r="S1731" t="str">
            <v>AIMCO</v>
          </cell>
          <cell r="T1731" t="str">
            <v>OXFORD</v>
          </cell>
          <cell r="U1731" t="str">
            <v>Conventional</v>
          </cell>
          <cell r="V1731" t="str">
            <v>Conventional</v>
          </cell>
          <cell r="W1731">
            <v>0</v>
          </cell>
          <cell r="X1731" t="str">
            <v>Fee</v>
          </cell>
          <cell r="Y1731">
            <v>0</v>
          </cell>
          <cell r="Z1731">
            <v>0</v>
          </cell>
          <cell r="AA1731">
            <v>0</v>
          </cell>
          <cell r="AB1731">
            <v>0</v>
          </cell>
          <cell r="AC1731">
            <v>0</v>
          </cell>
          <cell r="AD1731" t="str">
            <v>No</v>
          </cell>
          <cell r="AE1731" t="str">
            <v>Yes</v>
          </cell>
          <cell r="AF1731" t="str">
            <v>NHP Management Company</v>
          </cell>
          <cell r="AG1731" t="str">
            <v>AIMCO of Florida, Inc.</v>
          </cell>
          <cell r="AH1731">
            <v>0</v>
          </cell>
          <cell r="AI1731" t="str">
            <v>Oxford</v>
          </cell>
          <cell r="AJ1731" t="str">
            <v>Conv. South</v>
          </cell>
          <cell r="AK1731" t="str">
            <v>Joe Pietzyk</v>
          </cell>
          <cell r="AL1731" t="str">
            <v>Pat Fraza</v>
          </cell>
          <cell r="AM1731" t="b">
            <v>0</v>
          </cell>
          <cell r="AN1731" t="str">
            <v>RW:038640@3494</v>
          </cell>
          <cell r="AO1731" t="str">
            <v>11016</v>
          </cell>
          <cell r="AP1731">
            <v>0</v>
          </cell>
          <cell r="AQ1731">
            <v>0</v>
          </cell>
          <cell r="AR1731">
            <v>0</v>
          </cell>
          <cell r="AS1731">
            <v>0</v>
          </cell>
          <cell r="AT1731">
            <v>0</v>
          </cell>
          <cell r="AU1731">
            <v>0</v>
          </cell>
          <cell r="AV1731">
            <v>0</v>
          </cell>
          <cell r="AW1731">
            <v>0</v>
          </cell>
          <cell r="AX1731">
            <v>0</v>
          </cell>
          <cell r="AY1731">
            <v>0</v>
          </cell>
        </row>
        <row r="1732">
          <cell r="A1732" t="str">
            <v>039626</v>
          </cell>
          <cell r="B1732" t="str">
            <v>Villas of Mount Dora</v>
          </cell>
          <cell r="C1732" t="str">
            <v>3001 Javens Circle</v>
          </cell>
          <cell r="D1732">
            <v>0</v>
          </cell>
          <cell r="E1732" t="str">
            <v>Mt. Dora</v>
          </cell>
          <cell r="F1732" t="str">
            <v>FL</v>
          </cell>
          <cell r="G1732" t="str">
            <v>32757</v>
          </cell>
          <cell r="H1732" t="str">
            <v>352-383-0466</v>
          </cell>
          <cell r="I1732" t="str">
            <v>352-383-2261</v>
          </cell>
          <cell r="J1732">
            <v>70</v>
          </cell>
          <cell r="K1732" t="str">
            <v>12095</v>
          </cell>
          <cell r="L1732" t="str">
            <v>Orange</v>
          </cell>
          <cell r="M1732" t="str">
            <v>5960</v>
          </cell>
          <cell r="N1732" t="str">
            <v>Orlando</v>
          </cell>
          <cell r="O1732">
            <v>0</v>
          </cell>
          <cell r="P1732">
            <v>0</v>
          </cell>
          <cell r="Q1732" t="str">
            <v>Small city</v>
          </cell>
          <cell r="R1732" t="str">
            <v>garden</v>
          </cell>
          <cell r="S1732" t="str">
            <v>AIMCO</v>
          </cell>
          <cell r="T1732" t="str">
            <v>NHP</v>
          </cell>
          <cell r="U1732" t="str">
            <v>Affordable</v>
          </cell>
          <cell r="V1732" t="str">
            <v>Affordable</v>
          </cell>
          <cell r="W1732">
            <v>0</v>
          </cell>
          <cell r="X1732" t="str">
            <v>Equity</v>
          </cell>
          <cell r="Y1732" t="str">
            <v>12</v>
          </cell>
          <cell r="Z1732" t="str">
            <v>5</v>
          </cell>
          <cell r="AA1732" t="str">
            <v>5</v>
          </cell>
          <cell r="AB1732">
            <v>0</v>
          </cell>
          <cell r="AC1732">
            <v>0.2321</v>
          </cell>
          <cell r="AD1732" t="str">
            <v>Yes</v>
          </cell>
          <cell r="AE1732" t="str">
            <v>Yes</v>
          </cell>
          <cell r="AF1732" t="str">
            <v>AIMCO/NHP</v>
          </cell>
          <cell r="AG1732" t="str">
            <v>Housing Assistance Of Mt Dora Ltd</v>
          </cell>
          <cell r="AH1732" t="str">
            <v>1979</v>
          </cell>
          <cell r="AI1732" t="str">
            <v>South East</v>
          </cell>
          <cell r="AJ1732" t="str">
            <v>Orlando</v>
          </cell>
          <cell r="AK1732" t="str">
            <v>Chuck Turner</v>
          </cell>
          <cell r="AL1732" t="str">
            <v>Rick Singleton</v>
          </cell>
          <cell r="AM1732" t="b">
            <v>0</v>
          </cell>
          <cell r="AN1732" t="str">
            <v>RW:039594@3494</v>
          </cell>
          <cell r="AO1732" t="str">
            <v>07386</v>
          </cell>
          <cell r="AP1732">
            <v>0</v>
          </cell>
          <cell r="AQ1732">
            <v>0</v>
          </cell>
          <cell r="AR1732">
            <v>0</v>
          </cell>
          <cell r="AS1732">
            <v>0</v>
          </cell>
          <cell r="AT1732">
            <v>0</v>
          </cell>
          <cell r="AU1732">
            <v>0</v>
          </cell>
          <cell r="AV1732">
            <v>0</v>
          </cell>
          <cell r="AW1732">
            <v>0</v>
          </cell>
          <cell r="AX1732">
            <v>0</v>
          </cell>
          <cell r="AY1732">
            <v>0</v>
          </cell>
        </row>
        <row r="1733">
          <cell r="A1733" t="str">
            <v>039627</v>
          </cell>
          <cell r="B1733" t="str">
            <v>South Hiawassee Villas</v>
          </cell>
          <cell r="C1733" t="str">
            <v>38 N Hiawassee Rd</v>
          </cell>
          <cell r="D1733">
            <v>0</v>
          </cell>
          <cell r="E1733" t="str">
            <v>Orlando</v>
          </cell>
          <cell r="F1733" t="str">
            <v>FL</v>
          </cell>
          <cell r="G1733" t="str">
            <v>32853</v>
          </cell>
          <cell r="H1733" t="str">
            <v>407-2999-2477</v>
          </cell>
          <cell r="I1733" t="str">
            <v>407-299-2468</v>
          </cell>
          <cell r="J1733">
            <v>58</v>
          </cell>
          <cell r="K1733" t="str">
            <v>12095</v>
          </cell>
          <cell r="L1733" t="str">
            <v>Orange</v>
          </cell>
          <cell r="M1733" t="str">
            <v>5960</v>
          </cell>
          <cell r="N1733" t="str">
            <v>Orlando</v>
          </cell>
          <cell r="O1733">
            <v>0</v>
          </cell>
          <cell r="P1733">
            <v>0</v>
          </cell>
          <cell r="Q1733" t="str">
            <v>Suburban</v>
          </cell>
          <cell r="R1733" t="str">
            <v>garden</v>
          </cell>
          <cell r="S1733" t="str">
            <v>AIMCO</v>
          </cell>
          <cell r="T1733" t="str">
            <v>NHP</v>
          </cell>
          <cell r="U1733" t="str">
            <v>Affordable</v>
          </cell>
          <cell r="V1733" t="str">
            <v>Affordable</v>
          </cell>
          <cell r="W1733">
            <v>0</v>
          </cell>
          <cell r="X1733" t="str">
            <v>Equity</v>
          </cell>
          <cell r="Y1733" t="str">
            <v>12</v>
          </cell>
          <cell r="Z1733" t="str">
            <v>6</v>
          </cell>
          <cell r="AA1733" t="str">
            <v>5</v>
          </cell>
          <cell r="AB1733">
            <v>0</v>
          </cell>
          <cell r="AC1733">
            <v>0.05</v>
          </cell>
          <cell r="AD1733" t="str">
            <v>Yes</v>
          </cell>
          <cell r="AE1733" t="str">
            <v>Yes</v>
          </cell>
          <cell r="AF1733" t="str">
            <v>AIMCO/NHP</v>
          </cell>
          <cell r="AG1733" t="str">
            <v>South Hiawassee Village Ltd</v>
          </cell>
          <cell r="AH1733" t="str">
            <v>1980</v>
          </cell>
          <cell r="AI1733" t="str">
            <v>South East</v>
          </cell>
          <cell r="AJ1733" t="str">
            <v>Orlando</v>
          </cell>
          <cell r="AK1733" t="str">
            <v>Chuck Turner</v>
          </cell>
          <cell r="AL1733" t="str">
            <v>Rick Singleton</v>
          </cell>
          <cell r="AM1733" t="b">
            <v>1</v>
          </cell>
          <cell r="AN1733">
            <v>0</v>
          </cell>
          <cell r="AO1733">
            <v>0</v>
          </cell>
          <cell r="AP1733">
            <v>0</v>
          </cell>
          <cell r="AQ1733">
            <v>0</v>
          </cell>
          <cell r="AR1733">
            <v>0</v>
          </cell>
          <cell r="AS1733">
            <v>0</v>
          </cell>
          <cell r="AT1733">
            <v>0</v>
          </cell>
          <cell r="AU1733">
            <v>0</v>
          </cell>
          <cell r="AV1733">
            <v>0</v>
          </cell>
          <cell r="AW1733">
            <v>0</v>
          </cell>
          <cell r="AX1733">
            <v>0</v>
          </cell>
          <cell r="AY1733">
            <v>0</v>
          </cell>
        </row>
        <row r="1734">
          <cell r="A1734" t="str">
            <v>039628</v>
          </cell>
          <cell r="B1734" t="str">
            <v>Lake Wales Villas</v>
          </cell>
          <cell r="C1734" t="str">
            <v>605 S 3rd St</v>
          </cell>
          <cell r="D1734">
            <v>0</v>
          </cell>
          <cell r="E1734" t="str">
            <v>Lake Wales</v>
          </cell>
          <cell r="F1734" t="str">
            <v>FL</v>
          </cell>
          <cell r="G1734" t="str">
            <v>33853</v>
          </cell>
          <cell r="H1734" t="str">
            <v>941-676-6113</v>
          </cell>
          <cell r="I1734" t="str">
            <v>941-676-7270</v>
          </cell>
          <cell r="J1734">
            <v>56</v>
          </cell>
          <cell r="K1734" t="str">
            <v>12105</v>
          </cell>
          <cell r="L1734" t="str">
            <v>Polk</v>
          </cell>
          <cell r="M1734" t="str">
            <v>3980</v>
          </cell>
          <cell r="N1734" t="str">
            <v>Lakeland-Winter Haven</v>
          </cell>
          <cell r="O1734">
            <v>0</v>
          </cell>
          <cell r="P1734">
            <v>0</v>
          </cell>
          <cell r="Q1734" t="str">
            <v>Small city</v>
          </cell>
          <cell r="R1734" t="str">
            <v>garden</v>
          </cell>
          <cell r="S1734" t="str">
            <v>AIMCO</v>
          </cell>
          <cell r="T1734" t="str">
            <v>NHP</v>
          </cell>
          <cell r="U1734" t="str">
            <v>Affordable</v>
          </cell>
          <cell r="V1734" t="str">
            <v>Affordable</v>
          </cell>
          <cell r="W1734">
            <v>0</v>
          </cell>
          <cell r="X1734" t="str">
            <v>Equity</v>
          </cell>
          <cell r="Y1734" t="str">
            <v>12</v>
          </cell>
          <cell r="Z1734" t="str">
            <v>3</v>
          </cell>
          <cell r="AA1734" t="str">
            <v>4</v>
          </cell>
          <cell r="AB1734">
            <v>0</v>
          </cell>
          <cell r="AC1734">
            <v>0.05</v>
          </cell>
          <cell r="AD1734" t="str">
            <v>Yes</v>
          </cell>
          <cell r="AE1734" t="str">
            <v>Yes</v>
          </cell>
          <cell r="AF1734" t="str">
            <v>AIMCO/NHP</v>
          </cell>
          <cell r="AG1734" t="str">
            <v>Lake Wales Villas Ltd</v>
          </cell>
          <cell r="AH1734" t="str">
            <v>1979</v>
          </cell>
          <cell r="AI1734" t="str">
            <v>South East</v>
          </cell>
          <cell r="AJ1734" t="str">
            <v>Orlando</v>
          </cell>
          <cell r="AK1734" t="str">
            <v>Chuck Turner</v>
          </cell>
          <cell r="AL1734" t="str">
            <v>Elizabeth Thompson</v>
          </cell>
          <cell r="AM1734" t="b">
            <v>0</v>
          </cell>
          <cell r="AN1734" t="str">
            <v>RW:006803@3494</v>
          </cell>
          <cell r="AO1734" t="str">
            <v>11253</v>
          </cell>
          <cell r="AP1734">
            <v>0</v>
          </cell>
          <cell r="AQ1734">
            <v>0</v>
          </cell>
          <cell r="AR1734">
            <v>0</v>
          </cell>
          <cell r="AS1734">
            <v>0</v>
          </cell>
          <cell r="AT1734">
            <v>0</v>
          </cell>
          <cell r="AU1734">
            <v>0</v>
          </cell>
          <cell r="AV1734">
            <v>0</v>
          </cell>
          <cell r="AW1734">
            <v>0</v>
          </cell>
          <cell r="AX1734">
            <v>0</v>
          </cell>
          <cell r="AY1734">
            <v>0</v>
          </cell>
        </row>
        <row r="1735">
          <cell r="A1735" t="str">
            <v>039629</v>
          </cell>
          <cell r="B1735" t="str">
            <v>Eustis Villas</v>
          </cell>
          <cell r="C1735" t="str">
            <v>2726 Kurt St</v>
          </cell>
          <cell r="D1735">
            <v>0</v>
          </cell>
          <cell r="E1735" t="str">
            <v>Eustis</v>
          </cell>
          <cell r="F1735" t="str">
            <v>FL</v>
          </cell>
          <cell r="G1735" t="str">
            <v>32726</v>
          </cell>
          <cell r="H1735" t="str">
            <v>352-589-1881</v>
          </cell>
          <cell r="I1735" t="str">
            <v>352-589-2408</v>
          </cell>
          <cell r="J1735">
            <v>60</v>
          </cell>
          <cell r="K1735" t="str">
            <v>12069</v>
          </cell>
          <cell r="L1735" t="str">
            <v>Lake</v>
          </cell>
          <cell r="M1735" t="str">
            <v>5960</v>
          </cell>
          <cell r="N1735" t="str">
            <v>Orlando</v>
          </cell>
          <cell r="O1735">
            <v>0</v>
          </cell>
          <cell r="P1735">
            <v>0</v>
          </cell>
          <cell r="Q1735" t="str">
            <v>Small city</v>
          </cell>
          <cell r="R1735" t="str">
            <v>garden</v>
          </cell>
          <cell r="S1735" t="str">
            <v>AIMCO</v>
          </cell>
          <cell r="T1735" t="str">
            <v>NHP</v>
          </cell>
          <cell r="U1735" t="str">
            <v>Affordable</v>
          </cell>
          <cell r="V1735" t="str">
            <v>Affordable</v>
          </cell>
          <cell r="W1735">
            <v>0</v>
          </cell>
          <cell r="X1735" t="str">
            <v>Equity</v>
          </cell>
          <cell r="Y1735" t="str">
            <v>12</v>
          </cell>
          <cell r="Z1735" t="str">
            <v>4</v>
          </cell>
          <cell r="AA1735" t="str">
            <v>5</v>
          </cell>
          <cell r="AB1735">
            <v>0</v>
          </cell>
          <cell r="AC1735">
            <v>0.05</v>
          </cell>
          <cell r="AD1735" t="str">
            <v>Yes</v>
          </cell>
          <cell r="AE1735" t="str">
            <v>Yes</v>
          </cell>
          <cell r="AF1735" t="str">
            <v>AIMCO/NHP</v>
          </cell>
          <cell r="AG1735" t="str">
            <v>Eustis Apts Ltd</v>
          </cell>
          <cell r="AH1735" t="str">
            <v>1980</v>
          </cell>
          <cell r="AI1735" t="str">
            <v>South East</v>
          </cell>
          <cell r="AJ1735" t="str">
            <v>Orlando</v>
          </cell>
          <cell r="AK1735" t="str">
            <v>Chuck Turner</v>
          </cell>
          <cell r="AL1735" t="str">
            <v>Mary J. Rose</v>
          </cell>
          <cell r="AM1735" t="b">
            <v>0</v>
          </cell>
          <cell r="AN1735" t="str">
            <v>RW:038820@3494</v>
          </cell>
          <cell r="AO1735" t="str">
            <v>10569</v>
          </cell>
          <cell r="AP1735">
            <v>0</v>
          </cell>
          <cell r="AQ1735">
            <v>0</v>
          </cell>
          <cell r="AR1735">
            <v>0</v>
          </cell>
          <cell r="AS1735">
            <v>0</v>
          </cell>
          <cell r="AT1735">
            <v>0</v>
          </cell>
          <cell r="AU1735">
            <v>0</v>
          </cell>
          <cell r="AV1735">
            <v>0</v>
          </cell>
          <cell r="AW1735">
            <v>0</v>
          </cell>
          <cell r="AX1735">
            <v>0</v>
          </cell>
          <cell r="AY1735">
            <v>0</v>
          </cell>
        </row>
        <row r="1736">
          <cell r="A1736" t="str">
            <v>039630</v>
          </cell>
          <cell r="B1736" t="str">
            <v>Lakeview Villas</v>
          </cell>
          <cell r="C1736" t="str">
            <v>200 12th St</v>
          </cell>
          <cell r="D1736">
            <v>0</v>
          </cell>
          <cell r="E1736" t="str">
            <v>Clairmont</v>
          </cell>
          <cell r="F1736" t="str">
            <v>FL</v>
          </cell>
          <cell r="G1736" t="str">
            <v>34711</v>
          </cell>
          <cell r="H1736" t="str">
            <v>352-394-2896</v>
          </cell>
          <cell r="I1736" t="str">
            <v>352-394-3816</v>
          </cell>
          <cell r="J1736">
            <v>38</v>
          </cell>
          <cell r="K1736" t="str">
            <v>12069</v>
          </cell>
          <cell r="L1736" t="str">
            <v>Lake</v>
          </cell>
          <cell r="M1736" t="str">
            <v>5960</v>
          </cell>
          <cell r="N1736" t="str">
            <v>Orlando</v>
          </cell>
          <cell r="O1736">
            <v>0</v>
          </cell>
          <cell r="P1736">
            <v>0</v>
          </cell>
          <cell r="Q1736" t="str">
            <v>Small city</v>
          </cell>
          <cell r="R1736" t="str">
            <v>garden</v>
          </cell>
          <cell r="S1736" t="str">
            <v>AIMCO</v>
          </cell>
          <cell r="T1736" t="str">
            <v>NHP</v>
          </cell>
          <cell r="U1736" t="str">
            <v>Affordable</v>
          </cell>
          <cell r="V1736" t="str">
            <v>Affordable</v>
          </cell>
          <cell r="W1736">
            <v>0</v>
          </cell>
          <cell r="X1736" t="str">
            <v>Equity</v>
          </cell>
          <cell r="Y1736" t="str">
            <v>12</v>
          </cell>
          <cell r="Z1736" t="str">
            <v>5</v>
          </cell>
          <cell r="AA1736" t="str">
            <v>6</v>
          </cell>
          <cell r="AB1736">
            <v>0</v>
          </cell>
          <cell r="AC1736">
            <v>7.5700000000000003E-2</v>
          </cell>
          <cell r="AD1736" t="str">
            <v>Yes</v>
          </cell>
          <cell r="AE1736" t="str">
            <v>Yes</v>
          </cell>
          <cell r="AF1736" t="str">
            <v>AIMCO/NHP</v>
          </cell>
          <cell r="AG1736" t="str">
            <v>Lakeview Villas Ltd</v>
          </cell>
          <cell r="AH1736" t="str">
            <v>1982</v>
          </cell>
          <cell r="AI1736" t="str">
            <v>South East</v>
          </cell>
          <cell r="AJ1736" t="str">
            <v>Orlando</v>
          </cell>
          <cell r="AK1736" t="str">
            <v>Chuck Turner</v>
          </cell>
          <cell r="AL1736" t="str">
            <v>Elizabeth Thompson</v>
          </cell>
          <cell r="AM1736" t="b">
            <v>0</v>
          </cell>
          <cell r="AN1736">
            <v>0</v>
          </cell>
          <cell r="AO1736">
            <v>0</v>
          </cell>
          <cell r="AP1736">
            <v>0</v>
          </cell>
          <cell r="AQ1736">
            <v>0</v>
          </cell>
          <cell r="AR1736">
            <v>0</v>
          </cell>
          <cell r="AS1736">
            <v>0</v>
          </cell>
          <cell r="AT1736">
            <v>0</v>
          </cell>
          <cell r="AU1736">
            <v>0</v>
          </cell>
          <cell r="AV1736">
            <v>0</v>
          </cell>
          <cell r="AW1736">
            <v>0</v>
          </cell>
          <cell r="AX1736">
            <v>0</v>
          </cell>
          <cell r="AY1736">
            <v>0</v>
          </cell>
        </row>
        <row r="1737">
          <cell r="A1737" t="str">
            <v>039631</v>
          </cell>
          <cell r="B1737" t="str">
            <v>Woodside Villas</v>
          </cell>
          <cell r="C1737" t="str">
            <v>1450 E Gibson St</v>
          </cell>
          <cell r="D1737">
            <v>0</v>
          </cell>
          <cell r="E1737" t="str">
            <v>Arcadia</v>
          </cell>
          <cell r="F1737" t="str">
            <v>FL</v>
          </cell>
          <cell r="G1737" t="str">
            <v>34266</v>
          </cell>
          <cell r="H1737" t="str">
            <v>941-494-5504</v>
          </cell>
          <cell r="I1737">
            <v>0</v>
          </cell>
          <cell r="J1737">
            <v>34</v>
          </cell>
          <cell r="K1737" t="str">
            <v>12027</v>
          </cell>
          <cell r="L1737" t="str">
            <v>De Soto</v>
          </cell>
          <cell r="M1737" t="str">
            <v>012</v>
          </cell>
          <cell r="N1737" t="str">
            <v>FL Other</v>
          </cell>
          <cell r="O1737">
            <v>0</v>
          </cell>
          <cell r="P1737">
            <v>0</v>
          </cell>
          <cell r="Q1737" t="str">
            <v>Small city</v>
          </cell>
          <cell r="R1737" t="str">
            <v>garden</v>
          </cell>
          <cell r="S1737" t="str">
            <v>AIMCO</v>
          </cell>
          <cell r="T1737" t="str">
            <v>NHP</v>
          </cell>
          <cell r="U1737" t="str">
            <v>Affordable</v>
          </cell>
          <cell r="V1737" t="str">
            <v>Affordable</v>
          </cell>
          <cell r="W1737">
            <v>0</v>
          </cell>
          <cell r="X1737" t="str">
            <v>Equity</v>
          </cell>
          <cell r="Y1737" t="str">
            <v>12</v>
          </cell>
          <cell r="Z1737" t="str">
            <v>7</v>
          </cell>
          <cell r="AA1737" t="str">
            <v>2</v>
          </cell>
          <cell r="AB1737">
            <v>0</v>
          </cell>
          <cell r="AC1737">
            <v>0.05</v>
          </cell>
          <cell r="AD1737" t="str">
            <v>Yes</v>
          </cell>
          <cell r="AE1737" t="str">
            <v>Yes</v>
          </cell>
          <cell r="AF1737" t="str">
            <v>AIMCO/NHP</v>
          </cell>
          <cell r="AG1737" t="str">
            <v>Woodside Villas Of Arcadia Ltd</v>
          </cell>
          <cell r="AH1737" t="str">
            <v>1983</v>
          </cell>
          <cell r="AI1737" t="str">
            <v>South East</v>
          </cell>
          <cell r="AJ1737" t="str">
            <v>Tampa</v>
          </cell>
          <cell r="AK1737" t="str">
            <v>Dan Kistel</v>
          </cell>
          <cell r="AL1737" t="str">
            <v>Carolyn Perry</v>
          </cell>
          <cell r="AM1737" t="b">
            <v>0</v>
          </cell>
          <cell r="AN1737" t="str">
            <v>RW:038331@3494</v>
          </cell>
          <cell r="AO1737" t="str">
            <v>08263</v>
          </cell>
          <cell r="AP1737">
            <v>0</v>
          </cell>
          <cell r="AQ1737">
            <v>0</v>
          </cell>
          <cell r="AR1737">
            <v>0</v>
          </cell>
          <cell r="AS1737">
            <v>0</v>
          </cell>
          <cell r="AT1737">
            <v>0</v>
          </cell>
          <cell r="AU1737">
            <v>0</v>
          </cell>
          <cell r="AV1737">
            <v>0</v>
          </cell>
          <cell r="AW1737">
            <v>0</v>
          </cell>
          <cell r="AX1737">
            <v>0</v>
          </cell>
          <cell r="AY1737">
            <v>0</v>
          </cell>
        </row>
        <row r="1738">
          <cell r="A1738" t="str">
            <v>039632</v>
          </cell>
          <cell r="B1738" t="str">
            <v>Villas Orange City I</v>
          </cell>
          <cell r="C1738" t="str">
            <v>2515 Enterprise Rd</v>
          </cell>
          <cell r="D1738">
            <v>0</v>
          </cell>
          <cell r="E1738" t="str">
            <v>Orange City</v>
          </cell>
          <cell r="F1738" t="str">
            <v>FL</v>
          </cell>
          <cell r="G1738" t="str">
            <v>32763</v>
          </cell>
          <cell r="H1738" t="str">
            <v>904-775-2697</v>
          </cell>
          <cell r="I1738" t="str">
            <v>904-775-9827</v>
          </cell>
          <cell r="J1738">
            <v>60</v>
          </cell>
          <cell r="K1738" t="str">
            <v>12127</v>
          </cell>
          <cell r="L1738" t="str">
            <v>Volusia</v>
          </cell>
          <cell r="M1738" t="str">
            <v>2020</v>
          </cell>
          <cell r="N1738" t="str">
            <v>DaytonaBeach</v>
          </cell>
          <cell r="O1738">
            <v>0</v>
          </cell>
          <cell r="P1738">
            <v>0</v>
          </cell>
          <cell r="Q1738" t="str">
            <v>Small city</v>
          </cell>
          <cell r="R1738" t="str">
            <v>garden</v>
          </cell>
          <cell r="S1738" t="str">
            <v>AIMCO</v>
          </cell>
          <cell r="T1738" t="str">
            <v>NHP</v>
          </cell>
          <cell r="U1738" t="str">
            <v>Affordable</v>
          </cell>
          <cell r="V1738" t="str">
            <v>Affordable</v>
          </cell>
          <cell r="W1738">
            <v>0</v>
          </cell>
          <cell r="X1738" t="str">
            <v>Equity</v>
          </cell>
          <cell r="Y1738" t="str">
            <v>12</v>
          </cell>
          <cell r="Z1738" t="str">
            <v>7</v>
          </cell>
          <cell r="AA1738" t="str">
            <v>5</v>
          </cell>
          <cell r="AB1738">
            <v>0</v>
          </cell>
          <cell r="AC1738">
            <v>0.05</v>
          </cell>
          <cell r="AD1738" t="str">
            <v>Yes</v>
          </cell>
          <cell r="AE1738" t="str">
            <v>Yes</v>
          </cell>
          <cell r="AF1738" t="str">
            <v>AIMCO/NHP</v>
          </cell>
          <cell r="AG1738" t="str">
            <v>Housing Assistance of Orange City Ltd</v>
          </cell>
          <cell r="AH1738" t="str">
            <v>1979</v>
          </cell>
          <cell r="AI1738" t="str">
            <v>South East</v>
          </cell>
          <cell r="AJ1738" t="str">
            <v>Orlando</v>
          </cell>
          <cell r="AK1738" t="str">
            <v>Chuck Turner</v>
          </cell>
          <cell r="AL1738" t="str">
            <v>Rick Singleton</v>
          </cell>
          <cell r="AM1738" t="b">
            <v>0</v>
          </cell>
          <cell r="AN1738" t="str">
            <v>RW:039175@3494</v>
          </cell>
          <cell r="AO1738" t="str">
            <v>08775</v>
          </cell>
          <cell r="AP1738">
            <v>0</v>
          </cell>
          <cell r="AQ1738">
            <v>0</v>
          </cell>
          <cell r="AR1738">
            <v>0</v>
          </cell>
          <cell r="AS1738">
            <v>0</v>
          </cell>
          <cell r="AT1738">
            <v>0</v>
          </cell>
          <cell r="AU1738">
            <v>0</v>
          </cell>
          <cell r="AV1738">
            <v>0</v>
          </cell>
          <cell r="AW1738">
            <v>0</v>
          </cell>
          <cell r="AX1738">
            <v>0</v>
          </cell>
          <cell r="AY1738">
            <v>0</v>
          </cell>
        </row>
        <row r="1739">
          <cell r="A1739" t="str">
            <v>039633</v>
          </cell>
          <cell r="B1739" t="str">
            <v>Villas Orange City II</v>
          </cell>
          <cell r="C1739" t="str">
            <v>2515 Enterprise Rd</v>
          </cell>
          <cell r="D1739">
            <v>0</v>
          </cell>
          <cell r="E1739" t="str">
            <v>Orange City</v>
          </cell>
          <cell r="F1739" t="str">
            <v>FL</v>
          </cell>
          <cell r="G1739" t="str">
            <v>32763</v>
          </cell>
          <cell r="H1739" t="str">
            <v>904-775-2697</v>
          </cell>
          <cell r="I1739" t="str">
            <v>904-775-9827</v>
          </cell>
          <cell r="J1739">
            <v>36</v>
          </cell>
          <cell r="K1739" t="str">
            <v>12127</v>
          </cell>
          <cell r="L1739" t="str">
            <v>Volusia</v>
          </cell>
          <cell r="M1739" t="str">
            <v>2020</v>
          </cell>
          <cell r="N1739" t="str">
            <v>DaytonaBeach</v>
          </cell>
          <cell r="O1739">
            <v>0</v>
          </cell>
          <cell r="P1739">
            <v>0</v>
          </cell>
          <cell r="Q1739" t="str">
            <v>Small city</v>
          </cell>
          <cell r="R1739" t="str">
            <v>garden</v>
          </cell>
          <cell r="S1739" t="str">
            <v>AIMCO</v>
          </cell>
          <cell r="T1739" t="str">
            <v>NHP</v>
          </cell>
          <cell r="U1739" t="str">
            <v>Affordable</v>
          </cell>
          <cell r="V1739" t="str">
            <v>Affordable</v>
          </cell>
          <cell r="W1739">
            <v>0</v>
          </cell>
          <cell r="X1739" t="str">
            <v>Equity</v>
          </cell>
          <cell r="Y1739" t="str">
            <v>12</v>
          </cell>
          <cell r="Z1739" t="str">
            <v>7</v>
          </cell>
          <cell r="AA1739" t="str">
            <v>5</v>
          </cell>
          <cell r="AB1739">
            <v>0</v>
          </cell>
          <cell r="AC1739">
            <v>7.5700000000000003E-2</v>
          </cell>
          <cell r="AD1739" t="str">
            <v>Yes</v>
          </cell>
          <cell r="AE1739" t="str">
            <v>Yes</v>
          </cell>
          <cell r="AF1739" t="str">
            <v>AIMCO/NHP</v>
          </cell>
          <cell r="AG1739" t="str">
            <v>Orange City Villas II Ltd</v>
          </cell>
          <cell r="AH1739" t="str">
            <v>1982</v>
          </cell>
          <cell r="AI1739" t="str">
            <v>South East</v>
          </cell>
          <cell r="AJ1739" t="str">
            <v>Orlando</v>
          </cell>
          <cell r="AK1739" t="str">
            <v>Chuck Turner</v>
          </cell>
          <cell r="AL1739" t="str">
            <v>Rick Singleton</v>
          </cell>
          <cell r="AM1739" t="b">
            <v>0</v>
          </cell>
          <cell r="AN1739" t="str">
            <v>RW:038352@3494</v>
          </cell>
          <cell r="AO1739" t="str">
            <v>08269</v>
          </cell>
          <cell r="AP1739">
            <v>0</v>
          </cell>
          <cell r="AQ1739">
            <v>0</v>
          </cell>
          <cell r="AR1739">
            <v>0</v>
          </cell>
          <cell r="AS1739">
            <v>0</v>
          </cell>
          <cell r="AT1739">
            <v>0</v>
          </cell>
          <cell r="AU1739">
            <v>0</v>
          </cell>
          <cell r="AV1739">
            <v>0</v>
          </cell>
          <cell r="AW1739">
            <v>0</v>
          </cell>
          <cell r="AX1739">
            <v>0</v>
          </cell>
          <cell r="AY1739">
            <v>0</v>
          </cell>
        </row>
        <row r="1740">
          <cell r="A1740" t="str">
            <v>039634</v>
          </cell>
          <cell r="B1740" t="str">
            <v>Villas of Vero Beach</v>
          </cell>
          <cell r="C1740" t="str">
            <v>3605 16th St</v>
          </cell>
          <cell r="D1740">
            <v>0</v>
          </cell>
          <cell r="E1740" t="str">
            <v>Vero Beach</v>
          </cell>
          <cell r="F1740" t="str">
            <v>FL</v>
          </cell>
          <cell r="G1740" t="str">
            <v>32960</v>
          </cell>
          <cell r="H1740" t="str">
            <v>561-562-8848</v>
          </cell>
          <cell r="I1740" t="str">
            <v>561-562-8622</v>
          </cell>
          <cell r="J1740">
            <v>50</v>
          </cell>
          <cell r="K1740" t="str">
            <v>12061</v>
          </cell>
          <cell r="L1740" t="str">
            <v>Indian River</v>
          </cell>
          <cell r="M1740" t="str">
            <v>012</v>
          </cell>
          <cell r="N1740" t="str">
            <v>FL Other</v>
          </cell>
          <cell r="O1740">
            <v>0</v>
          </cell>
          <cell r="P1740">
            <v>0</v>
          </cell>
          <cell r="Q1740" t="str">
            <v>Small city</v>
          </cell>
          <cell r="R1740" t="str">
            <v>garden</v>
          </cell>
          <cell r="S1740" t="str">
            <v>AIMCO</v>
          </cell>
          <cell r="T1740" t="str">
            <v>NHP</v>
          </cell>
          <cell r="U1740" t="str">
            <v>Affordable</v>
          </cell>
          <cell r="V1740" t="str">
            <v>Affordable</v>
          </cell>
          <cell r="W1740">
            <v>0</v>
          </cell>
          <cell r="X1740" t="str">
            <v>Equity</v>
          </cell>
          <cell r="Y1740" t="str">
            <v>12</v>
          </cell>
          <cell r="Z1740" t="str">
            <v>7</v>
          </cell>
          <cell r="AA1740" t="str">
            <v>7</v>
          </cell>
          <cell r="AB1740">
            <v>0</v>
          </cell>
          <cell r="AC1740">
            <v>0.1275</v>
          </cell>
          <cell r="AD1740" t="str">
            <v>Yes</v>
          </cell>
          <cell r="AE1740" t="str">
            <v>Yes</v>
          </cell>
          <cell r="AF1740" t="str">
            <v>AIMCO/NHP</v>
          </cell>
          <cell r="AG1740" t="str">
            <v>Housing Assistance of Vero Beach Ltd</v>
          </cell>
          <cell r="AH1740" t="str">
            <v>1980</v>
          </cell>
          <cell r="AI1740" t="str">
            <v>South East</v>
          </cell>
          <cell r="AJ1740" t="str">
            <v>Orlando</v>
          </cell>
          <cell r="AK1740" t="str">
            <v>Chuck Turner</v>
          </cell>
          <cell r="AL1740" t="str">
            <v>Elizabeth Thompson</v>
          </cell>
          <cell r="AM1740" t="b">
            <v>0</v>
          </cell>
          <cell r="AN1740" t="str">
            <v>RW:038647@3494</v>
          </cell>
          <cell r="AO1740" t="str">
            <v>11018</v>
          </cell>
          <cell r="AP1740">
            <v>0</v>
          </cell>
          <cell r="AQ1740">
            <v>0</v>
          </cell>
          <cell r="AR1740">
            <v>0</v>
          </cell>
          <cell r="AS1740">
            <v>0</v>
          </cell>
          <cell r="AT1740">
            <v>0</v>
          </cell>
          <cell r="AU1740">
            <v>0</v>
          </cell>
          <cell r="AV1740">
            <v>0</v>
          </cell>
          <cell r="AW1740">
            <v>0</v>
          </cell>
          <cell r="AX1740">
            <v>0</v>
          </cell>
          <cell r="AY1740">
            <v>0</v>
          </cell>
        </row>
        <row r="1741">
          <cell r="A1741" t="str">
            <v>039635</v>
          </cell>
          <cell r="B1741" t="str">
            <v>Villas of Northport</v>
          </cell>
          <cell r="C1741" t="str">
            <v>5200 S Biscayne Dr</v>
          </cell>
          <cell r="D1741">
            <v>0</v>
          </cell>
          <cell r="E1741" t="str">
            <v>Northport</v>
          </cell>
          <cell r="F1741" t="str">
            <v>FL</v>
          </cell>
          <cell r="G1741" t="str">
            <v>34287</v>
          </cell>
          <cell r="H1741" t="str">
            <v>941-426-2266</v>
          </cell>
          <cell r="I1741" t="str">
            <v>941-426-0601</v>
          </cell>
          <cell r="J1741">
            <v>38</v>
          </cell>
          <cell r="K1741" t="str">
            <v>12115</v>
          </cell>
          <cell r="L1741" t="str">
            <v>Sarasota</v>
          </cell>
          <cell r="M1741" t="str">
            <v>7510</v>
          </cell>
          <cell r="N1741" t="str">
            <v>Sarasota-Bradenton</v>
          </cell>
          <cell r="O1741">
            <v>0</v>
          </cell>
          <cell r="P1741">
            <v>0</v>
          </cell>
          <cell r="Q1741" t="str">
            <v>Small city</v>
          </cell>
          <cell r="R1741" t="str">
            <v>garden</v>
          </cell>
          <cell r="S1741" t="str">
            <v>AIMCO</v>
          </cell>
          <cell r="T1741" t="str">
            <v>NHP</v>
          </cell>
          <cell r="U1741" t="str">
            <v>Affordable</v>
          </cell>
          <cell r="V1741" t="str">
            <v>Affordable</v>
          </cell>
          <cell r="W1741">
            <v>0</v>
          </cell>
          <cell r="X1741" t="str">
            <v>Equity</v>
          </cell>
          <cell r="Y1741" t="str">
            <v>12</v>
          </cell>
          <cell r="Z1741" t="str">
            <v>8</v>
          </cell>
          <cell r="AA1741" t="str">
            <v>7</v>
          </cell>
          <cell r="AB1741">
            <v>0</v>
          </cell>
          <cell r="AC1741">
            <v>0.05</v>
          </cell>
          <cell r="AD1741" t="str">
            <v>Yes</v>
          </cell>
          <cell r="AE1741" t="str">
            <v>Yes</v>
          </cell>
          <cell r="AF1741" t="str">
            <v>AIMCO/NHP</v>
          </cell>
          <cell r="AG1741" t="str">
            <v>Grove Park Villas, Ltd</v>
          </cell>
          <cell r="AH1741" t="str">
            <v>1982</v>
          </cell>
          <cell r="AI1741" t="str">
            <v>South East</v>
          </cell>
          <cell r="AJ1741" t="str">
            <v>Tampa</v>
          </cell>
          <cell r="AK1741" t="str">
            <v>Dan Kistel</v>
          </cell>
          <cell r="AL1741" t="str">
            <v>Carolyn Perry</v>
          </cell>
          <cell r="AM1741" t="b">
            <v>0</v>
          </cell>
          <cell r="AN1741" t="str">
            <v>RW:038493@3494</v>
          </cell>
          <cell r="AO1741" t="str">
            <v>08742</v>
          </cell>
          <cell r="AP1741">
            <v>0</v>
          </cell>
          <cell r="AQ1741">
            <v>0</v>
          </cell>
          <cell r="AR1741">
            <v>0</v>
          </cell>
          <cell r="AS1741">
            <v>0</v>
          </cell>
          <cell r="AT1741">
            <v>0</v>
          </cell>
          <cell r="AU1741">
            <v>0</v>
          </cell>
          <cell r="AV1741">
            <v>0</v>
          </cell>
          <cell r="AW1741">
            <v>0</v>
          </cell>
          <cell r="AX1741">
            <v>0</v>
          </cell>
          <cell r="AY1741">
            <v>0</v>
          </cell>
        </row>
        <row r="1742">
          <cell r="A1742" t="str">
            <v>039636</v>
          </cell>
          <cell r="B1742" t="str">
            <v>Peppertree Village</v>
          </cell>
          <cell r="C1742" t="str">
            <v>904 S Florida Ave</v>
          </cell>
          <cell r="D1742">
            <v>0</v>
          </cell>
          <cell r="E1742" t="str">
            <v>Avon Park</v>
          </cell>
          <cell r="F1742" t="str">
            <v>FL</v>
          </cell>
          <cell r="G1742" t="str">
            <v>33825</v>
          </cell>
          <cell r="H1742" t="str">
            <v>941-452-1552</v>
          </cell>
          <cell r="I1742">
            <v>0</v>
          </cell>
          <cell r="J1742">
            <v>38</v>
          </cell>
          <cell r="K1742" t="str">
            <v>12055</v>
          </cell>
          <cell r="L1742" t="str">
            <v>Highlands</v>
          </cell>
          <cell r="M1742" t="str">
            <v>012</v>
          </cell>
          <cell r="N1742" t="str">
            <v>FL Other</v>
          </cell>
          <cell r="O1742">
            <v>0</v>
          </cell>
          <cell r="P1742">
            <v>0</v>
          </cell>
          <cell r="Q1742" t="str">
            <v>Small city</v>
          </cell>
          <cell r="R1742" t="str">
            <v>garden</v>
          </cell>
          <cell r="S1742" t="str">
            <v>AIMCO</v>
          </cell>
          <cell r="T1742" t="str">
            <v>NHP</v>
          </cell>
          <cell r="U1742" t="str">
            <v>Affordable</v>
          </cell>
          <cell r="V1742" t="str">
            <v>Affordable</v>
          </cell>
          <cell r="W1742">
            <v>0</v>
          </cell>
          <cell r="X1742" t="str">
            <v>Equity</v>
          </cell>
          <cell r="Y1742" t="str">
            <v>12</v>
          </cell>
          <cell r="Z1742" t="str">
            <v>8</v>
          </cell>
          <cell r="AA1742" t="str">
            <v>7</v>
          </cell>
          <cell r="AB1742">
            <v>0</v>
          </cell>
          <cell r="AC1742">
            <v>0.05</v>
          </cell>
          <cell r="AD1742" t="str">
            <v>Yes</v>
          </cell>
          <cell r="AE1742" t="str">
            <v>Yes</v>
          </cell>
          <cell r="AF1742" t="str">
            <v>AIMCO/NHP</v>
          </cell>
          <cell r="AG1742" t="str">
            <v>Peppertree Village of Avon Park Ltd</v>
          </cell>
          <cell r="AH1742" t="str">
            <v>1980</v>
          </cell>
          <cell r="AI1742" t="str">
            <v>South East</v>
          </cell>
          <cell r="AJ1742" t="str">
            <v>Tampa</v>
          </cell>
          <cell r="AK1742" t="str">
            <v>Dan Kistel</v>
          </cell>
          <cell r="AL1742" t="str">
            <v>Carolyn Perry</v>
          </cell>
          <cell r="AM1742" t="b">
            <v>0</v>
          </cell>
          <cell r="AN1742" t="str">
            <v>RW:008658@3494</v>
          </cell>
          <cell r="AO1742" t="str">
            <v>11751</v>
          </cell>
          <cell r="AP1742">
            <v>0</v>
          </cell>
          <cell r="AQ1742">
            <v>0</v>
          </cell>
          <cell r="AR1742">
            <v>0</v>
          </cell>
          <cell r="AS1742">
            <v>0</v>
          </cell>
          <cell r="AT1742">
            <v>0</v>
          </cell>
          <cell r="AU1742">
            <v>0</v>
          </cell>
          <cell r="AV1742">
            <v>0</v>
          </cell>
          <cell r="AW1742">
            <v>0</v>
          </cell>
          <cell r="AX1742">
            <v>0</v>
          </cell>
          <cell r="AY1742">
            <v>0</v>
          </cell>
        </row>
        <row r="1743">
          <cell r="A1743" t="str">
            <v>039637</v>
          </cell>
          <cell r="B1743" t="str">
            <v>Highlands Village I</v>
          </cell>
          <cell r="C1743" t="str">
            <v>3000 Villa Rd</v>
          </cell>
          <cell r="D1743">
            <v>0</v>
          </cell>
          <cell r="E1743" t="str">
            <v>Sebring</v>
          </cell>
          <cell r="F1743" t="str">
            <v>FL</v>
          </cell>
          <cell r="G1743" t="str">
            <v>33870</v>
          </cell>
          <cell r="H1743" t="str">
            <v>941-385-1242</v>
          </cell>
          <cell r="I1743" t="str">
            <v>941-382-8766</v>
          </cell>
          <cell r="J1743">
            <v>70</v>
          </cell>
          <cell r="K1743" t="str">
            <v>12055</v>
          </cell>
          <cell r="L1743" t="str">
            <v>Highlands</v>
          </cell>
          <cell r="M1743" t="str">
            <v>012</v>
          </cell>
          <cell r="N1743" t="str">
            <v>FL Other</v>
          </cell>
          <cell r="O1743">
            <v>0</v>
          </cell>
          <cell r="P1743">
            <v>0</v>
          </cell>
          <cell r="Q1743" t="str">
            <v>Small city</v>
          </cell>
          <cell r="R1743" t="str">
            <v>garden</v>
          </cell>
          <cell r="S1743" t="str">
            <v>AIMCO</v>
          </cell>
          <cell r="T1743" t="str">
            <v>NHP</v>
          </cell>
          <cell r="U1743" t="str">
            <v>Affordable</v>
          </cell>
          <cell r="V1743" t="str">
            <v>Affordable</v>
          </cell>
          <cell r="W1743">
            <v>0</v>
          </cell>
          <cell r="X1743" t="str">
            <v>Equity</v>
          </cell>
          <cell r="Y1743" t="str">
            <v>12</v>
          </cell>
          <cell r="Z1743" t="str">
            <v>8</v>
          </cell>
          <cell r="AA1743" t="str">
            <v>7</v>
          </cell>
          <cell r="AB1743">
            <v>0</v>
          </cell>
          <cell r="AC1743">
            <v>0.05</v>
          </cell>
          <cell r="AD1743" t="str">
            <v>Yes</v>
          </cell>
          <cell r="AE1743" t="str">
            <v>Yes</v>
          </cell>
          <cell r="AF1743" t="str">
            <v>AIMCO/NHP</v>
          </cell>
          <cell r="AG1743" t="str">
            <v>Housing Assistance of Sebring Ltd</v>
          </cell>
          <cell r="AH1743" t="str">
            <v>1979</v>
          </cell>
          <cell r="AI1743" t="str">
            <v>South East</v>
          </cell>
          <cell r="AJ1743" t="str">
            <v>Tampa</v>
          </cell>
          <cell r="AK1743" t="str">
            <v>Dan Kistel</v>
          </cell>
          <cell r="AL1743" t="str">
            <v>Carolyn Perry</v>
          </cell>
          <cell r="AM1743" t="b">
            <v>0</v>
          </cell>
          <cell r="AN1743" t="str">
            <v>RW:038243@3494</v>
          </cell>
          <cell r="AO1743" t="str">
            <v>08037</v>
          </cell>
          <cell r="AP1743">
            <v>0</v>
          </cell>
          <cell r="AQ1743">
            <v>0</v>
          </cell>
          <cell r="AR1743">
            <v>0</v>
          </cell>
          <cell r="AS1743">
            <v>0</v>
          </cell>
          <cell r="AT1743">
            <v>0</v>
          </cell>
          <cell r="AU1743">
            <v>0</v>
          </cell>
          <cell r="AV1743">
            <v>0</v>
          </cell>
          <cell r="AW1743">
            <v>0</v>
          </cell>
          <cell r="AX1743">
            <v>0</v>
          </cell>
          <cell r="AY1743">
            <v>0</v>
          </cell>
        </row>
        <row r="1744">
          <cell r="A1744" t="str">
            <v>039638</v>
          </cell>
          <cell r="B1744" t="str">
            <v>Highland Village II</v>
          </cell>
          <cell r="C1744" t="str">
            <v>2929 Villa Rd</v>
          </cell>
          <cell r="D1744">
            <v>0</v>
          </cell>
          <cell r="E1744" t="str">
            <v>Sebring</v>
          </cell>
          <cell r="F1744" t="str">
            <v>FL</v>
          </cell>
          <cell r="G1744" t="str">
            <v>33870</v>
          </cell>
          <cell r="H1744" t="str">
            <v>941-385-1242</v>
          </cell>
          <cell r="I1744" t="str">
            <v>941-382-8766</v>
          </cell>
          <cell r="J1744">
            <v>35</v>
          </cell>
          <cell r="K1744" t="str">
            <v>12055</v>
          </cell>
          <cell r="L1744" t="str">
            <v>Highlands</v>
          </cell>
          <cell r="M1744" t="str">
            <v>012</v>
          </cell>
          <cell r="N1744" t="str">
            <v>FL Other</v>
          </cell>
          <cell r="O1744">
            <v>0</v>
          </cell>
          <cell r="P1744">
            <v>0</v>
          </cell>
          <cell r="Q1744" t="str">
            <v>Small city</v>
          </cell>
          <cell r="R1744" t="str">
            <v>garden</v>
          </cell>
          <cell r="S1744" t="str">
            <v>AIMCO</v>
          </cell>
          <cell r="T1744" t="str">
            <v>NHP</v>
          </cell>
          <cell r="U1744" t="str">
            <v>Affordable</v>
          </cell>
          <cell r="V1744" t="str">
            <v>Affordable</v>
          </cell>
          <cell r="W1744">
            <v>0</v>
          </cell>
          <cell r="X1744" t="str">
            <v>Equity</v>
          </cell>
          <cell r="Y1744" t="str">
            <v>12</v>
          </cell>
          <cell r="Z1744" t="str">
            <v>8</v>
          </cell>
          <cell r="AA1744" t="str">
            <v>7</v>
          </cell>
          <cell r="AB1744">
            <v>0</v>
          </cell>
          <cell r="AC1744">
            <v>7.5700000000000003E-2</v>
          </cell>
          <cell r="AD1744" t="str">
            <v>Yes</v>
          </cell>
          <cell r="AE1744" t="str">
            <v>Yes</v>
          </cell>
          <cell r="AF1744" t="str">
            <v>AIMCO/NHP</v>
          </cell>
          <cell r="AG1744" t="str">
            <v>Highlands Village II Ltd</v>
          </cell>
          <cell r="AH1744" t="str">
            <v>1980</v>
          </cell>
          <cell r="AI1744" t="str">
            <v>South East</v>
          </cell>
          <cell r="AJ1744" t="str">
            <v>Tampa</v>
          </cell>
          <cell r="AK1744" t="str">
            <v>Dan Kistel</v>
          </cell>
          <cell r="AL1744" t="str">
            <v>Carolyn Perry</v>
          </cell>
          <cell r="AM1744" t="b">
            <v>0</v>
          </cell>
          <cell r="AN1744" t="str">
            <v>RW:008308@3494</v>
          </cell>
          <cell r="AO1744" t="str">
            <v>11432</v>
          </cell>
          <cell r="AP1744">
            <v>0</v>
          </cell>
          <cell r="AQ1744">
            <v>0</v>
          </cell>
          <cell r="AR1744">
            <v>0</v>
          </cell>
          <cell r="AS1744">
            <v>0</v>
          </cell>
          <cell r="AT1744">
            <v>0</v>
          </cell>
          <cell r="AU1744">
            <v>0</v>
          </cell>
          <cell r="AV1744">
            <v>0</v>
          </cell>
          <cell r="AW1744">
            <v>0</v>
          </cell>
          <cell r="AX1744">
            <v>0</v>
          </cell>
          <cell r="AY1744">
            <v>0</v>
          </cell>
        </row>
        <row r="1745">
          <cell r="A1745" t="str">
            <v>039923</v>
          </cell>
          <cell r="B1745" t="str">
            <v>ADIRONACKS</v>
          </cell>
          <cell r="C1745" t="str">
            <v>112 LAKE STREET</v>
          </cell>
          <cell r="D1745">
            <v>0</v>
          </cell>
          <cell r="E1745" t="str">
            <v>Saranac Lake</v>
          </cell>
          <cell r="F1745" t="str">
            <v>NY</v>
          </cell>
          <cell r="G1745" t="str">
            <v>12981</v>
          </cell>
          <cell r="H1745">
            <v>0</v>
          </cell>
          <cell r="I1745">
            <v>0</v>
          </cell>
          <cell r="J1745">
            <v>40</v>
          </cell>
          <cell r="K1745" t="str">
            <v>36019</v>
          </cell>
          <cell r="L1745" t="str">
            <v>Clinton</v>
          </cell>
          <cell r="M1745" t="str">
            <v>036</v>
          </cell>
          <cell r="N1745" t="str">
            <v>NY Other</v>
          </cell>
          <cell r="O1745">
            <v>0</v>
          </cell>
          <cell r="P1745">
            <v>0</v>
          </cell>
          <cell r="Q1745" t="str">
            <v>Small city</v>
          </cell>
          <cell r="R1745" t="str">
            <v>garden</v>
          </cell>
          <cell r="S1745" t="str">
            <v>AIMCO</v>
          </cell>
          <cell r="T1745" t="str">
            <v>NHP</v>
          </cell>
          <cell r="U1745" t="str">
            <v>Affordable</v>
          </cell>
          <cell r="V1745" t="str">
            <v>Affordable</v>
          </cell>
          <cell r="W1745">
            <v>0</v>
          </cell>
          <cell r="X1745" t="str">
            <v>Equity</v>
          </cell>
          <cell r="Y1745" t="str">
            <v>12</v>
          </cell>
          <cell r="Z1745">
            <v>0</v>
          </cell>
          <cell r="AA1745">
            <v>0</v>
          </cell>
          <cell r="AB1745">
            <v>0</v>
          </cell>
          <cell r="AC1745">
            <v>0.19059999999999999</v>
          </cell>
          <cell r="AD1745" t="str">
            <v>Yes</v>
          </cell>
          <cell r="AE1745" t="str">
            <v>No</v>
          </cell>
          <cell r="AF1745">
            <v>0</v>
          </cell>
          <cell r="AG1745" t="str">
            <v>Adirondack Apts Saranac Assoc LP</v>
          </cell>
          <cell r="AH1745" t="str">
            <v>1983</v>
          </cell>
          <cell r="AI1745">
            <v>0</v>
          </cell>
          <cell r="AJ1745">
            <v>0</v>
          </cell>
          <cell r="AK1745">
            <v>0</v>
          </cell>
          <cell r="AL1745">
            <v>0</v>
          </cell>
          <cell r="AM1745" t="b">
            <v>0</v>
          </cell>
          <cell r="AN1745" t="str">
            <v>RW:038705@3494</v>
          </cell>
          <cell r="AO1745" t="str">
            <v>11032</v>
          </cell>
          <cell r="AP1745">
            <v>0</v>
          </cell>
          <cell r="AQ1745">
            <v>0</v>
          </cell>
          <cell r="AR1745">
            <v>0</v>
          </cell>
          <cell r="AS1745">
            <v>0</v>
          </cell>
          <cell r="AT1745">
            <v>0</v>
          </cell>
          <cell r="AU1745">
            <v>0</v>
          </cell>
          <cell r="AV1745">
            <v>0</v>
          </cell>
          <cell r="AW1745">
            <v>0</v>
          </cell>
          <cell r="AX1745">
            <v>0</v>
          </cell>
          <cell r="AY1745">
            <v>0</v>
          </cell>
        </row>
        <row r="1746">
          <cell r="A1746" t="str">
            <v>039940</v>
          </cell>
          <cell r="B1746" t="str">
            <v>CANTERBURY TOWERS</v>
          </cell>
          <cell r="C1746" t="str">
            <v>6 WACHUSETT STREET</v>
          </cell>
          <cell r="D1746">
            <v>0</v>
          </cell>
          <cell r="E1746" t="str">
            <v>Worcester</v>
          </cell>
          <cell r="F1746" t="str">
            <v>MA</v>
          </cell>
          <cell r="G1746" t="str">
            <v>01609</v>
          </cell>
          <cell r="H1746">
            <v>0</v>
          </cell>
          <cell r="I1746">
            <v>0</v>
          </cell>
          <cell r="J1746">
            <v>156</v>
          </cell>
          <cell r="K1746" t="str">
            <v>25027</v>
          </cell>
          <cell r="L1746" t="str">
            <v>Worcester</v>
          </cell>
          <cell r="M1746" t="str">
            <v>9240</v>
          </cell>
          <cell r="N1746" t="str">
            <v>Worcester</v>
          </cell>
          <cell r="O1746" t="str">
            <v>07</v>
          </cell>
          <cell r="P1746" t="str">
            <v>Boston - Worcester - Lawrence</v>
          </cell>
          <cell r="Q1746" t="str">
            <v>Small city</v>
          </cell>
          <cell r="R1746" t="str">
            <v>garden</v>
          </cell>
          <cell r="S1746" t="str">
            <v>AIMCO</v>
          </cell>
          <cell r="T1746" t="str">
            <v>NHP</v>
          </cell>
          <cell r="U1746" t="str">
            <v>Affordable</v>
          </cell>
          <cell r="V1746" t="str">
            <v>Affordable</v>
          </cell>
          <cell r="W1746">
            <v>0</v>
          </cell>
          <cell r="X1746" t="str">
            <v>Equity</v>
          </cell>
          <cell r="Y1746" t="str">
            <v>12</v>
          </cell>
          <cell r="Z1746">
            <v>0</v>
          </cell>
          <cell r="AA1746">
            <v>0</v>
          </cell>
          <cell r="AB1746">
            <v>0</v>
          </cell>
          <cell r="AC1746">
            <v>0.31319999999999998</v>
          </cell>
          <cell r="AD1746" t="str">
            <v>Yes</v>
          </cell>
          <cell r="AE1746" t="str">
            <v>No</v>
          </cell>
          <cell r="AF1746">
            <v>0</v>
          </cell>
          <cell r="AG1746" t="str">
            <v>Worcester Episcopal Housing Company</v>
          </cell>
          <cell r="AH1746" t="str">
            <v>1976</v>
          </cell>
          <cell r="AI1746">
            <v>0</v>
          </cell>
          <cell r="AJ1746">
            <v>0</v>
          </cell>
          <cell r="AK1746">
            <v>0</v>
          </cell>
          <cell r="AL1746">
            <v>0</v>
          </cell>
          <cell r="AM1746" t="b">
            <v>0</v>
          </cell>
          <cell r="AN1746" t="str">
            <v>RW:007066@3494</v>
          </cell>
          <cell r="AO1746" t="str">
            <v>11616</v>
          </cell>
          <cell r="AP1746">
            <v>0</v>
          </cell>
          <cell r="AQ1746">
            <v>0</v>
          </cell>
          <cell r="AR1746">
            <v>0</v>
          </cell>
          <cell r="AS1746">
            <v>0</v>
          </cell>
          <cell r="AT1746">
            <v>0</v>
          </cell>
          <cell r="AU1746">
            <v>0</v>
          </cell>
          <cell r="AV1746">
            <v>0</v>
          </cell>
          <cell r="AW1746">
            <v>0</v>
          </cell>
          <cell r="AX1746">
            <v>0</v>
          </cell>
          <cell r="AY1746">
            <v>0</v>
          </cell>
        </row>
        <row r="1747">
          <cell r="A1747" t="str">
            <v>039950</v>
          </cell>
          <cell r="B1747" t="str">
            <v>CHURCHVIEW GARDENS</v>
          </cell>
          <cell r="C1747" t="str">
            <v>3783 CHURCHVIEW AVENUE</v>
          </cell>
          <cell r="D1747">
            <v>0</v>
          </cell>
          <cell r="E1747" t="str">
            <v>Pittsburgh</v>
          </cell>
          <cell r="F1747" t="str">
            <v>PA</v>
          </cell>
          <cell r="G1747" t="str">
            <v>15236</v>
          </cell>
          <cell r="H1747">
            <v>0</v>
          </cell>
          <cell r="I1747">
            <v>0</v>
          </cell>
          <cell r="J1747">
            <v>144</v>
          </cell>
          <cell r="K1747" t="str">
            <v>42003</v>
          </cell>
          <cell r="L1747" t="str">
            <v>Allegheny</v>
          </cell>
          <cell r="M1747" t="str">
            <v>6280</v>
          </cell>
          <cell r="N1747" t="str">
            <v>Pittsburgh</v>
          </cell>
          <cell r="O1747">
            <v>0</v>
          </cell>
          <cell r="P1747">
            <v>0</v>
          </cell>
          <cell r="Q1747" t="str">
            <v>Suburban</v>
          </cell>
          <cell r="R1747" t="str">
            <v>garden</v>
          </cell>
          <cell r="S1747" t="str">
            <v>AIMCO</v>
          </cell>
          <cell r="T1747" t="str">
            <v>NHP</v>
          </cell>
          <cell r="U1747" t="str">
            <v>Affordable</v>
          </cell>
          <cell r="V1747" t="str">
            <v>Affordable</v>
          </cell>
          <cell r="W1747">
            <v>0</v>
          </cell>
          <cell r="X1747" t="str">
            <v>Equity</v>
          </cell>
          <cell r="Y1747" t="str">
            <v>12</v>
          </cell>
          <cell r="Z1747">
            <v>0</v>
          </cell>
          <cell r="AA1747">
            <v>0</v>
          </cell>
          <cell r="AB1747">
            <v>0</v>
          </cell>
          <cell r="AC1747">
            <v>0.255</v>
          </cell>
          <cell r="AD1747" t="str">
            <v>Yes</v>
          </cell>
          <cell r="AE1747" t="str">
            <v>No</v>
          </cell>
          <cell r="AF1747">
            <v>0</v>
          </cell>
          <cell r="AG1747" t="str">
            <v>Churchview Gardens Ltd Ptsp</v>
          </cell>
          <cell r="AH1747" t="str">
            <v>1972</v>
          </cell>
          <cell r="AI1747">
            <v>0</v>
          </cell>
          <cell r="AJ1747">
            <v>0</v>
          </cell>
          <cell r="AK1747">
            <v>0</v>
          </cell>
          <cell r="AL1747">
            <v>0</v>
          </cell>
          <cell r="AM1747" t="b">
            <v>0</v>
          </cell>
          <cell r="AN1747" t="str">
            <v>RW:038739@3494</v>
          </cell>
          <cell r="AO1747" t="str">
            <v>11844</v>
          </cell>
          <cell r="AP1747">
            <v>1280.44</v>
          </cell>
          <cell r="AQ1747">
            <v>0</v>
          </cell>
          <cell r="AR1747">
            <v>0</v>
          </cell>
          <cell r="AS1747">
            <v>0</v>
          </cell>
          <cell r="AT1747">
            <v>0</v>
          </cell>
          <cell r="AU1747">
            <v>0</v>
          </cell>
          <cell r="AV1747">
            <v>0</v>
          </cell>
          <cell r="AW1747">
            <v>0</v>
          </cell>
          <cell r="AX1747">
            <v>1280.44</v>
          </cell>
          <cell r="AY1747">
            <v>326.51</v>
          </cell>
        </row>
        <row r="1748">
          <cell r="A1748" t="str">
            <v>039969</v>
          </cell>
          <cell r="B1748" t="str">
            <v>EASTCOURT VILLAGE</v>
          </cell>
          <cell r="C1748" t="str">
            <v>2200 W COURT STREET</v>
          </cell>
          <cell r="D1748">
            <v>0</v>
          </cell>
          <cell r="E1748" t="str">
            <v>Kankakee</v>
          </cell>
          <cell r="F1748" t="str">
            <v>IL</v>
          </cell>
          <cell r="G1748" t="str">
            <v>60901</v>
          </cell>
          <cell r="H1748">
            <v>0</v>
          </cell>
          <cell r="I1748">
            <v>0</v>
          </cell>
          <cell r="J1748">
            <v>133</v>
          </cell>
          <cell r="K1748" t="str">
            <v>17091</v>
          </cell>
          <cell r="L1748" t="str">
            <v>Kankakee</v>
          </cell>
          <cell r="M1748" t="str">
            <v>3740</v>
          </cell>
          <cell r="N1748" t="str">
            <v>Kankakee</v>
          </cell>
          <cell r="O1748" t="str">
            <v>14</v>
          </cell>
          <cell r="P1748" t="str">
            <v>Chicago - Gary - Kenosha</v>
          </cell>
          <cell r="Q1748" t="str">
            <v>Small city</v>
          </cell>
          <cell r="R1748" t="str">
            <v>garden</v>
          </cell>
          <cell r="S1748" t="str">
            <v>AIMCO</v>
          </cell>
          <cell r="T1748" t="str">
            <v>NHP</v>
          </cell>
          <cell r="U1748" t="str">
            <v>Affordable</v>
          </cell>
          <cell r="V1748" t="str">
            <v>Affordable</v>
          </cell>
          <cell r="W1748">
            <v>0</v>
          </cell>
          <cell r="X1748" t="str">
            <v>Equity</v>
          </cell>
          <cell r="Y1748" t="str">
            <v>12</v>
          </cell>
          <cell r="Z1748">
            <v>0</v>
          </cell>
          <cell r="AA1748">
            <v>0</v>
          </cell>
          <cell r="AB1748">
            <v>0</v>
          </cell>
          <cell r="AC1748">
            <v>0.19</v>
          </cell>
          <cell r="AD1748" t="str">
            <v>Yes</v>
          </cell>
          <cell r="AE1748" t="str">
            <v>No</v>
          </cell>
          <cell r="AF1748">
            <v>0</v>
          </cell>
          <cell r="AG1748" t="str">
            <v>Eastcourt Village Partners</v>
          </cell>
          <cell r="AH1748" t="str">
            <v>1973</v>
          </cell>
          <cell r="AI1748">
            <v>0</v>
          </cell>
          <cell r="AJ1748">
            <v>0</v>
          </cell>
          <cell r="AK1748">
            <v>0</v>
          </cell>
          <cell r="AL1748">
            <v>0</v>
          </cell>
          <cell r="AM1748" t="b">
            <v>0</v>
          </cell>
          <cell r="AN1748" t="str">
            <v>RW:038239@3494</v>
          </cell>
          <cell r="AO1748" t="str">
            <v>08036</v>
          </cell>
          <cell r="AP1748">
            <v>1182.6300000000001</v>
          </cell>
          <cell r="AQ1748">
            <v>0</v>
          </cell>
          <cell r="AR1748">
            <v>0</v>
          </cell>
          <cell r="AS1748">
            <v>0</v>
          </cell>
          <cell r="AT1748">
            <v>0</v>
          </cell>
          <cell r="AU1748">
            <v>0</v>
          </cell>
          <cell r="AV1748">
            <v>0</v>
          </cell>
          <cell r="AW1748">
            <v>0</v>
          </cell>
          <cell r="AX1748">
            <v>1182.6300000000001</v>
          </cell>
          <cell r="AY1748">
            <v>224.69</v>
          </cell>
        </row>
        <row r="1749">
          <cell r="A1749" t="str">
            <v>039979</v>
          </cell>
          <cell r="B1749" t="str">
            <v>FERNCLIFF</v>
          </cell>
          <cell r="C1749" t="str">
            <v>#c-29 RENTAL OFFICE</v>
          </cell>
          <cell r="D1749">
            <v>0</v>
          </cell>
          <cell r="E1749" t="str">
            <v>Roanoke</v>
          </cell>
          <cell r="F1749" t="str">
            <v>VA</v>
          </cell>
          <cell r="G1749" t="str">
            <v>24017</v>
          </cell>
          <cell r="H1749">
            <v>0</v>
          </cell>
          <cell r="I1749">
            <v>0</v>
          </cell>
          <cell r="J1749">
            <v>144</v>
          </cell>
          <cell r="K1749" t="str">
            <v>51770</v>
          </cell>
          <cell r="L1749" t="str">
            <v>Roanoke City</v>
          </cell>
          <cell r="M1749" t="str">
            <v>6800</v>
          </cell>
          <cell r="N1749" t="str">
            <v>Roanoke</v>
          </cell>
          <cell r="O1749">
            <v>0</v>
          </cell>
          <cell r="P1749">
            <v>0</v>
          </cell>
          <cell r="Q1749" t="str">
            <v>Suburban</v>
          </cell>
          <cell r="R1749" t="str">
            <v>garden</v>
          </cell>
          <cell r="S1749" t="str">
            <v>AIMCO</v>
          </cell>
          <cell r="T1749" t="str">
            <v>NHP</v>
          </cell>
          <cell r="U1749" t="str">
            <v>Affordable</v>
          </cell>
          <cell r="V1749" t="str">
            <v>Affordable</v>
          </cell>
          <cell r="W1749">
            <v>0</v>
          </cell>
          <cell r="X1749" t="str">
            <v>Equity</v>
          </cell>
          <cell r="Y1749" t="str">
            <v>12</v>
          </cell>
          <cell r="Z1749">
            <v>0</v>
          </cell>
          <cell r="AA1749">
            <v>0</v>
          </cell>
          <cell r="AB1749">
            <v>0</v>
          </cell>
          <cell r="AC1749">
            <v>0.23510000000000003</v>
          </cell>
          <cell r="AD1749" t="str">
            <v>Yes</v>
          </cell>
          <cell r="AE1749" t="str">
            <v>No</v>
          </cell>
          <cell r="AF1749">
            <v>0</v>
          </cell>
          <cell r="AG1749" t="str">
            <v>Ferncliff Limited Partnership</v>
          </cell>
          <cell r="AH1749" t="str">
            <v>1971</v>
          </cell>
          <cell r="AI1749">
            <v>0</v>
          </cell>
          <cell r="AJ1749">
            <v>0</v>
          </cell>
          <cell r="AK1749">
            <v>0</v>
          </cell>
          <cell r="AL1749">
            <v>0</v>
          </cell>
          <cell r="AM1749" t="b">
            <v>1</v>
          </cell>
          <cell r="AN1749">
            <v>0</v>
          </cell>
          <cell r="AO1749">
            <v>0</v>
          </cell>
          <cell r="AP1749">
            <v>0</v>
          </cell>
          <cell r="AQ1749">
            <v>0</v>
          </cell>
          <cell r="AR1749">
            <v>0</v>
          </cell>
          <cell r="AS1749">
            <v>0</v>
          </cell>
          <cell r="AT1749">
            <v>0</v>
          </cell>
          <cell r="AU1749">
            <v>0</v>
          </cell>
          <cell r="AV1749">
            <v>0</v>
          </cell>
          <cell r="AW1749">
            <v>0</v>
          </cell>
          <cell r="AX1749">
            <v>0</v>
          </cell>
          <cell r="AY1749">
            <v>0</v>
          </cell>
        </row>
        <row r="1750">
          <cell r="A1750" t="str">
            <v>040031</v>
          </cell>
          <cell r="B1750" t="str">
            <v>HAINES</v>
          </cell>
          <cell r="C1750" t="str">
            <v>1415 E OLIVE STREET</v>
          </cell>
          <cell r="D1750">
            <v>0</v>
          </cell>
          <cell r="E1750" t="str">
            <v>Seattle</v>
          </cell>
          <cell r="F1750" t="str">
            <v>WA</v>
          </cell>
          <cell r="G1750" t="str">
            <v>98122</v>
          </cell>
          <cell r="H1750">
            <v>0</v>
          </cell>
          <cell r="I1750">
            <v>0</v>
          </cell>
          <cell r="J1750">
            <v>30</v>
          </cell>
          <cell r="K1750" t="str">
            <v>53033</v>
          </cell>
          <cell r="L1750" t="str">
            <v>King</v>
          </cell>
          <cell r="M1750" t="str">
            <v>7600</v>
          </cell>
          <cell r="N1750" t="str">
            <v>Seattle-Bellevue-Everett</v>
          </cell>
          <cell r="O1750" t="str">
            <v>91</v>
          </cell>
          <cell r="P1750" t="str">
            <v>Seattle - Tacoma - Bremerton</v>
          </cell>
          <cell r="Q1750" t="str">
            <v>Inner city</v>
          </cell>
          <cell r="R1750" t="str">
            <v>garden</v>
          </cell>
          <cell r="S1750" t="str">
            <v>AIMCO</v>
          </cell>
          <cell r="T1750" t="str">
            <v>NHP</v>
          </cell>
          <cell r="U1750" t="str">
            <v>Affordable</v>
          </cell>
          <cell r="V1750" t="str">
            <v>Affordable</v>
          </cell>
          <cell r="W1750">
            <v>0</v>
          </cell>
          <cell r="X1750" t="str">
            <v>Equity</v>
          </cell>
          <cell r="Y1750" t="str">
            <v>12</v>
          </cell>
          <cell r="Z1750">
            <v>0</v>
          </cell>
          <cell r="AA1750">
            <v>0</v>
          </cell>
          <cell r="AB1750">
            <v>0</v>
          </cell>
          <cell r="AC1750">
            <v>0.17030000000000001</v>
          </cell>
          <cell r="AD1750" t="str">
            <v>Yes</v>
          </cell>
          <cell r="AE1750" t="str">
            <v>No</v>
          </cell>
          <cell r="AF1750">
            <v>0</v>
          </cell>
          <cell r="AG1750" t="str">
            <v>Haines Assoc Ltd Ptsp</v>
          </cell>
          <cell r="AH1750" t="str">
            <v>1982</v>
          </cell>
          <cell r="AI1750">
            <v>0</v>
          </cell>
          <cell r="AJ1750">
            <v>0</v>
          </cell>
          <cell r="AK1750">
            <v>0</v>
          </cell>
          <cell r="AL1750">
            <v>0</v>
          </cell>
          <cell r="AM1750" t="b">
            <v>0</v>
          </cell>
          <cell r="AN1750" t="str">
            <v>RW:006819@3494</v>
          </cell>
          <cell r="AO1750" t="str">
            <v>11228</v>
          </cell>
          <cell r="AP1750">
            <v>266.76</v>
          </cell>
          <cell r="AQ1750">
            <v>0</v>
          </cell>
          <cell r="AR1750">
            <v>0</v>
          </cell>
          <cell r="AS1750">
            <v>0</v>
          </cell>
          <cell r="AT1750">
            <v>0</v>
          </cell>
          <cell r="AU1750">
            <v>0</v>
          </cell>
          <cell r="AV1750">
            <v>0</v>
          </cell>
          <cell r="AW1750">
            <v>0</v>
          </cell>
          <cell r="AX1750">
            <v>266.76</v>
          </cell>
          <cell r="AY1750">
            <v>45.42</v>
          </cell>
        </row>
        <row r="1751">
          <cell r="A1751" t="str">
            <v>040047</v>
          </cell>
          <cell r="B1751" t="str">
            <v>IDA TOWER</v>
          </cell>
          <cell r="C1751" t="str">
            <v>1010 12TH STREET</v>
          </cell>
          <cell r="D1751">
            <v>0</v>
          </cell>
          <cell r="E1751" t="str">
            <v>Altoona</v>
          </cell>
          <cell r="F1751" t="str">
            <v>PA</v>
          </cell>
          <cell r="G1751" t="str">
            <v>16601</v>
          </cell>
          <cell r="H1751">
            <v>0</v>
          </cell>
          <cell r="I1751">
            <v>0</v>
          </cell>
          <cell r="J1751">
            <v>126</v>
          </cell>
          <cell r="K1751" t="str">
            <v>42013</v>
          </cell>
          <cell r="L1751" t="str">
            <v>Blair</v>
          </cell>
          <cell r="M1751" t="str">
            <v>0280</v>
          </cell>
          <cell r="N1751" t="str">
            <v>Altoona</v>
          </cell>
          <cell r="O1751">
            <v>0</v>
          </cell>
          <cell r="P1751">
            <v>0</v>
          </cell>
          <cell r="Q1751" t="str">
            <v>Small city</v>
          </cell>
          <cell r="R1751" t="str">
            <v>garden</v>
          </cell>
          <cell r="S1751" t="str">
            <v>AIMCO</v>
          </cell>
          <cell r="T1751" t="str">
            <v>NHP</v>
          </cell>
          <cell r="U1751" t="str">
            <v>Affordable</v>
          </cell>
          <cell r="V1751" t="str">
            <v>Affordable</v>
          </cell>
          <cell r="W1751">
            <v>0</v>
          </cell>
          <cell r="X1751" t="str">
            <v>Equity</v>
          </cell>
          <cell r="Y1751" t="str">
            <v>12</v>
          </cell>
          <cell r="Z1751">
            <v>0</v>
          </cell>
          <cell r="AA1751">
            <v>0</v>
          </cell>
          <cell r="AB1751">
            <v>0</v>
          </cell>
          <cell r="AC1751">
            <v>0.25</v>
          </cell>
          <cell r="AD1751" t="str">
            <v>Yes</v>
          </cell>
          <cell r="AE1751" t="str">
            <v>No</v>
          </cell>
          <cell r="AF1751">
            <v>0</v>
          </cell>
          <cell r="AG1751" t="str">
            <v>IDA Tower</v>
          </cell>
          <cell r="AH1751" t="str">
            <v>1973</v>
          </cell>
          <cell r="AI1751">
            <v>0</v>
          </cell>
          <cell r="AJ1751">
            <v>0</v>
          </cell>
          <cell r="AK1751">
            <v>0</v>
          </cell>
          <cell r="AL1751">
            <v>0</v>
          </cell>
          <cell r="AM1751" t="b">
            <v>0</v>
          </cell>
          <cell r="AN1751" t="str">
            <v>RW:038530@3494</v>
          </cell>
          <cell r="AO1751" t="str">
            <v>10583</v>
          </cell>
          <cell r="AP1751">
            <v>0</v>
          </cell>
          <cell r="AQ1751">
            <v>0</v>
          </cell>
          <cell r="AR1751">
            <v>0</v>
          </cell>
          <cell r="AS1751">
            <v>0</v>
          </cell>
          <cell r="AT1751">
            <v>0</v>
          </cell>
          <cell r="AU1751">
            <v>0</v>
          </cell>
          <cell r="AV1751">
            <v>0</v>
          </cell>
          <cell r="AW1751">
            <v>0</v>
          </cell>
          <cell r="AX1751">
            <v>0</v>
          </cell>
          <cell r="AY1751">
            <v>0</v>
          </cell>
        </row>
        <row r="1752">
          <cell r="A1752" t="str">
            <v>040065</v>
          </cell>
          <cell r="B1752" t="str">
            <v>LAKE AVENUE</v>
          </cell>
          <cell r="C1752" t="str">
            <v>8321 LAKE AVENUE</v>
          </cell>
          <cell r="D1752">
            <v>0</v>
          </cell>
          <cell r="E1752" t="str">
            <v>Cleveland</v>
          </cell>
          <cell r="F1752" t="str">
            <v>OH</v>
          </cell>
          <cell r="G1752" t="str">
            <v>44102</v>
          </cell>
          <cell r="H1752">
            <v>0</v>
          </cell>
          <cell r="I1752">
            <v>0</v>
          </cell>
          <cell r="J1752">
            <v>79</v>
          </cell>
          <cell r="K1752" t="str">
            <v>39035</v>
          </cell>
          <cell r="L1752" t="str">
            <v>Cuyahoga</v>
          </cell>
          <cell r="M1752" t="str">
            <v>1680</v>
          </cell>
          <cell r="N1752" t="str">
            <v>Cleveland-Lorain-Elyria</v>
          </cell>
          <cell r="O1752" t="str">
            <v>28</v>
          </cell>
          <cell r="P1752" t="str">
            <v>Cleveland - Akron</v>
          </cell>
          <cell r="Q1752" t="str">
            <v>Inner city</v>
          </cell>
          <cell r="R1752" t="str">
            <v>garden</v>
          </cell>
          <cell r="S1752" t="str">
            <v>AIMCO</v>
          </cell>
          <cell r="T1752" t="str">
            <v>NHP</v>
          </cell>
          <cell r="U1752" t="str">
            <v>Affordable</v>
          </cell>
          <cell r="V1752" t="str">
            <v>Affordable</v>
          </cell>
          <cell r="W1752">
            <v>0</v>
          </cell>
          <cell r="X1752" t="str">
            <v>Equity</v>
          </cell>
          <cell r="Y1752" t="str">
            <v>12</v>
          </cell>
          <cell r="Z1752">
            <v>0</v>
          </cell>
          <cell r="AA1752">
            <v>0</v>
          </cell>
          <cell r="AB1752">
            <v>0</v>
          </cell>
          <cell r="AC1752">
            <v>0.01</v>
          </cell>
          <cell r="AD1752" t="str">
            <v>Yes</v>
          </cell>
          <cell r="AE1752" t="str">
            <v>No</v>
          </cell>
          <cell r="AF1752">
            <v>0</v>
          </cell>
          <cell r="AG1752" t="str">
            <v>Lake Avenue Assoc</v>
          </cell>
          <cell r="AH1752" t="str">
            <v>1983</v>
          </cell>
          <cell r="AI1752">
            <v>0</v>
          </cell>
          <cell r="AJ1752">
            <v>0</v>
          </cell>
          <cell r="AK1752">
            <v>0</v>
          </cell>
          <cell r="AL1752">
            <v>0</v>
          </cell>
          <cell r="AM1752" t="b">
            <v>1</v>
          </cell>
          <cell r="AN1752">
            <v>0</v>
          </cell>
          <cell r="AO1752">
            <v>0</v>
          </cell>
          <cell r="AP1752">
            <v>0</v>
          </cell>
          <cell r="AQ1752">
            <v>0</v>
          </cell>
          <cell r="AR1752">
            <v>0</v>
          </cell>
          <cell r="AS1752">
            <v>0</v>
          </cell>
          <cell r="AT1752">
            <v>0</v>
          </cell>
          <cell r="AU1752">
            <v>0</v>
          </cell>
          <cell r="AV1752">
            <v>0</v>
          </cell>
          <cell r="AW1752">
            <v>0</v>
          </cell>
          <cell r="AX1752">
            <v>0</v>
          </cell>
          <cell r="AY1752">
            <v>0</v>
          </cell>
        </row>
        <row r="1753">
          <cell r="A1753" t="str">
            <v>040072</v>
          </cell>
          <cell r="B1753" t="str">
            <v>Columbiana Ridge</v>
          </cell>
          <cell r="C1753" t="str">
            <v>401 Columbiana Dr</v>
          </cell>
          <cell r="D1753">
            <v>0</v>
          </cell>
          <cell r="E1753" t="str">
            <v>Columbia</v>
          </cell>
          <cell r="F1753" t="str">
            <v>SC</v>
          </cell>
          <cell r="G1753" t="str">
            <v>29212</v>
          </cell>
          <cell r="H1753" t="str">
            <v>803-749-1255</v>
          </cell>
          <cell r="I1753" t="str">
            <v>803-749-1452</v>
          </cell>
          <cell r="J1753">
            <v>180</v>
          </cell>
          <cell r="K1753" t="str">
            <v>45063</v>
          </cell>
          <cell r="L1753" t="str">
            <v>Lexington</v>
          </cell>
          <cell r="M1753" t="str">
            <v>1760</v>
          </cell>
          <cell r="N1753" t="str">
            <v>Columbia</v>
          </cell>
          <cell r="O1753">
            <v>0</v>
          </cell>
          <cell r="P1753">
            <v>0</v>
          </cell>
          <cell r="Q1753">
            <v>0</v>
          </cell>
          <cell r="R1753" t="str">
            <v>garden</v>
          </cell>
          <cell r="S1753" t="str">
            <v>Insignia</v>
          </cell>
          <cell r="T1753">
            <v>0</v>
          </cell>
          <cell r="U1753" t="str">
            <v>Affordable</v>
          </cell>
          <cell r="V1753" t="str">
            <v>Conventional</v>
          </cell>
          <cell r="W1753" t="str">
            <v>Tax Credit</v>
          </cell>
          <cell r="X1753" t="str">
            <v>Fee</v>
          </cell>
          <cell r="Y1753" t="str">
            <v>12</v>
          </cell>
          <cell r="Z1753">
            <v>0</v>
          </cell>
          <cell r="AA1753">
            <v>0</v>
          </cell>
          <cell r="AB1753">
            <v>0</v>
          </cell>
          <cell r="AC1753">
            <v>0</v>
          </cell>
          <cell r="AD1753" t="str">
            <v>No</v>
          </cell>
          <cell r="AE1753" t="str">
            <v>Yes</v>
          </cell>
          <cell r="AF1753" t="str">
            <v>AIMCO/NHP</v>
          </cell>
          <cell r="AG1753" t="str">
            <v>Lehman Bros</v>
          </cell>
          <cell r="AH1753">
            <v>0</v>
          </cell>
          <cell r="AI1753" t="str">
            <v>East</v>
          </cell>
          <cell r="AJ1753" t="str">
            <v>Columbia</v>
          </cell>
          <cell r="AK1753" t="str">
            <v>Kim Barkwell</v>
          </cell>
          <cell r="AL1753" t="str">
            <v>Phil Crocker</v>
          </cell>
          <cell r="AM1753" t="b">
            <v>0</v>
          </cell>
          <cell r="AN1753" t="str">
            <v>RW:005713@3494</v>
          </cell>
          <cell r="AO1753" t="str">
            <v>11289</v>
          </cell>
          <cell r="AP1753">
            <v>0</v>
          </cell>
          <cell r="AQ1753">
            <v>0</v>
          </cell>
          <cell r="AR1753">
            <v>0</v>
          </cell>
          <cell r="AS1753">
            <v>0</v>
          </cell>
          <cell r="AT1753">
            <v>0</v>
          </cell>
          <cell r="AU1753">
            <v>0</v>
          </cell>
          <cell r="AV1753">
            <v>0</v>
          </cell>
          <cell r="AW1753">
            <v>0</v>
          </cell>
          <cell r="AX1753">
            <v>0</v>
          </cell>
          <cell r="AY1753">
            <v>0</v>
          </cell>
        </row>
        <row r="1754">
          <cell r="A1754" t="str">
            <v>040077</v>
          </cell>
          <cell r="B1754" t="str">
            <v>LEE HY MANOR</v>
          </cell>
          <cell r="C1754" t="str">
            <v>4139 BRANDON AVENUE, SW</v>
          </cell>
          <cell r="D1754">
            <v>0</v>
          </cell>
          <cell r="E1754" t="str">
            <v>Roanoke</v>
          </cell>
          <cell r="F1754" t="str">
            <v>VA</v>
          </cell>
          <cell r="G1754" t="str">
            <v>24018</v>
          </cell>
          <cell r="H1754">
            <v>0</v>
          </cell>
          <cell r="I1754">
            <v>0</v>
          </cell>
          <cell r="J1754">
            <v>48</v>
          </cell>
          <cell r="K1754" t="str">
            <v>51161</v>
          </cell>
          <cell r="L1754" t="str">
            <v>Roanoke</v>
          </cell>
          <cell r="M1754" t="str">
            <v>6800</v>
          </cell>
          <cell r="N1754" t="str">
            <v>Roanoke</v>
          </cell>
          <cell r="O1754">
            <v>0</v>
          </cell>
          <cell r="P1754">
            <v>0</v>
          </cell>
          <cell r="Q1754" t="str">
            <v>Small city</v>
          </cell>
          <cell r="R1754" t="str">
            <v>garden</v>
          </cell>
          <cell r="S1754" t="str">
            <v>AIMCO</v>
          </cell>
          <cell r="T1754" t="str">
            <v>NHP</v>
          </cell>
          <cell r="U1754" t="str">
            <v>Affordable</v>
          </cell>
          <cell r="V1754" t="str">
            <v>Affordable</v>
          </cell>
          <cell r="W1754">
            <v>0</v>
          </cell>
          <cell r="X1754" t="str">
            <v>Equity</v>
          </cell>
          <cell r="Y1754" t="str">
            <v>12</v>
          </cell>
          <cell r="Z1754">
            <v>0</v>
          </cell>
          <cell r="AA1754">
            <v>0</v>
          </cell>
          <cell r="AB1754">
            <v>0</v>
          </cell>
          <cell r="AC1754">
            <v>0.14299999999999999</v>
          </cell>
          <cell r="AD1754" t="str">
            <v>Yes</v>
          </cell>
          <cell r="AE1754" t="str">
            <v>No</v>
          </cell>
          <cell r="AF1754">
            <v>0</v>
          </cell>
          <cell r="AG1754" t="str">
            <v>Lee Hy Manor Assoc Ltd Ptsp</v>
          </cell>
          <cell r="AH1754" t="str">
            <v>1981</v>
          </cell>
          <cell r="AI1754">
            <v>0</v>
          </cell>
          <cell r="AJ1754">
            <v>0</v>
          </cell>
          <cell r="AK1754">
            <v>0</v>
          </cell>
          <cell r="AL1754">
            <v>0</v>
          </cell>
          <cell r="AM1754" t="b">
            <v>0</v>
          </cell>
          <cell r="AN1754" t="str">
            <v>RW:037489@3494</v>
          </cell>
          <cell r="AO1754">
            <v>0</v>
          </cell>
          <cell r="AP1754">
            <v>0</v>
          </cell>
          <cell r="AQ1754">
            <v>0</v>
          </cell>
          <cell r="AR1754">
            <v>0</v>
          </cell>
          <cell r="AS1754">
            <v>0</v>
          </cell>
          <cell r="AT1754">
            <v>0</v>
          </cell>
          <cell r="AU1754">
            <v>0</v>
          </cell>
          <cell r="AV1754">
            <v>0</v>
          </cell>
          <cell r="AW1754">
            <v>0</v>
          </cell>
          <cell r="AX1754">
            <v>0</v>
          </cell>
          <cell r="AY1754">
            <v>0</v>
          </cell>
        </row>
        <row r="1755">
          <cell r="A1755" t="str">
            <v>040093</v>
          </cell>
          <cell r="B1755" t="str">
            <v>MIAMI MANOR</v>
          </cell>
          <cell r="C1755" t="str">
            <v>120 SOUTH SECOND STREET</v>
          </cell>
          <cell r="D1755">
            <v>0</v>
          </cell>
          <cell r="E1755" t="str">
            <v>Hamilton</v>
          </cell>
          <cell r="F1755" t="str">
            <v>OH</v>
          </cell>
          <cell r="G1755" t="str">
            <v>45011</v>
          </cell>
          <cell r="H1755">
            <v>0</v>
          </cell>
          <cell r="I1755">
            <v>0</v>
          </cell>
          <cell r="J1755">
            <v>36</v>
          </cell>
          <cell r="K1755" t="str">
            <v>39017</v>
          </cell>
          <cell r="L1755" t="str">
            <v>Butler</v>
          </cell>
          <cell r="M1755" t="str">
            <v>3200</v>
          </cell>
          <cell r="N1755" t="str">
            <v>Hamilton-Middletown</v>
          </cell>
          <cell r="O1755" t="str">
            <v>21</v>
          </cell>
          <cell r="P1755" t="str">
            <v>Cincinnati - Hamilton</v>
          </cell>
          <cell r="Q1755" t="str">
            <v>Rural</v>
          </cell>
          <cell r="R1755" t="str">
            <v>garden</v>
          </cell>
          <cell r="S1755" t="str">
            <v>AIMCO</v>
          </cell>
          <cell r="T1755" t="str">
            <v>NHP</v>
          </cell>
          <cell r="U1755" t="str">
            <v>Affordable</v>
          </cell>
          <cell r="V1755" t="str">
            <v>Affordable</v>
          </cell>
          <cell r="W1755">
            <v>0</v>
          </cell>
          <cell r="X1755" t="str">
            <v>Equity</v>
          </cell>
          <cell r="Y1755" t="str">
            <v>12</v>
          </cell>
          <cell r="Z1755">
            <v>0</v>
          </cell>
          <cell r="AA1755">
            <v>0</v>
          </cell>
          <cell r="AB1755">
            <v>0</v>
          </cell>
          <cell r="AC1755">
            <v>0.01</v>
          </cell>
          <cell r="AD1755" t="str">
            <v>Yes</v>
          </cell>
          <cell r="AE1755" t="str">
            <v>No</v>
          </cell>
          <cell r="AF1755">
            <v>0</v>
          </cell>
          <cell r="AG1755" t="str">
            <v>Miami Elderly Assoc Ltd Ptsp</v>
          </cell>
          <cell r="AH1755" t="str">
            <v>1983</v>
          </cell>
          <cell r="AI1755">
            <v>0</v>
          </cell>
          <cell r="AJ1755">
            <v>0</v>
          </cell>
          <cell r="AK1755">
            <v>0</v>
          </cell>
          <cell r="AL1755">
            <v>0</v>
          </cell>
          <cell r="AM1755" t="b">
            <v>0</v>
          </cell>
          <cell r="AN1755" t="str">
            <v>RW:038359@3494</v>
          </cell>
          <cell r="AO1755" t="str">
            <v>08176</v>
          </cell>
          <cell r="AP1755">
            <v>0</v>
          </cell>
          <cell r="AQ1755">
            <v>0</v>
          </cell>
          <cell r="AR1755">
            <v>0</v>
          </cell>
          <cell r="AS1755">
            <v>0</v>
          </cell>
          <cell r="AT1755">
            <v>0</v>
          </cell>
          <cell r="AU1755">
            <v>0</v>
          </cell>
          <cell r="AV1755">
            <v>0</v>
          </cell>
          <cell r="AW1755">
            <v>0</v>
          </cell>
          <cell r="AX1755">
            <v>0</v>
          </cell>
          <cell r="AY1755">
            <v>0</v>
          </cell>
        </row>
        <row r="1756">
          <cell r="A1756" t="str">
            <v>040095</v>
          </cell>
          <cell r="B1756" t="str">
            <v>MONMOUTH</v>
          </cell>
          <cell r="C1756" t="str">
            <v>2012 E YESLER STREET</v>
          </cell>
          <cell r="D1756">
            <v>0</v>
          </cell>
          <cell r="E1756" t="str">
            <v>Seattle</v>
          </cell>
          <cell r="F1756" t="str">
            <v>WA</v>
          </cell>
          <cell r="G1756" t="str">
            <v>98122</v>
          </cell>
          <cell r="H1756">
            <v>0</v>
          </cell>
          <cell r="I1756">
            <v>0</v>
          </cell>
          <cell r="J1756">
            <v>52</v>
          </cell>
          <cell r="K1756" t="str">
            <v>53033</v>
          </cell>
          <cell r="L1756" t="str">
            <v>King</v>
          </cell>
          <cell r="M1756" t="str">
            <v>7600</v>
          </cell>
          <cell r="N1756" t="str">
            <v>Seattle-Bellevue-Everett</v>
          </cell>
          <cell r="O1756" t="str">
            <v>91</v>
          </cell>
          <cell r="P1756" t="str">
            <v>Seattle - Tacoma - Bremerton</v>
          </cell>
          <cell r="Q1756" t="str">
            <v>Inner city</v>
          </cell>
          <cell r="R1756" t="str">
            <v>garden</v>
          </cell>
          <cell r="S1756" t="str">
            <v>AIMCO</v>
          </cell>
          <cell r="T1756" t="str">
            <v>NHP</v>
          </cell>
          <cell r="U1756" t="str">
            <v>Affordable</v>
          </cell>
          <cell r="V1756" t="str">
            <v>Affordable</v>
          </cell>
          <cell r="W1756">
            <v>0</v>
          </cell>
          <cell r="X1756" t="str">
            <v>Consolidated</v>
          </cell>
          <cell r="Y1756" t="str">
            <v>12</v>
          </cell>
          <cell r="Z1756">
            <v>0</v>
          </cell>
          <cell r="AA1756">
            <v>0</v>
          </cell>
          <cell r="AB1756">
            <v>0</v>
          </cell>
          <cell r="AC1756">
            <v>1</v>
          </cell>
          <cell r="AD1756" t="str">
            <v>Yes</v>
          </cell>
          <cell r="AE1756" t="str">
            <v>No</v>
          </cell>
          <cell r="AF1756">
            <v>0</v>
          </cell>
          <cell r="AG1756" t="str">
            <v>Monmouth Assoc Ltd Ptsp</v>
          </cell>
          <cell r="AH1756" t="str">
            <v>1982</v>
          </cell>
          <cell r="AI1756">
            <v>0</v>
          </cell>
          <cell r="AJ1756">
            <v>0</v>
          </cell>
          <cell r="AK1756">
            <v>0</v>
          </cell>
          <cell r="AL1756">
            <v>0</v>
          </cell>
          <cell r="AM1756" t="b">
            <v>0</v>
          </cell>
          <cell r="AN1756" t="str">
            <v>RW:037557@3494</v>
          </cell>
          <cell r="AO1756">
            <v>0</v>
          </cell>
          <cell r="AP1756">
            <v>462.38</v>
          </cell>
          <cell r="AQ1756">
            <v>0</v>
          </cell>
          <cell r="AR1756">
            <v>0</v>
          </cell>
          <cell r="AS1756">
            <v>0</v>
          </cell>
          <cell r="AT1756">
            <v>0</v>
          </cell>
          <cell r="AU1756">
            <v>0</v>
          </cell>
          <cell r="AV1756">
            <v>0</v>
          </cell>
          <cell r="AW1756">
            <v>0</v>
          </cell>
          <cell r="AX1756">
            <v>462.38</v>
          </cell>
          <cell r="AY1756">
            <v>462.38</v>
          </cell>
        </row>
        <row r="1757">
          <cell r="A1757" t="str">
            <v>040115</v>
          </cell>
          <cell r="B1757" t="str">
            <v>OXFORD PLACE</v>
          </cell>
          <cell r="C1757" t="str">
            <v>200 GORDON AVENUE</v>
          </cell>
          <cell r="D1757">
            <v>0</v>
          </cell>
          <cell r="E1757" t="str">
            <v>Providence</v>
          </cell>
          <cell r="F1757" t="str">
            <v>RI</v>
          </cell>
          <cell r="G1757" t="str">
            <v>02905</v>
          </cell>
          <cell r="H1757">
            <v>0</v>
          </cell>
          <cell r="I1757">
            <v>0</v>
          </cell>
          <cell r="J1757">
            <v>78</v>
          </cell>
          <cell r="K1757" t="str">
            <v>44007</v>
          </cell>
          <cell r="L1757" t="str">
            <v>Providence</v>
          </cell>
          <cell r="M1757" t="str">
            <v>6480</v>
          </cell>
          <cell r="N1757" t="str">
            <v>Providence-Fall River-Warwick</v>
          </cell>
          <cell r="O1757">
            <v>0</v>
          </cell>
          <cell r="P1757">
            <v>0</v>
          </cell>
          <cell r="Q1757" t="str">
            <v>Inner city</v>
          </cell>
          <cell r="R1757" t="str">
            <v>garden</v>
          </cell>
          <cell r="S1757" t="str">
            <v>AIMCO</v>
          </cell>
          <cell r="T1757" t="str">
            <v>NHP</v>
          </cell>
          <cell r="U1757" t="str">
            <v>Affordable</v>
          </cell>
          <cell r="V1757" t="str">
            <v>Affordable</v>
          </cell>
          <cell r="W1757">
            <v>0</v>
          </cell>
          <cell r="X1757" t="str">
            <v>Equity</v>
          </cell>
          <cell r="Y1757" t="str">
            <v>12</v>
          </cell>
          <cell r="Z1757">
            <v>0</v>
          </cell>
          <cell r="AA1757">
            <v>0</v>
          </cell>
          <cell r="AB1757">
            <v>0</v>
          </cell>
          <cell r="AC1757">
            <v>0.23799999999999999</v>
          </cell>
          <cell r="AD1757" t="str">
            <v>Yes</v>
          </cell>
          <cell r="AE1757" t="str">
            <v>No</v>
          </cell>
          <cell r="AF1757">
            <v>0</v>
          </cell>
          <cell r="AG1757" t="str">
            <v>Oxford Place Assoc</v>
          </cell>
          <cell r="AH1757" t="str">
            <v>1978</v>
          </cell>
          <cell r="AI1757">
            <v>0</v>
          </cell>
          <cell r="AJ1757">
            <v>0</v>
          </cell>
          <cell r="AK1757">
            <v>0</v>
          </cell>
          <cell r="AL1757">
            <v>0</v>
          </cell>
          <cell r="AM1757" t="b">
            <v>0</v>
          </cell>
          <cell r="AN1757" t="str">
            <v>RW:000316@3494</v>
          </cell>
          <cell r="AO1757" t="str">
            <v>11292</v>
          </cell>
          <cell r="AP1757">
            <v>0</v>
          </cell>
          <cell r="AQ1757">
            <v>0</v>
          </cell>
          <cell r="AR1757">
            <v>0</v>
          </cell>
          <cell r="AS1757">
            <v>0</v>
          </cell>
          <cell r="AT1757">
            <v>0</v>
          </cell>
          <cell r="AU1757">
            <v>0</v>
          </cell>
          <cell r="AV1757">
            <v>0</v>
          </cell>
          <cell r="AW1757">
            <v>0</v>
          </cell>
          <cell r="AX1757">
            <v>0</v>
          </cell>
          <cell r="AY1757">
            <v>0</v>
          </cell>
        </row>
        <row r="1758">
          <cell r="A1758" t="str">
            <v>040130</v>
          </cell>
          <cell r="B1758" t="str">
            <v>PENN HALL</v>
          </cell>
          <cell r="C1758" t="str">
            <v>1907 E JOHN STREET</v>
          </cell>
          <cell r="D1758">
            <v>0</v>
          </cell>
          <cell r="E1758" t="str">
            <v>Seattle</v>
          </cell>
          <cell r="F1758" t="str">
            <v>WA</v>
          </cell>
          <cell r="G1758" t="str">
            <v>98112</v>
          </cell>
          <cell r="H1758">
            <v>0</v>
          </cell>
          <cell r="I1758">
            <v>0</v>
          </cell>
          <cell r="J1758">
            <v>30</v>
          </cell>
          <cell r="K1758" t="str">
            <v>53033</v>
          </cell>
          <cell r="L1758" t="str">
            <v>King</v>
          </cell>
          <cell r="M1758" t="str">
            <v>7600</v>
          </cell>
          <cell r="N1758" t="str">
            <v>Seattle-Bellevue-Everett</v>
          </cell>
          <cell r="O1758" t="str">
            <v>91</v>
          </cell>
          <cell r="P1758" t="str">
            <v>Seattle - Tacoma - Bremerton</v>
          </cell>
          <cell r="Q1758" t="str">
            <v>Inner city</v>
          </cell>
          <cell r="R1758" t="str">
            <v>garden</v>
          </cell>
          <cell r="S1758" t="str">
            <v>AIMCO</v>
          </cell>
          <cell r="T1758" t="str">
            <v>NHP</v>
          </cell>
          <cell r="U1758" t="str">
            <v>Affordable</v>
          </cell>
          <cell r="V1758" t="str">
            <v>Affordable</v>
          </cell>
          <cell r="W1758">
            <v>0</v>
          </cell>
          <cell r="X1758" t="str">
            <v>Consolidated</v>
          </cell>
          <cell r="Y1758" t="str">
            <v>12</v>
          </cell>
          <cell r="Z1758">
            <v>0</v>
          </cell>
          <cell r="AA1758">
            <v>0</v>
          </cell>
          <cell r="AB1758">
            <v>0</v>
          </cell>
          <cell r="AC1758">
            <v>1</v>
          </cell>
          <cell r="AD1758" t="str">
            <v>Yes</v>
          </cell>
          <cell r="AE1758" t="str">
            <v>No</v>
          </cell>
          <cell r="AF1758">
            <v>0</v>
          </cell>
          <cell r="AG1758" t="str">
            <v>Penn Hall Assoc Ltd Ptsp</v>
          </cell>
          <cell r="AH1758" t="str">
            <v>1983</v>
          </cell>
          <cell r="AI1758">
            <v>0</v>
          </cell>
          <cell r="AJ1758">
            <v>0</v>
          </cell>
          <cell r="AK1758">
            <v>0</v>
          </cell>
          <cell r="AL1758">
            <v>0</v>
          </cell>
          <cell r="AM1758" t="b">
            <v>0</v>
          </cell>
          <cell r="AN1758" t="str">
            <v>RW:006749@3494</v>
          </cell>
          <cell r="AO1758">
            <v>0</v>
          </cell>
          <cell r="AP1758">
            <v>266.76</v>
          </cell>
          <cell r="AQ1758">
            <v>0</v>
          </cell>
          <cell r="AR1758">
            <v>0</v>
          </cell>
          <cell r="AS1758">
            <v>0</v>
          </cell>
          <cell r="AT1758">
            <v>0</v>
          </cell>
          <cell r="AU1758">
            <v>0</v>
          </cell>
          <cell r="AV1758">
            <v>0</v>
          </cell>
          <cell r="AW1758">
            <v>0</v>
          </cell>
          <cell r="AX1758">
            <v>266.76</v>
          </cell>
          <cell r="AY1758">
            <v>266.76</v>
          </cell>
        </row>
        <row r="1759">
          <cell r="A1759" t="str">
            <v>040135</v>
          </cell>
          <cell r="B1759" t="str">
            <v>PRINCE COURT</v>
          </cell>
          <cell r="C1759" t="str">
            <v>DANCEY STREET</v>
          </cell>
          <cell r="D1759">
            <v>0</v>
          </cell>
          <cell r="E1759" t="str">
            <v>Princeville</v>
          </cell>
          <cell r="F1759" t="str">
            <v>NC</v>
          </cell>
          <cell r="G1759" t="str">
            <v>27886</v>
          </cell>
          <cell r="H1759">
            <v>0</v>
          </cell>
          <cell r="I1759">
            <v>0</v>
          </cell>
          <cell r="J1759">
            <v>30</v>
          </cell>
          <cell r="K1759" t="str">
            <v>37065</v>
          </cell>
          <cell r="L1759" t="str">
            <v>Edgecombe</v>
          </cell>
          <cell r="M1759" t="str">
            <v>6895</v>
          </cell>
          <cell r="N1759" t="str">
            <v>Rocky Mount</v>
          </cell>
          <cell r="O1759">
            <v>0</v>
          </cell>
          <cell r="P1759">
            <v>0</v>
          </cell>
          <cell r="Q1759" t="str">
            <v>Small city</v>
          </cell>
          <cell r="R1759" t="str">
            <v>garden</v>
          </cell>
          <cell r="S1759" t="str">
            <v>AIMCO</v>
          </cell>
          <cell r="T1759" t="str">
            <v>NHP</v>
          </cell>
          <cell r="U1759" t="str">
            <v>Affordable</v>
          </cell>
          <cell r="V1759" t="str">
            <v>Affordable</v>
          </cell>
          <cell r="W1759">
            <v>0</v>
          </cell>
          <cell r="X1759" t="str">
            <v>Equity</v>
          </cell>
          <cell r="Y1759" t="str">
            <v>12</v>
          </cell>
          <cell r="Z1759">
            <v>0</v>
          </cell>
          <cell r="AA1759">
            <v>0</v>
          </cell>
          <cell r="AB1759">
            <v>0</v>
          </cell>
          <cell r="AC1759">
            <v>0.13600000000000001</v>
          </cell>
          <cell r="AD1759" t="str">
            <v>Yes</v>
          </cell>
          <cell r="AE1759" t="str">
            <v>No</v>
          </cell>
          <cell r="AF1759">
            <v>0</v>
          </cell>
          <cell r="AG1759" t="str">
            <v>Community Developers Of Princeville Ltd Ptsp</v>
          </cell>
          <cell r="AH1759" t="str">
            <v>1982</v>
          </cell>
          <cell r="AI1759">
            <v>0</v>
          </cell>
          <cell r="AJ1759">
            <v>0</v>
          </cell>
          <cell r="AK1759">
            <v>0</v>
          </cell>
          <cell r="AL1759">
            <v>0</v>
          </cell>
          <cell r="AM1759" t="b">
            <v>0</v>
          </cell>
          <cell r="AN1759" t="str">
            <v>RW:038304@3494</v>
          </cell>
          <cell r="AO1759" t="str">
            <v>08243</v>
          </cell>
          <cell r="AP1759">
            <v>0</v>
          </cell>
          <cell r="AQ1759">
            <v>0</v>
          </cell>
          <cell r="AR1759">
            <v>0</v>
          </cell>
          <cell r="AS1759">
            <v>0</v>
          </cell>
          <cell r="AT1759">
            <v>0</v>
          </cell>
          <cell r="AU1759">
            <v>0</v>
          </cell>
          <cell r="AV1759">
            <v>0</v>
          </cell>
          <cell r="AW1759">
            <v>0</v>
          </cell>
          <cell r="AX1759">
            <v>0</v>
          </cell>
          <cell r="AY1759">
            <v>0</v>
          </cell>
        </row>
        <row r="1760">
          <cell r="A1760" t="str">
            <v>040152</v>
          </cell>
          <cell r="B1760" t="str">
            <v>ROBBIE ROBINSON HOMES I</v>
          </cell>
          <cell r="C1760" t="str">
            <v>709-A EAST BROAD STREET</v>
          </cell>
          <cell r="D1760">
            <v>0</v>
          </cell>
          <cell r="E1760" t="str">
            <v>Savannah</v>
          </cell>
          <cell r="F1760" t="str">
            <v>GA</v>
          </cell>
          <cell r="G1760" t="str">
            <v>31401</v>
          </cell>
          <cell r="H1760">
            <v>0</v>
          </cell>
          <cell r="I1760">
            <v>0</v>
          </cell>
          <cell r="J1760">
            <v>100</v>
          </cell>
          <cell r="K1760" t="str">
            <v>13051</v>
          </cell>
          <cell r="L1760" t="str">
            <v>Chatham</v>
          </cell>
          <cell r="M1760" t="str">
            <v>7520</v>
          </cell>
          <cell r="N1760" t="str">
            <v>Savannah</v>
          </cell>
          <cell r="O1760">
            <v>0</v>
          </cell>
          <cell r="P1760">
            <v>0</v>
          </cell>
          <cell r="Q1760" t="str">
            <v>Inner city</v>
          </cell>
          <cell r="R1760" t="str">
            <v>garden</v>
          </cell>
          <cell r="S1760" t="str">
            <v>AIMCO</v>
          </cell>
          <cell r="T1760" t="str">
            <v>NHP</v>
          </cell>
          <cell r="U1760" t="str">
            <v>Affordable</v>
          </cell>
          <cell r="V1760" t="str">
            <v>Affordable</v>
          </cell>
          <cell r="W1760">
            <v>0</v>
          </cell>
          <cell r="X1760" t="str">
            <v>Equity</v>
          </cell>
          <cell r="Y1760" t="str">
            <v>12</v>
          </cell>
          <cell r="Z1760">
            <v>0</v>
          </cell>
          <cell r="AA1760">
            <v>0</v>
          </cell>
          <cell r="AB1760">
            <v>0</v>
          </cell>
          <cell r="AC1760">
            <v>1.0200000000000001E-2</v>
          </cell>
          <cell r="AD1760" t="str">
            <v>Yes</v>
          </cell>
          <cell r="AE1760" t="str">
            <v>No</v>
          </cell>
          <cell r="AF1760">
            <v>0</v>
          </cell>
          <cell r="AG1760" t="str">
            <v>Snap IV Ltd Ptsp</v>
          </cell>
          <cell r="AH1760" t="str">
            <v>1974</v>
          </cell>
          <cell r="AI1760">
            <v>0</v>
          </cell>
          <cell r="AJ1760">
            <v>0</v>
          </cell>
          <cell r="AK1760">
            <v>0</v>
          </cell>
          <cell r="AL1760">
            <v>0</v>
          </cell>
          <cell r="AM1760" t="b">
            <v>0</v>
          </cell>
          <cell r="AN1760">
            <v>0</v>
          </cell>
          <cell r="AO1760" t="str">
            <v>09120</v>
          </cell>
          <cell r="AP1760">
            <v>0</v>
          </cell>
          <cell r="AQ1760">
            <v>0</v>
          </cell>
          <cell r="AR1760">
            <v>0</v>
          </cell>
          <cell r="AS1760">
            <v>0</v>
          </cell>
          <cell r="AT1760">
            <v>0</v>
          </cell>
          <cell r="AU1760">
            <v>0</v>
          </cell>
          <cell r="AV1760">
            <v>0</v>
          </cell>
          <cell r="AW1760">
            <v>0</v>
          </cell>
          <cell r="AX1760">
            <v>0</v>
          </cell>
          <cell r="AY1760">
            <v>0</v>
          </cell>
        </row>
        <row r="1761">
          <cell r="A1761" t="str">
            <v>040171</v>
          </cell>
          <cell r="B1761" t="str">
            <v>SPRUCE PARK</v>
          </cell>
          <cell r="C1761" t="str">
            <v>9000 SPRUCE PARK</v>
          </cell>
          <cell r="D1761">
            <v>0</v>
          </cell>
          <cell r="E1761" t="str">
            <v>Lebanon</v>
          </cell>
          <cell r="F1761" t="str">
            <v>PA</v>
          </cell>
          <cell r="G1761" t="str">
            <v>17042</v>
          </cell>
          <cell r="H1761">
            <v>0</v>
          </cell>
          <cell r="I1761">
            <v>0</v>
          </cell>
          <cell r="J1761">
            <v>150</v>
          </cell>
          <cell r="K1761" t="str">
            <v>42075</v>
          </cell>
          <cell r="L1761" t="str">
            <v>Lebanon</v>
          </cell>
          <cell r="M1761" t="str">
            <v>3240</v>
          </cell>
          <cell r="N1761" t="str">
            <v>Harrisburg-Lebanon-Carlisle</v>
          </cell>
          <cell r="O1761">
            <v>0</v>
          </cell>
          <cell r="P1761">
            <v>0</v>
          </cell>
          <cell r="Q1761" t="str">
            <v>Small city</v>
          </cell>
          <cell r="R1761" t="str">
            <v>garden</v>
          </cell>
          <cell r="S1761" t="str">
            <v>AIMCO</v>
          </cell>
          <cell r="T1761" t="str">
            <v>NHP</v>
          </cell>
          <cell r="U1761" t="str">
            <v>Affordable</v>
          </cell>
          <cell r="V1761" t="str">
            <v>Affordable</v>
          </cell>
          <cell r="W1761">
            <v>0</v>
          </cell>
          <cell r="X1761" t="str">
            <v>Equity</v>
          </cell>
          <cell r="Y1761" t="str">
            <v>12</v>
          </cell>
          <cell r="Z1761">
            <v>0</v>
          </cell>
          <cell r="AA1761">
            <v>0</v>
          </cell>
          <cell r="AB1761">
            <v>0</v>
          </cell>
          <cell r="AC1761">
            <v>1.95E-2</v>
          </cell>
          <cell r="AD1761" t="str">
            <v>Yes</v>
          </cell>
          <cell r="AE1761" t="str">
            <v>No</v>
          </cell>
          <cell r="AF1761">
            <v>0</v>
          </cell>
          <cell r="AG1761" t="str">
            <v>Spruce Ltd Ptsp</v>
          </cell>
          <cell r="AH1761" t="str">
            <v>1973</v>
          </cell>
          <cell r="AI1761">
            <v>0</v>
          </cell>
          <cell r="AJ1761">
            <v>0</v>
          </cell>
          <cell r="AK1761">
            <v>0</v>
          </cell>
          <cell r="AL1761">
            <v>0</v>
          </cell>
          <cell r="AM1761" t="b">
            <v>0</v>
          </cell>
          <cell r="AN1761" t="str">
            <v>RW:000468@3494</v>
          </cell>
          <cell r="AO1761">
            <v>0</v>
          </cell>
          <cell r="AP1761">
            <v>1333.8</v>
          </cell>
          <cell r="AQ1761">
            <v>0</v>
          </cell>
          <cell r="AR1761">
            <v>0</v>
          </cell>
          <cell r="AS1761">
            <v>0</v>
          </cell>
          <cell r="AT1761">
            <v>0</v>
          </cell>
          <cell r="AU1761">
            <v>0</v>
          </cell>
          <cell r="AV1761">
            <v>0</v>
          </cell>
          <cell r="AW1761">
            <v>0</v>
          </cell>
          <cell r="AX1761">
            <v>1333.8</v>
          </cell>
          <cell r="AY1761">
            <v>26</v>
          </cell>
        </row>
        <row r="1762">
          <cell r="A1762" t="str">
            <v>040185</v>
          </cell>
          <cell r="B1762" t="str">
            <v>TIMBERHILL</v>
          </cell>
          <cell r="C1762" t="str">
            <v>IH45 &amp; HWY 30</v>
          </cell>
          <cell r="D1762">
            <v>0</v>
          </cell>
          <cell r="E1762" t="str">
            <v>Huntsville</v>
          </cell>
          <cell r="F1762" t="str">
            <v>TX</v>
          </cell>
          <cell r="G1762" t="str">
            <v>99999</v>
          </cell>
          <cell r="H1762">
            <v>0</v>
          </cell>
          <cell r="I1762">
            <v>0</v>
          </cell>
          <cell r="J1762">
            <v>0</v>
          </cell>
          <cell r="K1762" t="str">
            <v>48471</v>
          </cell>
          <cell r="L1762" t="str">
            <v>Walker</v>
          </cell>
          <cell r="M1762" t="str">
            <v>048</v>
          </cell>
          <cell r="N1762" t="str">
            <v>TX Other</v>
          </cell>
          <cell r="O1762">
            <v>0</v>
          </cell>
          <cell r="P1762">
            <v>0</v>
          </cell>
          <cell r="Q1762" t="str">
            <v>Unknown</v>
          </cell>
          <cell r="R1762" t="str">
            <v>garden</v>
          </cell>
          <cell r="S1762" t="str">
            <v>AIMCO</v>
          </cell>
          <cell r="T1762" t="str">
            <v>CMCL</v>
          </cell>
          <cell r="U1762" t="str">
            <v>Commercial</v>
          </cell>
          <cell r="V1762" t="str">
            <v>Commercial</v>
          </cell>
          <cell r="W1762">
            <v>0</v>
          </cell>
          <cell r="X1762" t="str">
            <v>Equity</v>
          </cell>
          <cell r="Y1762" t="str">
            <v>12</v>
          </cell>
          <cell r="Z1762">
            <v>0</v>
          </cell>
          <cell r="AA1762">
            <v>0</v>
          </cell>
          <cell r="AB1762">
            <v>0</v>
          </cell>
          <cell r="AC1762">
            <v>0.85</v>
          </cell>
          <cell r="AD1762" t="str">
            <v>Yes</v>
          </cell>
          <cell r="AE1762" t="str">
            <v>No</v>
          </cell>
          <cell r="AF1762">
            <v>0</v>
          </cell>
          <cell r="AG1762" t="str">
            <v>Franklin Huntsville Associates</v>
          </cell>
          <cell r="AH1762">
            <v>0</v>
          </cell>
          <cell r="AI1762">
            <v>0</v>
          </cell>
          <cell r="AJ1762">
            <v>0</v>
          </cell>
          <cell r="AK1762">
            <v>0</v>
          </cell>
          <cell r="AL1762">
            <v>0</v>
          </cell>
          <cell r="AM1762" t="b">
            <v>0</v>
          </cell>
          <cell r="AN1762">
            <v>0</v>
          </cell>
          <cell r="AO1762" t="str">
            <v>13006</v>
          </cell>
          <cell r="AP1762">
            <v>0</v>
          </cell>
          <cell r="AQ1762">
            <v>0</v>
          </cell>
          <cell r="AR1762">
            <v>0</v>
          </cell>
          <cell r="AS1762">
            <v>0</v>
          </cell>
          <cell r="AT1762">
            <v>0</v>
          </cell>
          <cell r="AU1762">
            <v>0</v>
          </cell>
          <cell r="AV1762">
            <v>0</v>
          </cell>
          <cell r="AW1762">
            <v>0</v>
          </cell>
          <cell r="AX1762">
            <v>0</v>
          </cell>
          <cell r="AY1762">
            <v>0</v>
          </cell>
        </row>
        <row r="1763">
          <cell r="A1763" t="str">
            <v>040191</v>
          </cell>
          <cell r="B1763" t="str">
            <v>Aspen Point</v>
          </cell>
          <cell r="C1763" t="str">
            <v>5901 Pierce St</v>
          </cell>
          <cell r="D1763">
            <v>0</v>
          </cell>
          <cell r="E1763" t="str">
            <v>Arvada</v>
          </cell>
          <cell r="F1763" t="str">
            <v>CO</v>
          </cell>
          <cell r="G1763" t="str">
            <v>80003</v>
          </cell>
          <cell r="H1763" t="str">
            <v>303-463-0688</v>
          </cell>
          <cell r="I1763" t="str">
            <v>303-940-8633</v>
          </cell>
          <cell r="J1763">
            <v>120</v>
          </cell>
          <cell r="K1763" t="str">
            <v>08059</v>
          </cell>
          <cell r="L1763" t="str">
            <v>Jefferson</v>
          </cell>
          <cell r="M1763" t="str">
            <v>2080</v>
          </cell>
          <cell r="N1763" t="str">
            <v>Denver</v>
          </cell>
          <cell r="O1763" t="str">
            <v>34</v>
          </cell>
          <cell r="P1763" t="str">
            <v>Denver - Boulder - Greeley</v>
          </cell>
          <cell r="Q1763" t="str">
            <v>Suburban</v>
          </cell>
          <cell r="R1763" t="str">
            <v>garden</v>
          </cell>
          <cell r="S1763" t="str">
            <v>AIMCO</v>
          </cell>
          <cell r="T1763" t="str">
            <v>NHP</v>
          </cell>
          <cell r="U1763" t="str">
            <v>Conventional</v>
          </cell>
          <cell r="V1763" t="str">
            <v>Conventional</v>
          </cell>
          <cell r="W1763">
            <v>0</v>
          </cell>
          <cell r="X1763" t="str">
            <v>Consolidated</v>
          </cell>
          <cell r="Y1763" t="str">
            <v>12</v>
          </cell>
          <cell r="Z1763" t="str">
            <v>7</v>
          </cell>
          <cell r="AA1763" t="str">
            <v>6</v>
          </cell>
          <cell r="AB1763">
            <v>0</v>
          </cell>
          <cell r="AC1763">
            <v>1</v>
          </cell>
          <cell r="AD1763" t="str">
            <v>Yes</v>
          </cell>
          <cell r="AE1763" t="str">
            <v>Yes</v>
          </cell>
          <cell r="AF1763" t="str">
            <v>NHP Management Company</v>
          </cell>
          <cell r="AG1763" t="str">
            <v>AIMCO Properties, L.P.</v>
          </cell>
          <cell r="AH1763" t="str">
            <v>1974</v>
          </cell>
          <cell r="AI1763" t="str">
            <v>Far West</v>
          </cell>
          <cell r="AJ1763" t="str">
            <v>Denver</v>
          </cell>
          <cell r="AK1763" t="str">
            <v>Steve Peters</v>
          </cell>
          <cell r="AL1763" t="str">
            <v>Rocky Sundling</v>
          </cell>
          <cell r="AM1763" t="b">
            <v>0</v>
          </cell>
          <cell r="AN1763">
            <v>0</v>
          </cell>
          <cell r="AO1763" t="str">
            <v>13181</v>
          </cell>
          <cell r="AP1763">
            <v>1067.04</v>
          </cell>
          <cell r="AQ1763">
            <v>0</v>
          </cell>
          <cell r="AR1763">
            <v>0</v>
          </cell>
          <cell r="AS1763">
            <v>0</v>
          </cell>
          <cell r="AT1763">
            <v>0</v>
          </cell>
          <cell r="AU1763">
            <v>0</v>
          </cell>
          <cell r="AV1763">
            <v>0</v>
          </cell>
          <cell r="AW1763">
            <v>0</v>
          </cell>
          <cell r="AX1763">
            <v>1067.04</v>
          </cell>
          <cell r="AY1763">
            <v>1067.04</v>
          </cell>
        </row>
        <row r="1764">
          <cell r="A1764" t="str">
            <v>040192</v>
          </cell>
          <cell r="B1764" t="str">
            <v>Mountain Run</v>
          </cell>
          <cell r="C1764" t="str">
            <v>12146 W Nevada Dr, #12</v>
          </cell>
          <cell r="D1764">
            <v>0</v>
          </cell>
          <cell r="E1764" t="str">
            <v>Lakewood</v>
          </cell>
          <cell r="F1764" t="str">
            <v>CO</v>
          </cell>
          <cell r="G1764" t="str">
            <v>80228</v>
          </cell>
          <cell r="H1764" t="str">
            <v>303-986-9742</v>
          </cell>
          <cell r="I1764" t="str">
            <v>303-986-5159</v>
          </cell>
          <cell r="J1764">
            <v>96</v>
          </cell>
          <cell r="K1764" t="str">
            <v>08059</v>
          </cell>
          <cell r="L1764" t="str">
            <v>Jefferson</v>
          </cell>
          <cell r="M1764" t="str">
            <v>2080</v>
          </cell>
          <cell r="N1764" t="str">
            <v>Denver</v>
          </cell>
          <cell r="O1764" t="str">
            <v>34</v>
          </cell>
          <cell r="P1764" t="str">
            <v>Denver - Boulder - Greeley</v>
          </cell>
          <cell r="Q1764" t="str">
            <v>Suburban</v>
          </cell>
          <cell r="R1764" t="str">
            <v>garden</v>
          </cell>
          <cell r="S1764" t="str">
            <v>AIMCO</v>
          </cell>
          <cell r="T1764" t="str">
            <v>NHP</v>
          </cell>
          <cell r="U1764" t="str">
            <v>Conventional</v>
          </cell>
          <cell r="V1764" t="str">
            <v>Conventional</v>
          </cell>
          <cell r="W1764">
            <v>0</v>
          </cell>
          <cell r="X1764" t="str">
            <v>Consolidated</v>
          </cell>
          <cell r="Y1764" t="str">
            <v>12</v>
          </cell>
          <cell r="Z1764" t="str">
            <v>7</v>
          </cell>
          <cell r="AA1764" t="str">
            <v>6</v>
          </cell>
          <cell r="AB1764">
            <v>0</v>
          </cell>
          <cell r="AC1764">
            <v>1</v>
          </cell>
          <cell r="AD1764" t="str">
            <v>Yes</v>
          </cell>
          <cell r="AE1764" t="str">
            <v>Yes</v>
          </cell>
          <cell r="AF1764" t="str">
            <v>NHP Management Company</v>
          </cell>
          <cell r="AG1764" t="str">
            <v>AIMCO Properties, L.P.</v>
          </cell>
          <cell r="AH1764" t="str">
            <v>1970</v>
          </cell>
          <cell r="AI1764" t="str">
            <v>Far West</v>
          </cell>
          <cell r="AJ1764" t="str">
            <v>Denver</v>
          </cell>
          <cell r="AK1764" t="str">
            <v>Steve Peters</v>
          </cell>
          <cell r="AL1764" t="str">
            <v>Rocky Sundling</v>
          </cell>
          <cell r="AM1764" t="b">
            <v>0</v>
          </cell>
          <cell r="AN1764">
            <v>0</v>
          </cell>
          <cell r="AO1764">
            <v>0</v>
          </cell>
          <cell r="AP1764">
            <v>853.63</v>
          </cell>
          <cell r="AQ1764">
            <v>0</v>
          </cell>
          <cell r="AR1764">
            <v>0</v>
          </cell>
          <cell r="AS1764">
            <v>0</v>
          </cell>
          <cell r="AT1764">
            <v>0</v>
          </cell>
          <cell r="AU1764">
            <v>0</v>
          </cell>
          <cell r="AV1764">
            <v>0</v>
          </cell>
          <cell r="AW1764">
            <v>0</v>
          </cell>
          <cell r="AX1764">
            <v>853.63</v>
          </cell>
          <cell r="AY1764">
            <v>853.63</v>
          </cell>
        </row>
        <row r="1765">
          <cell r="A1765" t="str">
            <v>040194</v>
          </cell>
          <cell r="B1765" t="str">
            <v>Huntington Pointe (formerly Bella Vista)</v>
          </cell>
          <cell r="C1765" t="str">
            <v>7190 NW 179th St</v>
          </cell>
          <cell r="D1765">
            <v>0</v>
          </cell>
          <cell r="E1765" t="str">
            <v>Miami</v>
          </cell>
          <cell r="F1765" t="str">
            <v>FL</v>
          </cell>
          <cell r="G1765" t="str">
            <v>33015</v>
          </cell>
          <cell r="H1765" t="str">
            <v>305-823-5944</v>
          </cell>
          <cell r="I1765" t="str">
            <v>305-823-6414</v>
          </cell>
          <cell r="J1765">
            <v>352</v>
          </cell>
          <cell r="K1765" t="str">
            <v>12025</v>
          </cell>
          <cell r="L1765" t="str">
            <v>Dade</v>
          </cell>
          <cell r="M1765" t="str">
            <v>5000</v>
          </cell>
          <cell r="N1765" t="str">
            <v>Miami</v>
          </cell>
          <cell r="O1765" t="str">
            <v>56</v>
          </cell>
          <cell r="P1765" t="str">
            <v>Miami - Fort Lauderdale</v>
          </cell>
          <cell r="Q1765" t="str">
            <v>Suburban</v>
          </cell>
          <cell r="R1765" t="str">
            <v>garden</v>
          </cell>
          <cell r="S1765" t="str">
            <v>AIMCO</v>
          </cell>
          <cell r="T1765">
            <v>0</v>
          </cell>
          <cell r="U1765" t="str">
            <v>Conventional</v>
          </cell>
          <cell r="V1765" t="str">
            <v>Conventional</v>
          </cell>
          <cell r="W1765">
            <v>0</v>
          </cell>
          <cell r="X1765" t="str">
            <v>Consolidated</v>
          </cell>
          <cell r="Y1765" t="str">
            <v>12</v>
          </cell>
          <cell r="Z1765" t="str">
            <v>6</v>
          </cell>
          <cell r="AA1765" t="str">
            <v>7</v>
          </cell>
          <cell r="AB1765">
            <v>0</v>
          </cell>
          <cell r="AC1765">
            <v>1</v>
          </cell>
          <cell r="AD1765" t="str">
            <v>Yes</v>
          </cell>
          <cell r="AE1765" t="str">
            <v>Yes</v>
          </cell>
          <cell r="AF1765" t="str">
            <v>NHP Management Company</v>
          </cell>
          <cell r="AG1765" t="str">
            <v>AIMCO Tustin, L.P.</v>
          </cell>
          <cell r="AH1765">
            <v>0</v>
          </cell>
          <cell r="AI1765" t="str">
            <v>South East</v>
          </cell>
          <cell r="AJ1765" t="str">
            <v>Boca</v>
          </cell>
          <cell r="AK1765" t="str">
            <v>Charlie Vanover</v>
          </cell>
          <cell r="AL1765" t="str">
            <v>Maria Goicoechea</v>
          </cell>
          <cell r="AM1765" t="b">
            <v>0</v>
          </cell>
          <cell r="AN1765" t="str">
            <v>RW:039026@3494</v>
          </cell>
          <cell r="AO1765" t="str">
            <v>10445</v>
          </cell>
          <cell r="AP1765">
            <v>3129.98</v>
          </cell>
          <cell r="AQ1765">
            <v>0</v>
          </cell>
          <cell r="AR1765">
            <v>0</v>
          </cell>
          <cell r="AS1765">
            <v>0</v>
          </cell>
          <cell r="AT1765">
            <v>0</v>
          </cell>
          <cell r="AU1765">
            <v>0</v>
          </cell>
          <cell r="AV1765">
            <v>0</v>
          </cell>
          <cell r="AW1765">
            <v>0</v>
          </cell>
          <cell r="AX1765">
            <v>3129.98</v>
          </cell>
          <cell r="AY1765">
            <v>3129.98</v>
          </cell>
        </row>
        <row r="1766">
          <cell r="A1766" t="str">
            <v>040196</v>
          </cell>
          <cell r="B1766" t="str">
            <v>Huntington Park (formerly Marbella Club)</v>
          </cell>
          <cell r="C1766" t="str">
            <v>7050 NW 179th St</v>
          </cell>
          <cell r="D1766">
            <v>0</v>
          </cell>
          <cell r="E1766" t="str">
            <v>Miami</v>
          </cell>
          <cell r="F1766" t="str">
            <v>FL</v>
          </cell>
          <cell r="G1766" t="str">
            <v>33015</v>
          </cell>
          <cell r="H1766" t="str">
            <v>305-557-8485</v>
          </cell>
          <cell r="I1766" t="str">
            <v>305-364-0258</v>
          </cell>
          <cell r="J1766">
            <v>504</v>
          </cell>
          <cell r="K1766" t="str">
            <v>12025</v>
          </cell>
          <cell r="L1766" t="str">
            <v>Dade</v>
          </cell>
          <cell r="M1766" t="str">
            <v>5000</v>
          </cell>
          <cell r="N1766" t="str">
            <v>Miami</v>
          </cell>
          <cell r="O1766" t="str">
            <v>56</v>
          </cell>
          <cell r="P1766" t="str">
            <v>Miami - Fort Lauderdale</v>
          </cell>
          <cell r="Q1766" t="str">
            <v>Suburban</v>
          </cell>
          <cell r="R1766" t="str">
            <v>garden</v>
          </cell>
          <cell r="S1766" t="str">
            <v>AIMCO</v>
          </cell>
          <cell r="T1766">
            <v>0</v>
          </cell>
          <cell r="U1766" t="str">
            <v>Conventional</v>
          </cell>
          <cell r="V1766" t="str">
            <v>Conventional</v>
          </cell>
          <cell r="W1766">
            <v>0</v>
          </cell>
          <cell r="X1766" t="str">
            <v>Consolidated</v>
          </cell>
          <cell r="Y1766" t="str">
            <v>12</v>
          </cell>
          <cell r="Z1766" t="str">
            <v>6</v>
          </cell>
          <cell r="AA1766" t="str">
            <v>6</v>
          </cell>
          <cell r="AB1766">
            <v>0</v>
          </cell>
          <cell r="AC1766">
            <v>1</v>
          </cell>
          <cell r="AD1766" t="str">
            <v>Yes</v>
          </cell>
          <cell r="AE1766" t="str">
            <v>Yes</v>
          </cell>
          <cell r="AF1766" t="str">
            <v>NHP Management Company</v>
          </cell>
          <cell r="AG1766" t="str">
            <v>AIMCO Tustin, L.P.</v>
          </cell>
          <cell r="AH1766">
            <v>0</v>
          </cell>
          <cell r="AI1766" t="str">
            <v>South East</v>
          </cell>
          <cell r="AJ1766" t="str">
            <v>Boca</v>
          </cell>
          <cell r="AK1766" t="str">
            <v>Charlie Vanover</v>
          </cell>
          <cell r="AL1766" t="str">
            <v>Maria Goicoechea</v>
          </cell>
          <cell r="AM1766" t="b">
            <v>0</v>
          </cell>
          <cell r="AN1766" t="str">
            <v>RW:008657@3494</v>
          </cell>
          <cell r="AO1766" t="str">
            <v>11429</v>
          </cell>
          <cell r="AP1766">
            <v>4481.5600000000004</v>
          </cell>
          <cell r="AQ1766">
            <v>0</v>
          </cell>
          <cell r="AR1766">
            <v>0</v>
          </cell>
          <cell r="AS1766">
            <v>0</v>
          </cell>
          <cell r="AT1766">
            <v>0</v>
          </cell>
          <cell r="AU1766">
            <v>0</v>
          </cell>
          <cell r="AV1766">
            <v>0</v>
          </cell>
          <cell r="AW1766">
            <v>0</v>
          </cell>
          <cell r="AX1766">
            <v>4481.5600000000004</v>
          </cell>
          <cell r="AY1766">
            <v>4481.5600000000004</v>
          </cell>
        </row>
        <row r="1767">
          <cell r="A1767" t="str">
            <v>040199</v>
          </cell>
          <cell r="B1767" t="str">
            <v>UNITED FRONT HOMES</v>
          </cell>
          <cell r="C1767" t="str">
            <v>285 ASH STREET</v>
          </cell>
          <cell r="D1767">
            <v>0</v>
          </cell>
          <cell r="E1767" t="str">
            <v>New Bedford</v>
          </cell>
          <cell r="F1767" t="str">
            <v>MA</v>
          </cell>
          <cell r="G1767" t="str">
            <v>02740</v>
          </cell>
          <cell r="H1767">
            <v>0</v>
          </cell>
          <cell r="I1767">
            <v>0</v>
          </cell>
          <cell r="J1767">
            <v>200</v>
          </cell>
          <cell r="K1767" t="str">
            <v>25005</v>
          </cell>
          <cell r="L1767" t="str">
            <v>Bristol</v>
          </cell>
          <cell r="M1767" t="str">
            <v>5400</v>
          </cell>
          <cell r="N1767" t="str">
            <v>New Bedford</v>
          </cell>
          <cell r="O1767" t="str">
            <v>07</v>
          </cell>
          <cell r="P1767" t="str">
            <v>Boston - Worcester - Lawrence</v>
          </cell>
          <cell r="Q1767" t="str">
            <v>Inner city</v>
          </cell>
          <cell r="R1767" t="str">
            <v>garden</v>
          </cell>
          <cell r="S1767" t="str">
            <v>AIMCO</v>
          </cell>
          <cell r="T1767" t="str">
            <v>NHP</v>
          </cell>
          <cell r="U1767" t="str">
            <v>Affordable</v>
          </cell>
          <cell r="V1767" t="str">
            <v>Affordable</v>
          </cell>
          <cell r="W1767">
            <v>0</v>
          </cell>
          <cell r="X1767" t="str">
            <v>Equity</v>
          </cell>
          <cell r="Y1767" t="str">
            <v>12</v>
          </cell>
          <cell r="Z1767">
            <v>0</v>
          </cell>
          <cell r="AA1767">
            <v>0</v>
          </cell>
          <cell r="AB1767">
            <v>0</v>
          </cell>
          <cell r="AC1767">
            <v>0.05</v>
          </cell>
          <cell r="AD1767" t="str">
            <v>Yes</v>
          </cell>
          <cell r="AE1767" t="str">
            <v>No</v>
          </cell>
          <cell r="AF1767">
            <v>0</v>
          </cell>
          <cell r="AG1767" t="str">
            <v>United Front Homes</v>
          </cell>
          <cell r="AH1767" t="str">
            <v>1974</v>
          </cell>
          <cell r="AI1767">
            <v>0</v>
          </cell>
          <cell r="AJ1767">
            <v>0</v>
          </cell>
          <cell r="AK1767">
            <v>0</v>
          </cell>
          <cell r="AL1767">
            <v>0</v>
          </cell>
          <cell r="AM1767" t="b">
            <v>0</v>
          </cell>
          <cell r="AN1767">
            <v>0</v>
          </cell>
          <cell r="AO1767" t="str">
            <v>09051</v>
          </cell>
          <cell r="AP1767">
            <v>0</v>
          </cell>
          <cell r="AQ1767">
            <v>0</v>
          </cell>
          <cell r="AR1767">
            <v>0</v>
          </cell>
          <cell r="AS1767">
            <v>0</v>
          </cell>
          <cell r="AT1767">
            <v>0</v>
          </cell>
          <cell r="AU1767">
            <v>0</v>
          </cell>
          <cell r="AV1767">
            <v>0</v>
          </cell>
          <cell r="AW1767">
            <v>0</v>
          </cell>
          <cell r="AX1767">
            <v>0</v>
          </cell>
          <cell r="AY1767">
            <v>0</v>
          </cell>
        </row>
        <row r="1768">
          <cell r="A1768" t="str">
            <v>040213</v>
          </cell>
          <cell r="B1768" t="str">
            <v>WEST VILLAGE</v>
          </cell>
          <cell r="C1768" t="str">
            <v>150 W VILLAGE PLACE</v>
          </cell>
          <cell r="D1768">
            <v>0</v>
          </cell>
          <cell r="E1768" t="str">
            <v>Ithaca</v>
          </cell>
          <cell r="F1768" t="str">
            <v>NY</v>
          </cell>
          <cell r="G1768" t="str">
            <v>14850</v>
          </cell>
          <cell r="H1768">
            <v>0</v>
          </cell>
          <cell r="I1768">
            <v>0</v>
          </cell>
          <cell r="J1768">
            <v>317</v>
          </cell>
          <cell r="K1768" t="str">
            <v>36109</v>
          </cell>
          <cell r="L1768" t="str">
            <v>Tompkins</v>
          </cell>
          <cell r="M1768" t="str">
            <v>036</v>
          </cell>
          <cell r="N1768" t="str">
            <v>NY Other</v>
          </cell>
          <cell r="O1768">
            <v>0</v>
          </cell>
          <cell r="P1768">
            <v>0</v>
          </cell>
          <cell r="Q1768" t="str">
            <v>Suburban</v>
          </cell>
          <cell r="R1768" t="str">
            <v>garden</v>
          </cell>
          <cell r="S1768" t="str">
            <v>AIMCO</v>
          </cell>
          <cell r="T1768" t="str">
            <v>NHP</v>
          </cell>
          <cell r="U1768" t="str">
            <v>Affordable</v>
          </cell>
          <cell r="V1768" t="str">
            <v>Affordable</v>
          </cell>
          <cell r="W1768">
            <v>0</v>
          </cell>
          <cell r="X1768" t="str">
            <v>Equity</v>
          </cell>
          <cell r="Y1768" t="str">
            <v>12</v>
          </cell>
          <cell r="Z1768">
            <v>0</v>
          </cell>
          <cell r="AA1768">
            <v>0</v>
          </cell>
          <cell r="AB1768">
            <v>0</v>
          </cell>
          <cell r="AC1768">
            <v>0.25</v>
          </cell>
          <cell r="AD1768" t="str">
            <v>Yes</v>
          </cell>
          <cell r="AE1768" t="str">
            <v>No</v>
          </cell>
          <cell r="AF1768">
            <v>0</v>
          </cell>
          <cell r="AG1768" t="str">
            <v>Abbott Associates Ltd Ptsp</v>
          </cell>
          <cell r="AH1768" t="str">
            <v>1973</v>
          </cell>
          <cell r="AI1768">
            <v>0</v>
          </cell>
          <cell r="AJ1768">
            <v>0</v>
          </cell>
          <cell r="AK1768">
            <v>0</v>
          </cell>
          <cell r="AL1768">
            <v>0</v>
          </cell>
          <cell r="AM1768" t="b">
            <v>0</v>
          </cell>
          <cell r="AN1768">
            <v>0</v>
          </cell>
          <cell r="AO1768" t="str">
            <v>09077</v>
          </cell>
          <cell r="AP1768">
            <v>0</v>
          </cell>
          <cell r="AQ1768">
            <v>0</v>
          </cell>
          <cell r="AR1768">
            <v>0</v>
          </cell>
          <cell r="AS1768">
            <v>0</v>
          </cell>
          <cell r="AT1768">
            <v>0</v>
          </cell>
          <cell r="AU1768">
            <v>0</v>
          </cell>
          <cell r="AV1768">
            <v>0</v>
          </cell>
          <cell r="AW1768">
            <v>0</v>
          </cell>
          <cell r="AX1768">
            <v>0</v>
          </cell>
          <cell r="AY1768">
            <v>0</v>
          </cell>
        </row>
        <row r="1769">
          <cell r="A1769" t="str">
            <v>040215</v>
          </cell>
          <cell r="B1769" t="str">
            <v>WHITNEY REHAB</v>
          </cell>
          <cell r="C1769" t="str">
            <v>215 BROADWAY</v>
          </cell>
          <cell r="D1769">
            <v>0</v>
          </cell>
          <cell r="E1769" t="str">
            <v>Buffalo</v>
          </cell>
          <cell r="F1769" t="str">
            <v>NY</v>
          </cell>
          <cell r="G1769" t="str">
            <v>14202</v>
          </cell>
          <cell r="H1769">
            <v>0</v>
          </cell>
          <cell r="I1769">
            <v>0</v>
          </cell>
          <cell r="J1769">
            <v>135</v>
          </cell>
          <cell r="K1769" t="str">
            <v>36029</v>
          </cell>
          <cell r="L1769" t="str">
            <v>Erie</v>
          </cell>
          <cell r="M1769" t="str">
            <v>1280</v>
          </cell>
          <cell r="N1769" t="str">
            <v>Buffalo-Niagara Falls</v>
          </cell>
          <cell r="O1769">
            <v>0</v>
          </cell>
          <cell r="P1769">
            <v>0</v>
          </cell>
          <cell r="Q1769" t="str">
            <v>Inner city</v>
          </cell>
          <cell r="R1769" t="str">
            <v>garden</v>
          </cell>
          <cell r="S1769" t="str">
            <v>AIMCO</v>
          </cell>
          <cell r="T1769" t="str">
            <v>NHP</v>
          </cell>
          <cell r="U1769" t="str">
            <v>Affordable</v>
          </cell>
          <cell r="V1769" t="str">
            <v>Affordable</v>
          </cell>
          <cell r="W1769">
            <v>0</v>
          </cell>
          <cell r="X1769" t="str">
            <v>Equity</v>
          </cell>
          <cell r="Y1769" t="str">
            <v>12</v>
          </cell>
          <cell r="Z1769">
            <v>0</v>
          </cell>
          <cell r="AA1769">
            <v>0</v>
          </cell>
          <cell r="AB1769">
            <v>0</v>
          </cell>
          <cell r="AC1769">
            <v>0.5</v>
          </cell>
          <cell r="AD1769" t="str">
            <v>Yes</v>
          </cell>
          <cell r="AE1769" t="str">
            <v>No</v>
          </cell>
          <cell r="AF1769">
            <v>0</v>
          </cell>
          <cell r="AG1769" t="str">
            <v>Buffalo Village Assoc</v>
          </cell>
          <cell r="AH1769" t="str">
            <v>1982</v>
          </cell>
          <cell r="AI1769">
            <v>0</v>
          </cell>
          <cell r="AJ1769">
            <v>0</v>
          </cell>
          <cell r="AK1769">
            <v>0</v>
          </cell>
          <cell r="AL1769">
            <v>0</v>
          </cell>
          <cell r="AM1769" t="b">
            <v>0</v>
          </cell>
          <cell r="AN1769" t="str">
            <v>RW:038809@3494</v>
          </cell>
          <cell r="AO1769" t="str">
            <v>11818</v>
          </cell>
          <cell r="AP1769">
            <v>0</v>
          </cell>
          <cell r="AQ1769">
            <v>0</v>
          </cell>
          <cell r="AR1769">
            <v>0</v>
          </cell>
          <cell r="AS1769">
            <v>0</v>
          </cell>
          <cell r="AT1769">
            <v>0</v>
          </cell>
          <cell r="AU1769">
            <v>0</v>
          </cell>
          <cell r="AV1769">
            <v>0</v>
          </cell>
          <cell r="AW1769">
            <v>0</v>
          </cell>
          <cell r="AX1769">
            <v>0</v>
          </cell>
          <cell r="AY1769">
            <v>0</v>
          </cell>
        </row>
        <row r="1770">
          <cell r="A1770" t="str">
            <v>040222</v>
          </cell>
          <cell r="B1770" t="str">
            <v>WOODMARK</v>
          </cell>
          <cell r="C1770" t="str">
            <v>2810-A WOODMARK DRIVE</v>
          </cell>
          <cell r="D1770">
            <v>0</v>
          </cell>
          <cell r="E1770" t="str">
            <v>Woodbridge</v>
          </cell>
          <cell r="F1770" t="str">
            <v>VA</v>
          </cell>
          <cell r="G1770" t="str">
            <v>22191</v>
          </cell>
          <cell r="H1770">
            <v>0</v>
          </cell>
          <cell r="I1770">
            <v>0</v>
          </cell>
          <cell r="J1770">
            <v>150</v>
          </cell>
          <cell r="K1770" t="str">
            <v>51153</v>
          </cell>
          <cell r="L1770" t="str">
            <v>Prince William</v>
          </cell>
          <cell r="M1770" t="str">
            <v>8840</v>
          </cell>
          <cell r="N1770" t="str">
            <v>Washington</v>
          </cell>
          <cell r="O1770" t="str">
            <v>97</v>
          </cell>
          <cell r="P1770" t="str">
            <v>Washington - Baltimore</v>
          </cell>
          <cell r="Q1770" t="str">
            <v>Suburban</v>
          </cell>
          <cell r="R1770" t="str">
            <v>garden</v>
          </cell>
          <cell r="S1770" t="str">
            <v>AIMCO</v>
          </cell>
          <cell r="T1770" t="str">
            <v>NHP</v>
          </cell>
          <cell r="U1770" t="str">
            <v>Affordable</v>
          </cell>
          <cell r="V1770" t="str">
            <v>Affordable</v>
          </cell>
          <cell r="W1770">
            <v>0</v>
          </cell>
          <cell r="X1770" t="str">
            <v>Equity</v>
          </cell>
          <cell r="Y1770" t="str">
            <v>12</v>
          </cell>
          <cell r="Z1770">
            <v>0</v>
          </cell>
          <cell r="AA1770">
            <v>0</v>
          </cell>
          <cell r="AB1770">
            <v>0</v>
          </cell>
          <cell r="AC1770">
            <v>0.1507</v>
          </cell>
          <cell r="AD1770" t="str">
            <v>Yes</v>
          </cell>
          <cell r="AE1770" t="str">
            <v>No</v>
          </cell>
          <cell r="AF1770">
            <v>0</v>
          </cell>
          <cell r="AG1770" t="str">
            <v>Woodmark Ltd Ptsp</v>
          </cell>
          <cell r="AH1770" t="str">
            <v>1972</v>
          </cell>
          <cell r="AI1770">
            <v>0</v>
          </cell>
          <cell r="AJ1770">
            <v>0</v>
          </cell>
          <cell r="AK1770">
            <v>0</v>
          </cell>
          <cell r="AL1770">
            <v>0</v>
          </cell>
          <cell r="AM1770" t="b">
            <v>0</v>
          </cell>
          <cell r="AN1770" t="str">
            <v>RW:038280@3494</v>
          </cell>
          <cell r="AO1770" t="str">
            <v>08149</v>
          </cell>
          <cell r="AP1770">
            <v>0</v>
          </cell>
          <cell r="AQ1770">
            <v>0</v>
          </cell>
          <cell r="AR1770">
            <v>0</v>
          </cell>
          <cell r="AS1770">
            <v>0</v>
          </cell>
          <cell r="AT1770">
            <v>0</v>
          </cell>
          <cell r="AU1770">
            <v>0</v>
          </cell>
          <cell r="AV1770">
            <v>0</v>
          </cell>
          <cell r="AW1770">
            <v>0</v>
          </cell>
          <cell r="AX1770">
            <v>0</v>
          </cell>
          <cell r="AY1770">
            <v>0</v>
          </cell>
        </row>
        <row r="1771">
          <cell r="A1771" t="str">
            <v>040284</v>
          </cell>
          <cell r="B1771" t="str">
            <v>NEW YORK AVENUE</v>
          </cell>
          <cell r="C1771" t="str">
            <v>NEW YORK @ MEDITERRANEAN</v>
          </cell>
          <cell r="D1771">
            <v>0</v>
          </cell>
          <cell r="E1771" t="str">
            <v>Atlantic City</v>
          </cell>
          <cell r="F1771" t="str">
            <v>NJ</v>
          </cell>
          <cell r="G1771" t="str">
            <v>08401</v>
          </cell>
          <cell r="H1771">
            <v>0</v>
          </cell>
          <cell r="I1771">
            <v>0</v>
          </cell>
          <cell r="J1771">
            <v>151</v>
          </cell>
          <cell r="K1771" t="str">
            <v>34001</v>
          </cell>
          <cell r="L1771" t="str">
            <v>Atlantic</v>
          </cell>
          <cell r="M1771" t="str">
            <v>0560</v>
          </cell>
          <cell r="N1771" t="str">
            <v>Atlantic-Cape May</v>
          </cell>
          <cell r="O1771" t="str">
            <v>77</v>
          </cell>
          <cell r="P1771" t="str">
            <v>Philadelphia - Wilmington - Atlantic City</v>
          </cell>
          <cell r="Q1771" t="str">
            <v>Unknown</v>
          </cell>
          <cell r="R1771" t="str">
            <v>garden</v>
          </cell>
          <cell r="S1771" t="str">
            <v>AIMCO</v>
          </cell>
          <cell r="T1771" t="str">
            <v>FRG</v>
          </cell>
          <cell r="U1771" t="str">
            <v>Affordable</v>
          </cell>
          <cell r="V1771" t="str">
            <v>Affordable</v>
          </cell>
          <cell r="W1771">
            <v>0</v>
          </cell>
          <cell r="X1771" t="str">
            <v>Equity</v>
          </cell>
          <cell r="Y1771" t="str">
            <v>12</v>
          </cell>
          <cell r="Z1771">
            <v>0</v>
          </cell>
          <cell r="AA1771">
            <v>0</v>
          </cell>
          <cell r="AB1771">
            <v>0</v>
          </cell>
          <cell r="AC1771">
            <v>9.9000000000000008E-3</v>
          </cell>
          <cell r="AD1771" t="str">
            <v>Yes</v>
          </cell>
          <cell r="AE1771" t="str">
            <v>No</v>
          </cell>
          <cell r="AF1771">
            <v>0</v>
          </cell>
          <cell r="AG1771" t="str">
            <v>Sencit New York Avenue Associates</v>
          </cell>
          <cell r="AH1771" t="str">
            <v>1981</v>
          </cell>
          <cell r="AI1771">
            <v>0</v>
          </cell>
          <cell r="AJ1771">
            <v>0</v>
          </cell>
          <cell r="AK1771">
            <v>0</v>
          </cell>
          <cell r="AL1771">
            <v>0</v>
          </cell>
          <cell r="AM1771" t="b">
            <v>0</v>
          </cell>
          <cell r="AN1771" t="str">
            <v>RW:038642@3494</v>
          </cell>
          <cell r="AO1771" t="str">
            <v>07804</v>
          </cell>
          <cell r="AP1771">
            <v>0</v>
          </cell>
          <cell r="AQ1771">
            <v>0</v>
          </cell>
          <cell r="AR1771">
            <v>0</v>
          </cell>
          <cell r="AS1771">
            <v>0</v>
          </cell>
          <cell r="AT1771">
            <v>0</v>
          </cell>
          <cell r="AU1771">
            <v>0</v>
          </cell>
          <cell r="AV1771">
            <v>0</v>
          </cell>
          <cell r="AW1771">
            <v>0</v>
          </cell>
          <cell r="AX1771">
            <v>0</v>
          </cell>
          <cell r="AY1771">
            <v>0</v>
          </cell>
        </row>
        <row r="1772">
          <cell r="A1772" t="str">
            <v>040359</v>
          </cell>
          <cell r="B1772" t="str">
            <v>Teresina at Lomas Verdes</v>
          </cell>
          <cell r="C1772" t="str">
            <v>1250 Santa Cora Avenue</v>
          </cell>
          <cell r="D1772">
            <v>0</v>
          </cell>
          <cell r="E1772" t="str">
            <v>Chula Vista</v>
          </cell>
          <cell r="F1772" t="str">
            <v>CA</v>
          </cell>
          <cell r="G1772" t="str">
            <v>91911</v>
          </cell>
          <cell r="H1772" t="str">
            <v>619-216-8884</v>
          </cell>
          <cell r="I1772" t="str">
            <v>619-656-7500</v>
          </cell>
          <cell r="J1772">
            <v>440</v>
          </cell>
          <cell r="K1772" t="str">
            <v>06073</v>
          </cell>
          <cell r="L1772" t="str">
            <v>San Diego</v>
          </cell>
          <cell r="M1772" t="str">
            <v>7320</v>
          </cell>
          <cell r="N1772" t="str">
            <v>San Diego</v>
          </cell>
          <cell r="O1772">
            <v>0</v>
          </cell>
          <cell r="P1772">
            <v>0</v>
          </cell>
          <cell r="Q1772">
            <v>0</v>
          </cell>
          <cell r="R1772" t="str">
            <v>Garden</v>
          </cell>
          <cell r="S1772" t="str">
            <v>Insignia</v>
          </cell>
          <cell r="T1772" t="str">
            <v>K &amp; B</v>
          </cell>
          <cell r="U1772" t="str">
            <v>Conventional</v>
          </cell>
          <cell r="V1772" t="str">
            <v>Conventional</v>
          </cell>
          <cell r="W1772" t="str">
            <v>Tax Credit</v>
          </cell>
          <cell r="X1772" t="str">
            <v>Fee</v>
          </cell>
          <cell r="Y1772" t="str">
            <v>12</v>
          </cell>
          <cell r="Z1772">
            <v>0</v>
          </cell>
          <cell r="AA1772">
            <v>0</v>
          </cell>
          <cell r="AB1772">
            <v>0</v>
          </cell>
          <cell r="AC1772">
            <v>0</v>
          </cell>
          <cell r="AD1772" t="str">
            <v>No</v>
          </cell>
          <cell r="AE1772" t="str">
            <v>Yes</v>
          </cell>
          <cell r="AF1772" t="str">
            <v>AIMCO/NHP</v>
          </cell>
          <cell r="AG1772" t="str">
            <v>Gateway Town Center, L P</v>
          </cell>
          <cell r="AH1772">
            <v>0</v>
          </cell>
          <cell r="AI1772" t="str">
            <v>Far West</v>
          </cell>
          <cell r="AJ1772" t="str">
            <v>California</v>
          </cell>
          <cell r="AK1772" t="str">
            <v>Greg Garmon</v>
          </cell>
          <cell r="AL1772" t="str">
            <v>Jeff Silverman</v>
          </cell>
          <cell r="AM1772" t="b">
            <v>1</v>
          </cell>
          <cell r="AN1772">
            <v>0</v>
          </cell>
          <cell r="AO1772">
            <v>0</v>
          </cell>
          <cell r="AP1772">
            <v>0</v>
          </cell>
          <cell r="AQ1772">
            <v>0</v>
          </cell>
          <cell r="AR1772">
            <v>0</v>
          </cell>
          <cell r="AS1772">
            <v>0</v>
          </cell>
          <cell r="AT1772">
            <v>0</v>
          </cell>
          <cell r="AU1772">
            <v>0</v>
          </cell>
          <cell r="AV1772">
            <v>0</v>
          </cell>
          <cell r="AW1772">
            <v>0</v>
          </cell>
          <cell r="AX1772">
            <v>0</v>
          </cell>
          <cell r="AY1772">
            <v>0</v>
          </cell>
        </row>
        <row r="1773">
          <cell r="A1773" t="str">
            <v>040485</v>
          </cell>
          <cell r="B1773" t="str">
            <v>Superstition Park</v>
          </cell>
          <cell r="C1773" t="str">
            <v>30 W Carter Dr</v>
          </cell>
          <cell r="D1773">
            <v>0</v>
          </cell>
          <cell r="E1773" t="str">
            <v>Tempe</v>
          </cell>
          <cell r="F1773" t="str">
            <v>AZ</v>
          </cell>
          <cell r="G1773" t="str">
            <v>85282</v>
          </cell>
          <cell r="H1773" t="str">
            <v>480-820-0188</v>
          </cell>
          <cell r="I1773" t="str">
            <v>480-820-1501</v>
          </cell>
          <cell r="J1773">
            <v>376</v>
          </cell>
          <cell r="K1773" t="str">
            <v>04013</v>
          </cell>
          <cell r="L1773" t="str">
            <v>Maricopa</v>
          </cell>
          <cell r="M1773" t="str">
            <v>6200</v>
          </cell>
          <cell r="N1773" t="str">
            <v>Phoenix-Mesa</v>
          </cell>
          <cell r="O1773">
            <v>0</v>
          </cell>
          <cell r="P1773">
            <v>0</v>
          </cell>
          <cell r="Q1773">
            <v>0</v>
          </cell>
          <cell r="R1773">
            <v>0</v>
          </cell>
          <cell r="S1773" t="str">
            <v>Insignia</v>
          </cell>
          <cell r="T1773">
            <v>0</v>
          </cell>
          <cell r="U1773" t="str">
            <v>Conventional</v>
          </cell>
          <cell r="V1773" t="str">
            <v>Conventional</v>
          </cell>
          <cell r="W1773">
            <v>0</v>
          </cell>
          <cell r="X1773" t="str">
            <v>Fee</v>
          </cell>
          <cell r="Y1773" t="str">
            <v>12</v>
          </cell>
          <cell r="Z1773">
            <v>0</v>
          </cell>
          <cell r="AA1773">
            <v>0</v>
          </cell>
          <cell r="AB1773">
            <v>0</v>
          </cell>
          <cell r="AC1773">
            <v>0</v>
          </cell>
          <cell r="AD1773" t="str">
            <v>No</v>
          </cell>
          <cell r="AE1773" t="str">
            <v>Yes</v>
          </cell>
          <cell r="AF1773" t="str">
            <v>AIMCO/NHP</v>
          </cell>
          <cell r="AG1773" t="str">
            <v>Meridian Superstition Park Investors, L.L.C.</v>
          </cell>
          <cell r="AH1773">
            <v>0</v>
          </cell>
          <cell r="AI1773" t="str">
            <v>Far West</v>
          </cell>
          <cell r="AJ1773" t="str">
            <v>Phoenix</v>
          </cell>
          <cell r="AK1773" t="str">
            <v>Kris Bloom</v>
          </cell>
          <cell r="AL1773" t="str">
            <v>Mike Kienast</v>
          </cell>
          <cell r="AM1773" t="b">
            <v>0</v>
          </cell>
          <cell r="AN1773">
            <v>0</v>
          </cell>
          <cell r="AO1773" t="str">
            <v>08210</v>
          </cell>
          <cell r="AP1773">
            <v>0</v>
          </cell>
          <cell r="AQ1773">
            <v>0</v>
          </cell>
          <cell r="AR1773">
            <v>0</v>
          </cell>
          <cell r="AS1773">
            <v>0</v>
          </cell>
          <cell r="AT1773">
            <v>0</v>
          </cell>
          <cell r="AU1773">
            <v>0</v>
          </cell>
          <cell r="AV1773">
            <v>0</v>
          </cell>
          <cell r="AW1773">
            <v>0</v>
          </cell>
          <cell r="AX1773">
            <v>0</v>
          </cell>
          <cell r="AY1773">
            <v>0</v>
          </cell>
        </row>
        <row r="1774">
          <cell r="A1774" t="str">
            <v>040501</v>
          </cell>
          <cell r="B1774" t="str">
            <v>LIVINGSTON TERRACE</v>
          </cell>
          <cell r="C1774" t="str">
            <v>440 Livingston Ave</v>
          </cell>
          <cell r="D1774">
            <v>0</v>
          </cell>
          <cell r="E1774" t="str">
            <v>New Brunswick</v>
          </cell>
          <cell r="F1774" t="str">
            <v>NJ</v>
          </cell>
          <cell r="G1774" t="str">
            <v>08901</v>
          </cell>
          <cell r="H1774" t="str">
            <v>732-828-6633</v>
          </cell>
          <cell r="I1774" t="str">
            <v>732-249-2572</v>
          </cell>
          <cell r="J1774">
            <v>124</v>
          </cell>
          <cell r="K1774" t="str">
            <v>34023</v>
          </cell>
          <cell r="L1774" t="str">
            <v>Middlesex</v>
          </cell>
          <cell r="M1774" t="str">
            <v>5015</v>
          </cell>
          <cell r="N1774" t="str">
            <v>Middlesex-Somerset-Hunterdon</v>
          </cell>
          <cell r="O1774" t="str">
            <v>70</v>
          </cell>
          <cell r="P1774" t="str">
            <v>New York - Northern New Jersey - Long Island</v>
          </cell>
          <cell r="Q1774" t="str">
            <v>Small City</v>
          </cell>
          <cell r="R1774" t="str">
            <v>garden</v>
          </cell>
          <cell r="S1774" t="str">
            <v>AIMCO</v>
          </cell>
          <cell r="T1774" t="str">
            <v>GECC</v>
          </cell>
          <cell r="U1774" t="str">
            <v>Conventional</v>
          </cell>
          <cell r="V1774" t="str">
            <v>Conventional</v>
          </cell>
          <cell r="W1774">
            <v>0</v>
          </cell>
          <cell r="X1774" t="str">
            <v>Fee</v>
          </cell>
          <cell r="Y1774" t="str">
            <v>12</v>
          </cell>
          <cell r="Z1774">
            <v>0</v>
          </cell>
          <cell r="AA1774">
            <v>0</v>
          </cell>
          <cell r="AB1774">
            <v>0</v>
          </cell>
          <cell r="AC1774">
            <v>0</v>
          </cell>
          <cell r="AD1774" t="str">
            <v>No</v>
          </cell>
          <cell r="AE1774" t="str">
            <v>Yes</v>
          </cell>
          <cell r="AF1774" t="str">
            <v>MLG-1</v>
          </cell>
          <cell r="AG1774" t="str">
            <v>Livingston Terrace, L.P.</v>
          </cell>
          <cell r="AH1774" t="str">
            <v>1948</v>
          </cell>
          <cell r="AI1774" t="str">
            <v>East</v>
          </cell>
          <cell r="AJ1774" t="str">
            <v>Philadelphia I</v>
          </cell>
          <cell r="AK1774" t="str">
            <v>Carl Ruff</v>
          </cell>
          <cell r="AL1774" t="str">
            <v>Tina Korn</v>
          </cell>
          <cell r="AM1774" t="b">
            <v>0</v>
          </cell>
          <cell r="AN1774" t="str">
            <v>RW:008663@3494</v>
          </cell>
          <cell r="AO1774" t="str">
            <v>11517</v>
          </cell>
          <cell r="AP1774">
            <v>0</v>
          </cell>
          <cell r="AQ1774">
            <v>0</v>
          </cell>
          <cell r="AR1774">
            <v>0</v>
          </cell>
          <cell r="AS1774">
            <v>0</v>
          </cell>
          <cell r="AT1774">
            <v>0</v>
          </cell>
          <cell r="AU1774">
            <v>0</v>
          </cell>
          <cell r="AV1774">
            <v>0</v>
          </cell>
          <cell r="AW1774">
            <v>0</v>
          </cell>
          <cell r="AX1774">
            <v>0</v>
          </cell>
          <cell r="AY1774">
            <v>0</v>
          </cell>
        </row>
        <row r="1775">
          <cell r="A1775" t="str">
            <v>040502</v>
          </cell>
          <cell r="B1775" t="str">
            <v>Huntington Estates</v>
          </cell>
          <cell r="C1775" t="str">
            <v>134 Innis Avenue, A3</v>
          </cell>
          <cell r="D1775">
            <v>0</v>
          </cell>
          <cell r="E1775" t="str">
            <v>Pougheepsie</v>
          </cell>
          <cell r="F1775" t="str">
            <v>NY</v>
          </cell>
          <cell r="G1775" t="str">
            <v>12601</v>
          </cell>
          <cell r="H1775" t="str">
            <v>914-452-3450</v>
          </cell>
          <cell r="I1775" t="str">
            <v>914-452-2464</v>
          </cell>
          <cell r="J1775">
            <v>288</v>
          </cell>
          <cell r="K1775" t="str">
            <v>36027</v>
          </cell>
          <cell r="L1775" t="str">
            <v>Dutchess</v>
          </cell>
          <cell r="M1775" t="str">
            <v>2281</v>
          </cell>
          <cell r="N1775" t="str">
            <v>Dutchess County</v>
          </cell>
          <cell r="O1775" t="str">
            <v>70</v>
          </cell>
          <cell r="P1775" t="str">
            <v>New York - Northern New Jersey - Long Island</v>
          </cell>
          <cell r="Q1775">
            <v>0</v>
          </cell>
          <cell r="R1775" t="str">
            <v>Garden</v>
          </cell>
          <cell r="S1775" t="str">
            <v>AIMCO</v>
          </cell>
          <cell r="T1775">
            <v>0</v>
          </cell>
          <cell r="U1775" t="str">
            <v>Conventional</v>
          </cell>
          <cell r="V1775" t="str">
            <v>Conventional</v>
          </cell>
          <cell r="W1775">
            <v>0</v>
          </cell>
          <cell r="X1775" t="str">
            <v>Fee</v>
          </cell>
          <cell r="Y1775" t="str">
            <v>12</v>
          </cell>
          <cell r="Z1775">
            <v>0</v>
          </cell>
          <cell r="AA1775">
            <v>0</v>
          </cell>
          <cell r="AB1775">
            <v>0</v>
          </cell>
          <cell r="AC1775">
            <v>0</v>
          </cell>
          <cell r="AD1775" t="str">
            <v>No</v>
          </cell>
          <cell r="AE1775" t="str">
            <v>Yes</v>
          </cell>
          <cell r="AF1775">
            <v>0</v>
          </cell>
          <cell r="AG1775">
            <v>0</v>
          </cell>
          <cell r="AH1775">
            <v>0</v>
          </cell>
          <cell r="AI1775" t="str">
            <v>East</v>
          </cell>
          <cell r="AJ1775" t="str">
            <v>Philadelphia I</v>
          </cell>
          <cell r="AK1775" t="str">
            <v>Carl Ruff</v>
          </cell>
          <cell r="AL1775" t="str">
            <v>Claudine Sheridan</v>
          </cell>
          <cell r="AM1775" t="b">
            <v>0</v>
          </cell>
          <cell r="AN1775" t="str">
            <v>RW:038429@3494</v>
          </cell>
          <cell r="AO1775" t="str">
            <v>09342</v>
          </cell>
          <cell r="AP1775">
            <v>0</v>
          </cell>
          <cell r="AQ1775">
            <v>0</v>
          </cell>
          <cell r="AR1775">
            <v>0</v>
          </cell>
          <cell r="AS1775">
            <v>0</v>
          </cell>
          <cell r="AT1775">
            <v>0</v>
          </cell>
          <cell r="AU1775">
            <v>0</v>
          </cell>
          <cell r="AV1775">
            <v>0</v>
          </cell>
          <cell r="AW1775">
            <v>0</v>
          </cell>
          <cell r="AX1775">
            <v>0</v>
          </cell>
          <cell r="AY1775">
            <v>0</v>
          </cell>
        </row>
        <row r="1776">
          <cell r="A1776" t="str">
            <v>040503</v>
          </cell>
          <cell r="B1776" t="str">
            <v>HIGHLAND MONTGOMERY</v>
          </cell>
          <cell r="C1776" t="str">
            <v>140-1 Highland Mongomery St</v>
          </cell>
          <cell r="D1776">
            <v>0</v>
          </cell>
          <cell r="E1776" t="str">
            <v>Highland Park</v>
          </cell>
          <cell r="F1776" t="str">
            <v>NJ</v>
          </cell>
          <cell r="G1776" t="str">
            <v>08904</v>
          </cell>
          <cell r="H1776" t="str">
            <v>908-828-7993</v>
          </cell>
          <cell r="I1776" t="str">
            <v>908-246-3233</v>
          </cell>
          <cell r="J1776">
            <v>192</v>
          </cell>
          <cell r="K1776" t="str">
            <v>34023</v>
          </cell>
          <cell r="L1776" t="str">
            <v>Middlesex</v>
          </cell>
          <cell r="M1776" t="str">
            <v>5015</v>
          </cell>
          <cell r="N1776" t="str">
            <v>Middlesex-Somerset-Hunterdon</v>
          </cell>
          <cell r="O1776" t="str">
            <v>70</v>
          </cell>
          <cell r="P1776" t="str">
            <v>New York - Northern New Jersey - Long Island</v>
          </cell>
          <cell r="Q1776" t="str">
            <v>Suburban</v>
          </cell>
          <cell r="R1776" t="str">
            <v>garden</v>
          </cell>
          <cell r="S1776" t="str">
            <v>AIMCO</v>
          </cell>
          <cell r="T1776" t="str">
            <v>GECC</v>
          </cell>
          <cell r="U1776" t="str">
            <v>Conventional</v>
          </cell>
          <cell r="V1776" t="str">
            <v>Conventional</v>
          </cell>
          <cell r="W1776">
            <v>0</v>
          </cell>
          <cell r="X1776" t="str">
            <v>Fee</v>
          </cell>
          <cell r="Y1776" t="str">
            <v>12</v>
          </cell>
          <cell r="Z1776">
            <v>0</v>
          </cell>
          <cell r="AA1776">
            <v>0</v>
          </cell>
          <cell r="AB1776">
            <v>0</v>
          </cell>
          <cell r="AC1776">
            <v>0</v>
          </cell>
          <cell r="AD1776" t="str">
            <v>No</v>
          </cell>
          <cell r="AE1776" t="str">
            <v>Yes</v>
          </cell>
          <cell r="AF1776" t="str">
            <v>MLG-1</v>
          </cell>
          <cell r="AG1776" t="str">
            <v>Highland-Montgomery, L.P.</v>
          </cell>
          <cell r="AH1776" t="str">
            <v>1951</v>
          </cell>
          <cell r="AI1776" t="str">
            <v>East</v>
          </cell>
          <cell r="AJ1776" t="str">
            <v>Philadelphia I</v>
          </cell>
          <cell r="AK1776" t="str">
            <v>Carl Ruff</v>
          </cell>
          <cell r="AL1776" t="str">
            <v>Luisa Dicesare</v>
          </cell>
          <cell r="AM1776" t="b">
            <v>1</v>
          </cell>
          <cell r="AN1776">
            <v>0</v>
          </cell>
          <cell r="AO1776">
            <v>0</v>
          </cell>
          <cell r="AP1776">
            <v>0</v>
          </cell>
          <cell r="AQ1776">
            <v>0</v>
          </cell>
          <cell r="AR1776">
            <v>0</v>
          </cell>
          <cell r="AS1776">
            <v>0</v>
          </cell>
          <cell r="AT1776">
            <v>0</v>
          </cell>
          <cell r="AU1776">
            <v>0</v>
          </cell>
          <cell r="AV1776">
            <v>0</v>
          </cell>
          <cell r="AW1776">
            <v>0</v>
          </cell>
          <cell r="AX1776">
            <v>0</v>
          </cell>
          <cell r="AY1776">
            <v>0</v>
          </cell>
        </row>
        <row r="1777">
          <cell r="A1777" t="str">
            <v>040506</v>
          </cell>
          <cell r="B1777" t="str">
            <v>The Preserve at Belmont</v>
          </cell>
          <cell r="C1777" t="str">
            <v>2700 Troy Ave</v>
          </cell>
          <cell r="D1777">
            <v>0</v>
          </cell>
          <cell r="E1777" t="str">
            <v>Pueblo</v>
          </cell>
          <cell r="F1777" t="str">
            <v>CO</v>
          </cell>
          <cell r="G1777" t="str">
            <v>81001</v>
          </cell>
          <cell r="H1777" t="str">
            <v>719-544-8075</v>
          </cell>
          <cell r="I1777" t="str">
            <v>719-544-8195</v>
          </cell>
          <cell r="J1777">
            <v>96</v>
          </cell>
          <cell r="K1777" t="str">
            <v>08101</v>
          </cell>
          <cell r="L1777" t="str">
            <v>Pueblo</v>
          </cell>
          <cell r="M1777" t="str">
            <v>6560</v>
          </cell>
          <cell r="N1777" t="str">
            <v>Pueblo</v>
          </cell>
          <cell r="O1777">
            <v>0</v>
          </cell>
          <cell r="P1777">
            <v>0</v>
          </cell>
          <cell r="Q1777" t="str">
            <v>Small city</v>
          </cell>
          <cell r="R1777" t="str">
            <v>garden</v>
          </cell>
          <cell r="S1777" t="str">
            <v>AIMCO</v>
          </cell>
          <cell r="T1777">
            <v>0</v>
          </cell>
          <cell r="U1777" t="str">
            <v>Affordable</v>
          </cell>
          <cell r="V1777">
            <v>0</v>
          </cell>
          <cell r="W1777">
            <v>0</v>
          </cell>
          <cell r="X1777" t="str">
            <v>Fee</v>
          </cell>
          <cell r="Y1777" t="str">
            <v>12</v>
          </cell>
          <cell r="Z1777">
            <v>0</v>
          </cell>
          <cell r="AA1777">
            <v>0</v>
          </cell>
          <cell r="AB1777">
            <v>0</v>
          </cell>
          <cell r="AC1777">
            <v>0</v>
          </cell>
          <cell r="AD1777" t="str">
            <v>No</v>
          </cell>
          <cell r="AE1777" t="str">
            <v>Yes</v>
          </cell>
          <cell r="AF1777" t="str">
            <v>AIMCO/NHP</v>
          </cell>
          <cell r="AG1777" t="str">
            <v>The Preserve at Belmont I, LLC</v>
          </cell>
          <cell r="AH1777" t="str">
            <v>1999</v>
          </cell>
          <cell r="AI1777" t="str">
            <v>Far West</v>
          </cell>
          <cell r="AJ1777" t="str">
            <v>Denver</v>
          </cell>
          <cell r="AK1777" t="str">
            <v>Steve Peters</v>
          </cell>
          <cell r="AL1777" t="str">
            <v>Cindy Pogue</v>
          </cell>
          <cell r="AM1777" t="b">
            <v>0</v>
          </cell>
          <cell r="AN1777" t="str">
            <v>RW:039018@3494</v>
          </cell>
          <cell r="AO1777">
            <v>0</v>
          </cell>
          <cell r="AP1777">
            <v>0</v>
          </cell>
          <cell r="AQ1777">
            <v>0</v>
          </cell>
          <cell r="AR1777">
            <v>0</v>
          </cell>
          <cell r="AS1777">
            <v>0</v>
          </cell>
          <cell r="AT1777">
            <v>0</v>
          </cell>
          <cell r="AU1777">
            <v>0</v>
          </cell>
          <cell r="AV1777">
            <v>0</v>
          </cell>
          <cell r="AW1777">
            <v>0</v>
          </cell>
          <cell r="AX1777">
            <v>0</v>
          </cell>
          <cell r="AY1777">
            <v>0</v>
          </cell>
        </row>
        <row r="1778">
          <cell r="A1778" t="str">
            <v>040507</v>
          </cell>
          <cell r="B1778" t="str">
            <v>Shadow Creek</v>
          </cell>
          <cell r="C1778" t="str">
            <v>990 English Town Lane</v>
          </cell>
          <cell r="D1778">
            <v>0</v>
          </cell>
          <cell r="E1778" t="str">
            <v>Winter Springs</v>
          </cell>
          <cell r="F1778" t="str">
            <v>FL</v>
          </cell>
          <cell r="G1778" t="str">
            <v>32708</v>
          </cell>
          <cell r="H1778" t="str">
            <v>407-388-0500</v>
          </cell>
          <cell r="I1778" t="str">
            <v>407-388-0501</v>
          </cell>
          <cell r="J1778">
            <v>280</v>
          </cell>
          <cell r="K1778" t="str">
            <v>12117</v>
          </cell>
          <cell r="L1778" t="str">
            <v>Seminole</v>
          </cell>
          <cell r="M1778" t="str">
            <v>5960</v>
          </cell>
          <cell r="N1778" t="str">
            <v>Orlando</v>
          </cell>
          <cell r="O1778">
            <v>0</v>
          </cell>
          <cell r="P1778">
            <v>0</v>
          </cell>
          <cell r="Q1778">
            <v>0</v>
          </cell>
          <cell r="R1778" t="str">
            <v>Garden</v>
          </cell>
          <cell r="S1778" t="str">
            <v>AIMCO</v>
          </cell>
          <cell r="T1778" t="str">
            <v>P.A.C. Land Development</v>
          </cell>
          <cell r="U1778" t="str">
            <v>Conventional</v>
          </cell>
          <cell r="V1778" t="str">
            <v>Conventional</v>
          </cell>
          <cell r="W1778">
            <v>0</v>
          </cell>
          <cell r="X1778" t="str">
            <v>Fee</v>
          </cell>
          <cell r="Y1778" t="str">
            <v>12</v>
          </cell>
          <cell r="Z1778">
            <v>0</v>
          </cell>
          <cell r="AA1778">
            <v>0</v>
          </cell>
          <cell r="AB1778">
            <v>0</v>
          </cell>
          <cell r="AC1778">
            <v>0</v>
          </cell>
          <cell r="AD1778" t="str">
            <v>No</v>
          </cell>
          <cell r="AE1778" t="str">
            <v>Yes</v>
          </cell>
          <cell r="AF1778" t="str">
            <v>NHP Management Company</v>
          </cell>
          <cell r="AG1778" t="str">
            <v>P.A.C. Land Development Corp.</v>
          </cell>
          <cell r="AH1778" t="str">
            <v>2000</v>
          </cell>
          <cell r="AI1778" t="str">
            <v>South East</v>
          </cell>
          <cell r="AJ1778" t="str">
            <v>Orlando</v>
          </cell>
          <cell r="AK1778" t="str">
            <v>Chuck Turner</v>
          </cell>
          <cell r="AL1778" t="str">
            <v>Mary J. Rose</v>
          </cell>
          <cell r="AM1778" t="b">
            <v>0</v>
          </cell>
          <cell r="AN1778" t="str">
            <v>RW:006662@3494</v>
          </cell>
          <cell r="AO1778" t="str">
            <v>12062</v>
          </cell>
          <cell r="AP1778">
            <v>0</v>
          </cell>
          <cell r="AQ1778">
            <v>0</v>
          </cell>
          <cell r="AR1778">
            <v>0</v>
          </cell>
          <cell r="AS1778">
            <v>0</v>
          </cell>
          <cell r="AT1778">
            <v>0</v>
          </cell>
          <cell r="AU1778">
            <v>0</v>
          </cell>
          <cell r="AV1778">
            <v>0</v>
          </cell>
          <cell r="AW1778">
            <v>0</v>
          </cell>
          <cell r="AX1778">
            <v>0</v>
          </cell>
          <cell r="AY1778">
            <v>0</v>
          </cell>
        </row>
        <row r="1779">
          <cell r="A1779" t="str">
            <v>040508</v>
          </cell>
          <cell r="B1779" t="str">
            <v>Via Tuscany</v>
          </cell>
          <cell r="C1779" t="str">
            <v>300 Tuscany Way</v>
          </cell>
          <cell r="D1779">
            <v>0</v>
          </cell>
          <cell r="E1779" t="str">
            <v>Melbourne</v>
          </cell>
          <cell r="F1779" t="str">
            <v>FL</v>
          </cell>
          <cell r="G1779" t="str">
            <v>32940</v>
          </cell>
          <cell r="H1779" t="str">
            <v>321-259-4450</v>
          </cell>
          <cell r="I1779" t="str">
            <v>321-259-1190</v>
          </cell>
          <cell r="J1779">
            <v>280</v>
          </cell>
          <cell r="K1779" t="str">
            <v>12009</v>
          </cell>
          <cell r="L1779" t="str">
            <v>Brevard</v>
          </cell>
          <cell r="M1779" t="str">
            <v>4900</v>
          </cell>
          <cell r="N1779" t="str">
            <v>Melbourne-Titusville-Palm Bay</v>
          </cell>
          <cell r="O1779">
            <v>0</v>
          </cell>
          <cell r="P1779">
            <v>0</v>
          </cell>
          <cell r="Q1779">
            <v>0</v>
          </cell>
          <cell r="R1779" t="str">
            <v>Garden</v>
          </cell>
          <cell r="S1779" t="str">
            <v>AIMCO</v>
          </cell>
          <cell r="T1779" t="str">
            <v>P.A.C. Land Development Corp.</v>
          </cell>
          <cell r="U1779" t="str">
            <v>Conventional</v>
          </cell>
          <cell r="V1779" t="str">
            <v>Conventional</v>
          </cell>
          <cell r="W1779">
            <v>0</v>
          </cell>
          <cell r="X1779" t="str">
            <v>Fee</v>
          </cell>
          <cell r="Y1779" t="str">
            <v>12</v>
          </cell>
          <cell r="Z1779">
            <v>0</v>
          </cell>
          <cell r="AA1779">
            <v>0</v>
          </cell>
          <cell r="AB1779">
            <v>0</v>
          </cell>
          <cell r="AC1779">
            <v>0</v>
          </cell>
          <cell r="AD1779" t="str">
            <v>No</v>
          </cell>
          <cell r="AE1779" t="str">
            <v>Yes</v>
          </cell>
          <cell r="AF1779">
            <v>0</v>
          </cell>
          <cell r="AG1779" t="str">
            <v>Via Tuscany Apartments Associates, Ltd.</v>
          </cell>
          <cell r="AH1779" t="str">
            <v>2000</v>
          </cell>
          <cell r="AI1779" t="str">
            <v>South East</v>
          </cell>
          <cell r="AJ1779" t="str">
            <v>Orlando</v>
          </cell>
          <cell r="AK1779" t="str">
            <v>Chuck Turner</v>
          </cell>
          <cell r="AL1779" t="str">
            <v>Mary J. Rose</v>
          </cell>
          <cell r="AM1779" t="b">
            <v>1</v>
          </cell>
          <cell r="AN1779">
            <v>0</v>
          </cell>
          <cell r="AO1779">
            <v>0</v>
          </cell>
          <cell r="AP1779">
            <v>0</v>
          </cell>
          <cell r="AQ1779">
            <v>0</v>
          </cell>
          <cell r="AR1779">
            <v>0</v>
          </cell>
          <cell r="AS1779">
            <v>0</v>
          </cell>
          <cell r="AT1779">
            <v>0</v>
          </cell>
          <cell r="AU1779">
            <v>0</v>
          </cell>
          <cell r="AV1779">
            <v>0</v>
          </cell>
          <cell r="AW1779">
            <v>0</v>
          </cell>
          <cell r="AX1779">
            <v>0</v>
          </cell>
          <cell r="AY1779">
            <v>0</v>
          </cell>
        </row>
        <row r="1780">
          <cell r="A1780" t="str">
            <v>040509</v>
          </cell>
          <cell r="B1780" t="str">
            <v>Tower Place Apts</v>
          </cell>
          <cell r="C1780" t="str">
            <v>311 W Ashley St</v>
          </cell>
          <cell r="D1780">
            <v>0</v>
          </cell>
          <cell r="E1780" t="str">
            <v>Jacksonville</v>
          </cell>
          <cell r="F1780" t="str">
            <v>FL</v>
          </cell>
          <cell r="G1780" t="str">
            <v>32202</v>
          </cell>
          <cell r="H1780" t="str">
            <v>904-354-0531</v>
          </cell>
          <cell r="I1780" t="str">
            <v>904-356-5293</v>
          </cell>
          <cell r="J1780">
            <v>205</v>
          </cell>
          <cell r="K1780" t="str">
            <v>12031</v>
          </cell>
          <cell r="L1780" t="str">
            <v>Duval</v>
          </cell>
          <cell r="M1780" t="str">
            <v>3600</v>
          </cell>
          <cell r="N1780" t="str">
            <v>Jacksonville</v>
          </cell>
          <cell r="O1780">
            <v>0</v>
          </cell>
          <cell r="P1780">
            <v>0</v>
          </cell>
          <cell r="Q1780" t="str">
            <v>Suburban</v>
          </cell>
          <cell r="R1780" t="str">
            <v>garden</v>
          </cell>
          <cell r="S1780" t="str">
            <v>Insignia</v>
          </cell>
          <cell r="T1780">
            <v>0</v>
          </cell>
          <cell r="U1780" t="str">
            <v>Affordable</v>
          </cell>
          <cell r="V1780" t="str">
            <v>Conventional</v>
          </cell>
          <cell r="W1780">
            <v>0</v>
          </cell>
          <cell r="X1780" t="str">
            <v>Fee</v>
          </cell>
          <cell r="Y1780" t="str">
            <v>12</v>
          </cell>
          <cell r="Z1780">
            <v>0</v>
          </cell>
          <cell r="AA1780">
            <v>0</v>
          </cell>
          <cell r="AB1780">
            <v>0</v>
          </cell>
          <cell r="AC1780">
            <v>0</v>
          </cell>
          <cell r="AD1780" t="str">
            <v>No</v>
          </cell>
          <cell r="AE1780" t="str">
            <v>Yes</v>
          </cell>
          <cell r="AF1780" t="str">
            <v>AIMCO/NHP</v>
          </cell>
          <cell r="AG1780" t="str">
            <v>Tower Place Apts, Ltd.</v>
          </cell>
          <cell r="AH1780">
            <v>0</v>
          </cell>
          <cell r="AI1780" t="str">
            <v>South East</v>
          </cell>
          <cell r="AJ1780" t="str">
            <v>Tampa</v>
          </cell>
          <cell r="AK1780" t="str">
            <v>Dan Kistel</v>
          </cell>
          <cell r="AL1780" t="str">
            <v>Karen Estep</v>
          </cell>
          <cell r="AM1780" t="b">
            <v>0</v>
          </cell>
          <cell r="AN1780" t="str">
            <v>RW:005710@3494</v>
          </cell>
          <cell r="AO1780" t="str">
            <v>11273</v>
          </cell>
          <cell r="AP1780">
            <v>0</v>
          </cell>
          <cell r="AQ1780">
            <v>0</v>
          </cell>
          <cell r="AR1780">
            <v>0</v>
          </cell>
          <cell r="AS1780">
            <v>0</v>
          </cell>
          <cell r="AT1780">
            <v>0</v>
          </cell>
          <cell r="AU1780">
            <v>0</v>
          </cell>
          <cell r="AV1780">
            <v>0</v>
          </cell>
          <cell r="AW1780">
            <v>0</v>
          </cell>
          <cell r="AX1780">
            <v>0</v>
          </cell>
          <cell r="AY1780">
            <v>0</v>
          </cell>
        </row>
        <row r="1781">
          <cell r="A1781" t="str">
            <v>040510</v>
          </cell>
          <cell r="B1781" t="str">
            <v>Sierra Point (formerly Riverwalk)</v>
          </cell>
          <cell r="C1781" t="str">
            <v>8412 Rio Bravo Ct</v>
          </cell>
          <cell r="D1781">
            <v>0</v>
          </cell>
          <cell r="E1781" t="str">
            <v>Tampa</v>
          </cell>
          <cell r="F1781" t="str">
            <v>FL</v>
          </cell>
          <cell r="G1781" t="str">
            <v>33617</v>
          </cell>
          <cell r="H1781" t="str">
            <v>813-988-1161</v>
          </cell>
          <cell r="I1781" t="str">
            <v>813-985-3307</v>
          </cell>
          <cell r="J1781">
            <v>296</v>
          </cell>
          <cell r="K1781" t="str">
            <v>12057</v>
          </cell>
          <cell r="L1781" t="str">
            <v>Hillsborough</v>
          </cell>
          <cell r="M1781" t="str">
            <v>8280</v>
          </cell>
          <cell r="N1781" t="str">
            <v>Tampa-St. Petersburg-Clearwater</v>
          </cell>
          <cell r="O1781">
            <v>0</v>
          </cell>
          <cell r="P1781">
            <v>0</v>
          </cell>
          <cell r="Q1781" t="str">
            <v>Suburban</v>
          </cell>
          <cell r="R1781" t="str">
            <v>garden</v>
          </cell>
          <cell r="S1781" t="str">
            <v>Insignia</v>
          </cell>
          <cell r="T1781">
            <v>0</v>
          </cell>
          <cell r="U1781" t="str">
            <v>Conventional</v>
          </cell>
          <cell r="V1781" t="str">
            <v>Conventional</v>
          </cell>
          <cell r="W1781">
            <v>0</v>
          </cell>
          <cell r="X1781" t="str">
            <v>Fee</v>
          </cell>
          <cell r="Y1781" t="str">
            <v>12</v>
          </cell>
          <cell r="Z1781">
            <v>0</v>
          </cell>
          <cell r="AA1781">
            <v>0</v>
          </cell>
          <cell r="AB1781">
            <v>0</v>
          </cell>
          <cell r="AC1781">
            <v>0</v>
          </cell>
          <cell r="AD1781" t="str">
            <v>No</v>
          </cell>
          <cell r="AE1781" t="str">
            <v>Yes</v>
          </cell>
          <cell r="AF1781" t="str">
            <v>AIMCO/NHP</v>
          </cell>
          <cell r="AG1781" t="str">
            <v>G/W Riverwalk Management, L.L.C</v>
          </cell>
          <cell r="AH1781">
            <v>0</v>
          </cell>
          <cell r="AI1781" t="str">
            <v>South East</v>
          </cell>
          <cell r="AJ1781" t="str">
            <v>Tampa</v>
          </cell>
          <cell r="AK1781" t="str">
            <v>Dan Kistel</v>
          </cell>
          <cell r="AL1781" t="str">
            <v>Rod Graber</v>
          </cell>
          <cell r="AM1781" t="b">
            <v>0</v>
          </cell>
          <cell r="AN1781" t="str">
            <v>RW:038786@3494</v>
          </cell>
          <cell r="AO1781" t="str">
            <v>13091</v>
          </cell>
          <cell r="AP1781">
            <v>0</v>
          </cell>
          <cell r="AQ1781">
            <v>0</v>
          </cell>
          <cell r="AR1781">
            <v>0</v>
          </cell>
          <cell r="AS1781">
            <v>0</v>
          </cell>
          <cell r="AT1781">
            <v>0</v>
          </cell>
          <cell r="AU1781">
            <v>0</v>
          </cell>
          <cell r="AV1781">
            <v>0</v>
          </cell>
          <cell r="AW1781">
            <v>0</v>
          </cell>
          <cell r="AX1781">
            <v>0</v>
          </cell>
          <cell r="AY1781">
            <v>0</v>
          </cell>
        </row>
        <row r="1782">
          <cell r="A1782" t="str">
            <v>040511</v>
          </cell>
          <cell r="B1782" t="str">
            <v>Cornerstone Apartments</v>
          </cell>
          <cell r="C1782" t="str">
            <v>600 Haven Pl</v>
          </cell>
          <cell r="D1782">
            <v>0</v>
          </cell>
          <cell r="E1782" t="str">
            <v>Tarpon Springs</v>
          </cell>
          <cell r="F1782" t="str">
            <v>FL</v>
          </cell>
          <cell r="G1782" t="str">
            <v>34689</v>
          </cell>
          <cell r="H1782" t="str">
            <v>727-938-8559</v>
          </cell>
          <cell r="I1782" t="str">
            <v>727-942-7017</v>
          </cell>
          <cell r="J1782">
            <v>106</v>
          </cell>
          <cell r="K1782" t="str">
            <v>12103</v>
          </cell>
          <cell r="L1782" t="str">
            <v>Pinellas</v>
          </cell>
          <cell r="M1782" t="str">
            <v>8280</v>
          </cell>
          <cell r="N1782" t="str">
            <v>Tampa-St. Petersburg-Clearwater</v>
          </cell>
          <cell r="O1782">
            <v>0</v>
          </cell>
          <cell r="P1782">
            <v>0</v>
          </cell>
          <cell r="Q1782" t="str">
            <v>Suburban</v>
          </cell>
          <cell r="R1782" t="str">
            <v>garden</v>
          </cell>
          <cell r="S1782" t="str">
            <v>Insignia</v>
          </cell>
          <cell r="T1782">
            <v>0</v>
          </cell>
          <cell r="U1782" t="str">
            <v>Conventional</v>
          </cell>
          <cell r="V1782" t="str">
            <v>Conventional</v>
          </cell>
          <cell r="W1782">
            <v>0</v>
          </cell>
          <cell r="X1782" t="str">
            <v>Fee</v>
          </cell>
          <cell r="Y1782" t="str">
            <v>12</v>
          </cell>
          <cell r="Z1782">
            <v>0</v>
          </cell>
          <cell r="AA1782">
            <v>0</v>
          </cell>
          <cell r="AB1782">
            <v>0</v>
          </cell>
          <cell r="AC1782">
            <v>0</v>
          </cell>
          <cell r="AD1782" t="str">
            <v>No</v>
          </cell>
          <cell r="AE1782" t="str">
            <v>Yes</v>
          </cell>
          <cell r="AF1782" t="str">
            <v>AIMCO/NHP</v>
          </cell>
          <cell r="AG1782" t="str">
            <v>Paces Tarpon Springs Assoc., L.P.</v>
          </cell>
          <cell r="AH1782">
            <v>0</v>
          </cell>
          <cell r="AI1782" t="str">
            <v>South East</v>
          </cell>
          <cell r="AJ1782" t="str">
            <v>Tampa</v>
          </cell>
          <cell r="AK1782" t="str">
            <v>Dan Kistel</v>
          </cell>
          <cell r="AL1782" t="str">
            <v>Jean Hunt</v>
          </cell>
          <cell r="AM1782" t="b">
            <v>0</v>
          </cell>
          <cell r="AN1782" t="str">
            <v>RW:038379@3494</v>
          </cell>
          <cell r="AO1782" t="str">
            <v>08299</v>
          </cell>
          <cell r="AP1782">
            <v>0</v>
          </cell>
          <cell r="AQ1782">
            <v>0</v>
          </cell>
          <cell r="AR1782">
            <v>0</v>
          </cell>
          <cell r="AS1782">
            <v>0</v>
          </cell>
          <cell r="AT1782">
            <v>0</v>
          </cell>
          <cell r="AU1782">
            <v>0</v>
          </cell>
          <cell r="AV1782">
            <v>0</v>
          </cell>
          <cell r="AW1782">
            <v>0</v>
          </cell>
          <cell r="AX1782">
            <v>0</v>
          </cell>
          <cell r="AY1782">
            <v>0</v>
          </cell>
        </row>
        <row r="1783">
          <cell r="A1783" t="str">
            <v>040512</v>
          </cell>
          <cell r="B1783" t="str">
            <v>One Wilcox Place</v>
          </cell>
          <cell r="C1783" t="str">
            <v>650 N Wilcox</v>
          </cell>
          <cell r="D1783">
            <v>0</v>
          </cell>
          <cell r="E1783" t="str">
            <v>Kingsport</v>
          </cell>
          <cell r="F1783" t="str">
            <v>TN</v>
          </cell>
          <cell r="G1783" t="str">
            <v>37660</v>
          </cell>
          <cell r="H1783" t="str">
            <v>423-245-1369</v>
          </cell>
          <cell r="I1783" t="str">
            <v>423-245-5476</v>
          </cell>
          <cell r="J1783">
            <v>72</v>
          </cell>
          <cell r="K1783" t="str">
            <v>47163</v>
          </cell>
          <cell r="L1783" t="str">
            <v>Sullivan</v>
          </cell>
          <cell r="M1783" t="str">
            <v>3660</v>
          </cell>
          <cell r="N1783" t="str">
            <v>JohnsonCity-Kingsport-Bristol</v>
          </cell>
          <cell r="O1783">
            <v>0</v>
          </cell>
          <cell r="P1783">
            <v>0</v>
          </cell>
          <cell r="Q1783" t="str">
            <v>Small city</v>
          </cell>
          <cell r="R1783" t="str">
            <v>garden</v>
          </cell>
          <cell r="S1783" t="str">
            <v>Insignia</v>
          </cell>
          <cell r="T1783">
            <v>0</v>
          </cell>
          <cell r="U1783" t="str">
            <v>Affordable</v>
          </cell>
          <cell r="V1783" t="str">
            <v>Conventional</v>
          </cell>
          <cell r="W1783">
            <v>0</v>
          </cell>
          <cell r="X1783" t="str">
            <v>Fee</v>
          </cell>
          <cell r="Y1783" t="str">
            <v>12</v>
          </cell>
          <cell r="Z1783">
            <v>0</v>
          </cell>
          <cell r="AA1783">
            <v>0</v>
          </cell>
          <cell r="AB1783">
            <v>0</v>
          </cell>
          <cell r="AC1783">
            <v>0</v>
          </cell>
          <cell r="AD1783" t="str">
            <v>No</v>
          </cell>
          <cell r="AE1783" t="str">
            <v>Yes</v>
          </cell>
          <cell r="AF1783" t="str">
            <v>NHP Management Company</v>
          </cell>
          <cell r="AG1783" t="str">
            <v>Kingsport Partners, L.P.</v>
          </cell>
          <cell r="AH1783" t="str">
            <v>1999</v>
          </cell>
          <cell r="AI1783" t="str">
            <v>South East</v>
          </cell>
          <cell r="AJ1783" t="str">
            <v>Nashville</v>
          </cell>
          <cell r="AK1783" t="str">
            <v>Rod Beverstein</v>
          </cell>
          <cell r="AL1783" t="str">
            <v>Hank Dotson</v>
          </cell>
          <cell r="AM1783" t="b">
            <v>0</v>
          </cell>
          <cell r="AN1783" t="str">
            <v>RW:038947@3494</v>
          </cell>
          <cell r="AO1783" t="str">
            <v>10475</v>
          </cell>
          <cell r="AP1783">
            <v>0</v>
          </cell>
          <cell r="AQ1783">
            <v>0</v>
          </cell>
          <cell r="AR1783">
            <v>0</v>
          </cell>
          <cell r="AS1783">
            <v>0</v>
          </cell>
          <cell r="AT1783">
            <v>0</v>
          </cell>
          <cell r="AU1783">
            <v>0</v>
          </cell>
          <cell r="AV1783">
            <v>0</v>
          </cell>
          <cell r="AW1783">
            <v>0</v>
          </cell>
          <cell r="AX1783">
            <v>0</v>
          </cell>
          <cell r="AY1783">
            <v>0</v>
          </cell>
        </row>
        <row r="1784">
          <cell r="A1784" t="str">
            <v>040513</v>
          </cell>
          <cell r="B1784" t="str">
            <v>Douglaston Villas and Townhomes (formerly Cameron Villas)</v>
          </cell>
          <cell r="C1784" t="str">
            <v>1030 Douglas Ave</v>
          </cell>
          <cell r="D1784">
            <v>0</v>
          </cell>
          <cell r="E1784" t="str">
            <v>Altamonte Springs</v>
          </cell>
          <cell r="F1784" t="str">
            <v>FL</v>
          </cell>
          <cell r="G1784" t="str">
            <v>32714</v>
          </cell>
          <cell r="H1784" t="str">
            <v>407-862-8891</v>
          </cell>
          <cell r="I1784" t="str">
            <v>407-862-9126</v>
          </cell>
          <cell r="J1784">
            <v>234</v>
          </cell>
          <cell r="K1784" t="str">
            <v>12117</v>
          </cell>
          <cell r="L1784" t="str">
            <v>Seminole</v>
          </cell>
          <cell r="M1784" t="str">
            <v>5960</v>
          </cell>
          <cell r="N1784" t="str">
            <v>Orlando</v>
          </cell>
          <cell r="O1784">
            <v>0</v>
          </cell>
          <cell r="P1784">
            <v>0</v>
          </cell>
          <cell r="Q1784" t="str">
            <v>Suburban</v>
          </cell>
          <cell r="R1784" t="str">
            <v>garden</v>
          </cell>
          <cell r="S1784" t="str">
            <v>AIMCO</v>
          </cell>
          <cell r="T1784">
            <v>0</v>
          </cell>
          <cell r="U1784" t="str">
            <v>Conventional</v>
          </cell>
          <cell r="V1784" t="str">
            <v>Conventional</v>
          </cell>
          <cell r="W1784">
            <v>0</v>
          </cell>
          <cell r="X1784" t="str">
            <v>Consolidated</v>
          </cell>
          <cell r="Y1784" t="str">
            <v>12</v>
          </cell>
          <cell r="Z1784" t="str">
            <v>10</v>
          </cell>
          <cell r="AA1784" t="str">
            <v>8</v>
          </cell>
          <cell r="AB1784">
            <v>0</v>
          </cell>
          <cell r="AC1784">
            <v>1</v>
          </cell>
          <cell r="AD1784" t="str">
            <v>Yes</v>
          </cell>
          <cell r="AE1784" t="str">
            <v>Yes</v>
          </cell>
          <cell r="AF1784" t="str">
            <v>NHP Management Company</v>
          </cell>
          <cell r="AG1784" t="str">
            <v>AIMCO Properties, L.P.</v>
          </cell>
          <cell r="AH1784">
            <v>0</v>
          </cell>
          <cell r="AI1784" t="str">
            <v>South East</v>
          </cell>
          <cell r="AJ1784" t="str">
            <v>Orlando</v>
          </cell>
          <cell r="AK1784" t="str">
            <v>Chuck Turner</v>
          </cell>
          <cell r="AL1784" t="str">
            <v>Elizabeth Thompson</v>
          </cell>
          <cell r="AM1784" t="b">
            <v>0</v>
          </cell>
          <cell r="AN1784" t="str">
            <v>RW:038182@3494</v>
          </cell>
          <cell r="AO1784" t="str">
            <v>08055</v>
          </cell>
          <cell r="AP1784">
            <v>0</v>
          </cell>
          <cell r="AQ1784">
            <v>0</v>
          </cell>
          <cell r="AR1784">
            <v>0</v>
          </cell>
          <cell r="AS1784">
            <v>0</v>
          </cell>
          <cell r="AT1784">
            <v>0</v>
          </cell>
          <cell r="AU1784">
            <v>0</v>
          </cell>
          <cell r="AV1784">
            <v>0</v>
          </cell>
          <cell r="AW1784">
            <v>0</v>
          </cell>
          <cell r="AX1784">
            <v>0</v>
          </cell>
          <cell r="AY1784">
            <v>0</v>
          </cell>
        </row>
        <row r="1785">
          <cell r="A1785" t="str">
            <v>040516</v>
          </cell>
          <cell r="B1785" t="str">
            <v>Sunset Palms</v>
          </cell>
          <cell r="C1785" t="str">
            <v>850 Doolittle Ave</v>
          </cell>
          <cell r="D1785">
            <v>0</v>
          </cell>
          <cell r="E1785" t="str">
            <v>Las Vegas</v>
          </cell>
          <cell r="F1785" t="str">
            <v>NV</v>
          </cell>
          <cell r="G1785" t="str">
            <v>89106</v>
          </cell>
          <cell r="H1785" t="str">
            <v>702-631-4949</v>
          </cell>
          <cell r="I1785" t="str">
            <v>702-631-4498</v>
          </cell>
          <cell r="J1785">
            <v>56</v>
          </cell>
          <cell r="K1785" t="str">
            <v>32003</v>
          </cell>
          <cell r="L1785" t="str">
            <v>Clark</v>
          </cell>
          <cell r="M1785" t="str">
            <v>4120</v>
          </cell>
          <cell r="N1785" t="str">
            <v>Las Vegas</v>
          </cell>
          <cell r="O1785">
            <v>0</v>
          </cell>
          <cell r="P1785">
            <v>0</v>
          </cell>
          <cell r="Q1785" t="str">
            <v>Suburban</v>
          </cell>
          <cell r="R1785" t="str">
            <v>garden</v>
          </cell>
          <cell r="S1785" t="str">
            <v>Insignia</v>
          </cell>
          <cell r="T1785">
            <v>0</v>
          </cell>
          <cell r="U1785" t="str">
            <v>Conventional</v>
          </cell>
          <cell r="V1785" t="str">
            <v>Conventional</v>
          </cell>
          <cell r="W1785" t="str">
            <v>Tax Credit</v>
          </cell>
          <cell r="X1785" t="str">
            <v>Fee</v>
          </cell>
          <cell r="Y1785" t="str">
            <v>12</v>
          </cell>
          <cell r="Z1785">
            <v>0</v>
          </cell>
          <cell r="AA1785">
            <v>0</v>
          </cell>
          <cell r="AB1785">
            <v>0</v>
          </cell>
          <cell r="AC1785">
            <v>0</v>
          </cell>
          <cell r="AD1785" t="str">
            <v>No</v>
          </cell>
          <cell r="AE1785" t="str">
            <v>Yes</v>
          </cell>
          <cell r="AF1785" t="str">
            <v>AIMCO/NHP</v>
          </cell>
          <cell r="AG1785" t="str">
            <v>Kaufman and Broad</v>
          </cell>
          <cell r="AH1785">
            <v>0</v>
          </cell>
          <cell r="AI1785" t="str">
            <v>Far West</v>
          </cell>
          <cell r="AJ1785" t="str">
            <v>Denver</v>
          </cell>
          <cell r="AK1785" t="str">
            <v>Steve Peters</v>
          </cell>
          <cell r="AL1785" t="str">
            <v>Dana Murrah</v>
          </cell>
          <cell r="AM1785" t="b">
            <v>0</v>
          </cell>
          <cell r="AN1785" t="str">
            <v>RW:038319@3494</v>
          </cell>
          <cell r="AO1785" t="str">
            <v>08249</v>
          </cell>
          <cell r="AP1785">
            <v>0</v>
          </cell>
          <cell r="AQ1785">
            <v>0</v>
          </cell>
          <cell r="AR1785">
            <v>0</v>
          </cell>
          <cell r="AS1785">
            <v>0</v>
          </cell>
          <cell r="AT1785">
            <v>0</v>
          </cell>
          <cell r="AU1785">
            <v>0</v>
          </cell>
          <cell r="AV1785">
            <v>0</v>
          </cell>
          <cell r="AW1785">
            <v>0</v>
          </cell>
          <cell r="AX1785">
            <v>0</v>
          </cell>
          <cell r="AY1785">
            <v>0</v>
          </cell>
        </row>
        <row r="1786">
          <cell r="A1786" t="str">
            <v>040875</v>
          </cell>
          <cell r="B1786" t="str">
            <v>East Linda Gardens</v>
          </cell>
          <cell r="C1786" t="str">
            <v>6035 College View Drive</v>
          </cell>
          <cell r="D1786">
            <v>0</v>
          </cell>
          <cell r="E1786" t="str">
            <v>Marysville</v>
          </cell>
          <cell r="F1786" t="str">
            <v>CA</v>
          </cell>
          <cell r="G1786" t="str">
            <v>95901</v>
          </cell>
          <cell r="H1786" t="str">
            <v>530-742-8001</v>
          </cell>
          <cell r="I1786" t="str">
            <v>530-742-8010</v>
          </cell>
          <cell r="J1786">
            <v>103</v>
          </cell>
          <cell r="K1786" t="str">
            <v>06115</v>
          </cell>
          <cell r="L1786" t="str">
            <v>Yuba</v>
          </cell>
          <cell r="M1786" t="str">
            <v>9340</v>
          </cell>
          <cell r="N1786" t="str">
            <v>Yuba City</v>
          </cell>
          <cell r="O1786">
            <v>0</v>
          </cell>
          <cell r="P1786">
            <v>0</v>
          </cell>
          <cell r="Q1786">
            <v>0</v>
          </cell>
          <cell r="R1786" t="str">
            <v>Garden</v>
          </cell>
          <cell r="S1786" t="str">
            <v>Insignia</v>
          </cell>
          <cell r="T1786" t="str">
            <v>Kaufman &amp; Broad</v>
          </cell>
          <cell r="U1786" t="str">
            <v>Conventional</v>
          </cell>
          <cell r="V1786" t="str">
            <v>Conventional</v>
          </cell>
          <cell r="W1786" t="str">
            <v>Tax Credit</v>
          </cell>
          <cell r="X1786" t="str">
            <v>Fee</v>
          </cell>
          <cell r="Y1786" t="str">
            <v>12</v>
          </cell>
          <cell r="Z1786">
            <v>0</v>
          </cell>
          <cell r="AA1786">
            <v>0</v>
          </cell>
          <cell r="AB1786">
            <v>0</v>
          </cell>
          <cell r="AC1786">
            <v>0</v>
          </cell>
          <cell r="AD1786" t="str">
            <v>No</v>
          </cell>
          <cell r="AE1786" t="str">
            <v>Yes</v>
          </cell>
          <cell r="AF1786" t="str">
            <v>AIMCO/NHP</v>
          </cell>
          <cell r="AG1786" t="str">
            <v>103 East Linda Gardens, L. P.</v>
          </cell>
          <cell r="AH1786" t="str">
            <v>1999</v>
          </cell>
          <cell r="AI1786" t="str">
            <v>Far West</v>
          </cell>
          <cell r="AJ1786" t="str">
            <v>California</v>
          </cell>
          <cell r="AK1786" t="str">
            <v>Greg Garmon</v>
          </cell>
          <cell r="AL1786" t="str">
            <v>Tom Knight</v>
          </cell>
          <cell r="AM1786" t="b">
            <v>0</v>
          </cell>
          <cell r="AN1786" t="str">
            <v>RW:000035@3494</v>
          </cell>
          <cell r="AO1786" t="str">
            <v>11463</v>
          </cell>
          <cell r="AP1786">
            <v>0</v>
          </cell>
          <cell r="AQ1786">
            <v>0</v>
          </cell>
          <cell r="AR1786">
            <v>0</v>
          </cell>
          <cell r="AS1786">
            <v>0</v>
          </cell>
          <cell r="AT1786">
            <v>0</v>
          </cell>
          <cell r="AU1786">
            <v>0</v>
          </cell>
          <cell r="AV1786">
            <v>0</v>
          </cell>
          <cell r="AW1786">
            <v>0</v>
          </cell>
          <cell r="AX1786">
            <v>0</v>
          </cell>
          <cell r="AY1786">
            <v>0</v>
          </cell>
        </row>
        <row r="1787">
          <cell r="A1787" t="str">
            <v>040876</v>
          </cell>
          <cell r="B1787" t="str">
            <v>South Mountain Terrace</v>
          </cell>
          <cell r="C1787" t="str">
            <v>1718 E Roser Road</v>
          </cell>
          <cell r="D1787">
            <v>0</v>
          </cell>
          <cell r="E1787" t="str">
            <v>Phoenix</v>
          </cell>
          <cell r="F1787" t="str">
            <v>AZ</v>
          </cell>
          <cell r="G1787" t="str">
            <v>85040</v>
          </cell>
          <cell r="H1787" t="str">
            <v>602-243-6405</v>
          </cell>
          <cell r="I1787" t="str">
            <v>602-243-6406</v>
          </cell>
          <cell r="J1787">
            <v>56</v>
          </cell>
          <cell r="K1787" t="str">
            <v>04013</v>
          </cell>
          <cell r="L1787" t="str">
            <v>Maricopa</v>
          </cell>
          <cell r="M1787" t="str">
            <v>6200</v>
          </cell>
          <cell r="N1787" t="str">
            <v>Phoenix-Mesa</v>
          </cell>
          <cell r="O1787">
            <v>0</v>
          </cell>
          <cell r="P1787">
            <v>0</v>
          </cell>
          <cell r="Q1787">
            <v>0</v>
          </cell>
          <cell r="R1787" t="str">
            <v>garden</v>
          </cell>
          <cell r="S1787" t="str">
            <v>Insignia</v>
          </cell>
          <cell r="T1787">
            <v>0</v>
          </cell>
          <cell r="U1787" t="str">
            <v>Affordable</v>
          </cell>
          <cell r="V1787" t="str">
            <v>Affordable</v>
          </cell>
          <cell r="W1787" t="str">
            <v>Sec 8</v>
          </cell>
          <cell r="X1787" t="str">
            <v>Fee</v>
          </cell>
          <cell r="Y1787" t="str">
            <v>12</v>
          </cell>
          <cell r="Z1787" t="str">
            <v>1</v>
          </cell>
          <cell r="AA1787" t="str">
            <v>2</v>
          </cell>
          <cell r="AB1787">
            <v>0</v>
          </cell>
          <cell r="AC1787">
            <v>0</v>
          </cell>
          <cell r="AD1787" t="str">
            <v>No</v>
          </cell>
          <cell r="AE1787" t="str">
            <v>Yes</v>
          </cell>
          <cell r="AF1787" t="str">
            <v>AIMCO/NHP</v>
          </cell>
          <cell r="AG1787" t="str">
            <v>South Mountain Terrace, Ltd.</v>
          </cell>
          <cell r="AH1787">
            <v>0</v>
          </cell>
          <cell r="AI1787" t="str">
            <v>Far West</v>
          </cell>
          <cell r="AJ1787" t="str">
            <v>Phoenix</v>
          </cell>
          <cell r="AK1787" t="str">
            <v>Kris Bloom</v>
          </cell>
          <cell r="AL1787" t="str">
            <v>Rich Himmelberger</v>
          </cell>
          <cell r="AM1787" t="b">
            <v>0</v>
          </cell>
          <cell r="AN1787" t="str">
            <v>RW:038308@3494</v>
          </cell>
          <cell r="AO1787" t="str">
            <v>08192</v>
          </cell>
          <cell r="AP1787">
            <v>0</v>
          </cell>
          <cell r="AQ1787">
            <v>0</v>
          </cell>
          <cell r="AR1787">
            <v>0</v>
          </cell>
          <cell r="AS1787">
            <v>0</v>
          </cell>
          <cell r="AT1787">
            <v>0</v>
          </cell>
          <cell r="AU1787">
            <v>0</v>
          </cell>
          <cell r="AV1787">
            <v>0</v>
          </cell>
          <cell r="AW1787">
            <v>0</v>
          </cell>
          <cell r="AX1787">
            <v>0</v>
          </cell>
          <cell r="AY1787">
            <v>0</v>
          </cell>
        </row>
        <row r="1788">
          <cell r="A1788" t="str">
            <v>040878</v>
          </cell>
          <cell r="B1788" t="str">
            <v>Pioneer Olde Town Homes</v>
          </cell>
          <cell r="C1788" t="str">
            <v>822 SW 8th Street</v>
          </cell>
          <cell r="D1788">
            <v>0</v>
          </cell>
          <cell r="E1788" t="str">
            <v>Topeka</v>
          </cell>
          <cell r="F1788" t="str">
            <v>KS</v>
          </cell>
          <cell r="G1788" t="str">
            <v>66603</v>
          </cell>
          <cell r="H1788" t="str">
            <v>785-233-8165</v>
          </cell>
          <cell r="I1788" t="str">
            <v>785-233-5933</v>
          </cell>
          <cell r="J1788">
            <v>180</v>
          </cell>
          <cell r="K1788" t="str">
            <v>20177</v>
          </cell>
          <cell r="L1788" t="str">
            <v>Shawnee</v>
          </cell>
          <cell r="M1788" t="str">
            <v>8440</v>
          </cell>
          <cell r="N1788" t="str">
            <v>Topeka</v>
          </cell>
          <cell r="O1788">
            <v>0</v>
          </cell>
          <cell r="P1788">
            <v>0</v>
          </cell>
          <cell r="Q1788">
            <v>0</v>
          </cell>
          <cell r="R1788" t="str">
            <v>Garden</v>
          </cell>
          <cell r="S1788" t="str">
            <v>Insignia</v>
          </cell>
          <cell r="T1788">
            <v>0</v>
          </cell>
          <cell r="U1788" t="str">
            <v>Conventional</v>
          </cell>
          <cell r="V1788" t="str">
            <v>Conventional</v>
          </cell>
          <cell r="W1788" t="str">
            <v>Tax Credit</v>
          </cell>
          <cell r="X1788" t="str">
            <v>Fee</v>
          </cell>
          <cell r="Y1788" t="str">
            <v>12</v>
          </cell>
          <cell r="Z1788">
            <v>0</v>
          </cell>
          <cell r="AA1788">
            <v>0</v>
          </cell>
          <cell r="AB1788">
            <v>0</v>
          </cell>
          <cell r="AC1788">
            <v>0</v>
          </cell>
          <cell r="AD1788" t="str">
            <v>No</v>
          </cell>
          <cell r="AE1788" t="str">
            <v>Yes</v>
          </cell>
          <cell r="AF1788" t="str">
            <v>AIMCO/NHP</v>
          </cell>
          <cell r="AG1788" t="str">
            <v>Pioneer Olde Town Apartments, L.P.</v>
          </cell>
          <cell r="AH1788">
            <v>0</v>
          </cell>
          <cell r="AI1788" t="str">
            <v>Far West</v>
          </cell>
          <cell r="AJ1788" t="str">
            <v>Kansas City</v>
          </cell>
          <cell r="AK1788" t="str">
            <v>Rusty Fleming</v>
          </cell>
          <cell r="AL1788" t="str">
            <v>Saundra Hutchison</v>
          </cell>
          <cell r="AM1788" t="b">
            <v>0</v>
          </cell>
          <cell r="AN1788" t="str">
            <v>RW:039114@3494</v>
          </cell>
          <cell r="AO1788" t="str">
            <v>10492</v>
          </cell>
          <cell r="AP1788">
            <v>0</v>
          </cell>
          <cell r="AQ1788">
            <v>0</v>
          </cell>
          <cell r="AR1788">
            <v>0</v>
          </cell>
          <cell r="AS1788">
            <v>0</v>
          </cell>
          <cell r="AT1788">
            <v>0</v>
          </cell>
          <cell r="AU1788">
            <v>0</v>
          </cell>
          <cell r="AV1788">
            <v>0</v>
          </cell>
          <cell r="AW1788">
            <v>0</v>
          </cell>
          <cell r="AX1788">
            <v>0</v>
          </cell>
          <cell r="AY1788">
            <v>0</v>
          </cell>
        </row>
        <row r="1789">
          <cell r="A1789" t="str">
            <v>040879</v>
          </cell>
          <cell r="B1789" t="str">
            <v>Heritage Park Anaheim</v>
          </cell>
          <cell r="C1789" t="str">
            <v>950 South Gilbert Street</v>
          </cell>
          <cell r="D1789">
            <v>0</v>
          </cell>
          <cell r="E1789" t="str">
            <v>Anaheim</v>
          </cell>
          <cell r="F1789" t="str">
            <v>CA</v>
          </cell>
          <cell r="G1789" t="str">
            <v>92804</v>
          </cell>
          <cell r="H1789" t="str">
            <v>714-758-8880</v>
          </cell>
          <cell r="I1789" t="str">
            <v>714-758-0768</v>
          </cell>
          <cell r="J1789">
            <v>94</v>
          </cell>
          <cell r="K1789" t="str">
            <v>06059</v>
          </cell>
          <cell r="L1789" t="str">
            <v>Orange</v>
          </cell>
          <cell r="M1789" t="str">
            <v>5945</v>
          </cell>
          <cell r="N1789" t="str">
            <v>Orange County</v>
          </cell>
          <cell r="O1789" t="str">
            <v>49</v>
          </cell>
          <cell r="P1789" t="str">
            <v>Los Angeles - Riverside - Orange County</v>
          </cell>
          <cell r="Q1789">
            <v>0</v>
          </cell>
          <cell r="R1789" t="str">
            <v>Garden</v>
          </cell>
          <cell r="S1789" t="str">
            <v>Insignia</v>
          </cell>
          <cell r="T1789">
            <v>0</v>
          </cell>
          <cell r="U1789" t="str">
            <v>Conventional</v>
          </cell>
          <cell r="V1789" t="str">
            <v>Conventional</v>
          </cell>
          <cell r="W1789">
            <v>0</v>
          </cell>
          <cell r="X1789" t="str">
            <v>Fee</v>
          </cell>
          <cell r="Y1789" t="str">
            <v>12</v>
          </cell>
          <cell r="Z1789">
            <v>0</v>
          </cell>
          <cell r="AA1789">
            <v>0</v>
          </cell>
          <cell r="AB1789" t="str">
            <v>48364</v>
          </cell>
          <cell r="AC1789">
            <v>0</v>
          </cell>
          <cell r="AD1789" t="str">
            <v>No</v>
          </cell>
          <cell r="AE1789" t="str">
            <v>Yes</v>
          </cell>
          <cell r="AF1789" t="str">
            <v>Calmark Portfolio - Affil</v>
          </cell>
          <cell r="AG1789" t="str">
            <v>Anaheim Senior Partners L. L.</v>
          </cell>
          <cell r="AH1789" t="str">
            <v>1985</v>
          </cell>
          <cell r="AI1789" t="str">
            <v>Far West</v>
          </cell>
          <cell r="AJ1789" t="str">
            <v>California</v>
          </cell>
          <cell r="AK1789" t="str">
            <v>Greg Garmon</v>
          </cell>
          <cell r="AL1789" t="str">
            <v>Robyn Wright</v>
          </cell>
          <cell r="AM1789" t="b">
            <v>0</v>
          </cell>
          <cell r="AN1789">
            <v>0</v>
          </cell>
          <cell r="AO1789" t="str">
            <v>09097</v>
          </cell>
          <cell r="AP1789">
            <v>0</v>
          </cell>
          <cell r="AQ1789">
            <v>0</v>
          </cell>
          <cell r="AR1789">
            <v>0</v>
          </cell>
          <cell r="AS1789">
            <v>0</v>
          </cell>
          <cell r="AT1789">
            <v>0</v>
          </cell>
          <cell r="AU1789">
            <v>0</v>
          </cell>
          <cell r="AV1789">
            <v>0</v>
          </cell>
          <cell r="AW1789">
            <v>0</v>
          </cell>
          <cell r="AX1789">
            <v>0</v>
          </cell>
          <cell r="AY1789">
            <v>0</v>
          </cell>
        </row>
        <row r="1790">
          <cell r="A1790" t="str">
            <v>040880</v>
          </cell>
          <cell r="B1790" t="str">
            <v>The Walbraff</v>
          </cell>
          <cell r="C1790" t="str">
            <v>1325 15th Street NW</v>
          </cell>
          <cell r="D1790" t="str">
            <v>c/o Latrobe Apts</v>
          </cell>
          <cell r="E1790" t="str">
            <v>Washington</v>
          </cell>
          <cell r="F1790" t="str">
            <v>DC</v>
          </cell>
          <cell r="G1790" t="str">
            <v>20005</v>
          </cell>
          <cell r="H1790" t="str">
            <v>202-667-5991</v>
          </cell>
          <cell r="I1790" t="str">
            <v>202-667-3584</v>
          </cell>
          <cell r="J1790">
            <v>28</v>
          </cell>
          <cell r="K1790" t="str">
            <v>11001</v>
          </cell>
          <cell r="L1790" t="str">
            <v>District Of Columbia</v>
          </cell>
          <cell r="M1790" t="str">
            <v>8840</v>
          </cell>
          <cell r="N1790" t="str">
            <v>Washington</v>
          </cell>
          <cell r="O1790" t="str">
            <v>97</v>
          </cell>
          <cell r="P1790" t="str">
            <v>Washington - Baltimore</v>
          </cell>
          <cell r="Q1790" t="str">
            <v>Inner City</v>
          </cell>
          <cell r="R1790" t="str">
            <v>Midrise</v>
          </cell>
          <cell r="S1790" t="str">
            <v>AIMCO</v>
          </cell>
          <cell r="T1790">
            <v>0</v>
          </cell>
          <cell r="U1790" t="str">
            <v>Affordable</v>
          </cell>
          <cell r="V1790" t="str">
            <v>Conventional</v>
          </cell>
          <cell r="W1790" t="str">
            <v>Tax Credit</v>
          </cell>
          <cell r="X1790" t="str">
            <v>Fee</v>
          </cell>
          <cell r="Y1790" t="str">
            <v>12</v>
          </cell>
          <cell r="Z1790">
            <v>0</v>
          </cell>
          <cell r="AA1790">
            <v>0</v>
          </cell>
          <cell r="AB1790">
            <v>0</v>
          </cell>
          <cell r="AC1790">
            <v>0</v>
          </cell>
          <cell r="AD1790" t="str">
            <v>No</v>
          </cell>
          <cell r="AE1790" t="str">
            <v>Yes</v>
          </cell>
          <cell r="AF1790" t="str">
            <v>NHP Management Company</v>
          </cell>
          <cell r="AG1790" t="str">
            <v>Walbraff Associates Limited Partnership</v>
          </cell>
          <cell r="AH1790">
            <v>0</v>
          </cell>
          <cell r="AI1790" t="str">
            <v>East</v>
          </cell>
          <cell r="AJ1790" t="str">
            <v>Rockville</v>
          </cell>
          <cell r="AK1790" t="str">
            <v>Bruce Terwilliger</v>
          </cell>
          <cell r="AL1790" t="str">
            <v>Cheryl Stovall</v>
          </cell>
          <cell r="AM1790" t="b">
            <v>0</v>
          </cell>
          <cell r="AN1790" t="str">
            <v>RW:038443@3494</v>
          </cell>
          <cell r="AO1790" t="str">
            <v>08397</v>
          </cell>
          <cell r="AP1790">
            <v>0</v>
          </cell>
          <cell r="AQ1790">
            <v>0</v>
          </cell>
          <cell r="AR1790">
            <v>0</v>
          </cell>
          <cell r="AS1790">
            <v>0</v>
          </cell>
          <cell r="AT1790">
            <v>0</v>
          </cell>
          <cell r="AU1790">
            <v>0</v>
          </cell>
          <cell r="AV1790">
            <v>0</v>
          </cell>
          <cell r="AW1790">
            <v>0</v>
          </cell>
          <cell r="AX1790">
            <v>0</v>
          </cell>
          <cell r="AY1790">
            <v>0</v>
          </cell>
        </row>
        <row r="1791">
          <cell r="A1791" t="str">
            <v>040881</v>
          </cell>
          <cell r="B1791" t="str">
            <v>Colonial Crest</v>
          </cell>
          <cell r="C1791" t="str">
            <v>703 W Gourley Pike</v>
          </cell>
          <cell r="D1791">
            <v>0</v>
          </cell>
          <cell r="E1791" t="str">
            <v>Bloomington</v>
          </cell>
          <cell r="F1791" t="str">
            <v>IN</v>
          </cell>
          <cell r="G1791" t="str">
            <v>47404</v>
          </cell>
          <cell r="H1791" t="str">
            <v>812-332-6540</v>
          </cell>
          <cell r="I1791" t="str">
            <v>812-331-8136</v>
          </cell>
          <cell r="J1791">
            <v>208</v>
          </cell>
          <cell r="K1791" t="str">
            <v>18105</v>
          </cell>
          <cell r="L1791" t="str">
            <v>Monroe</v>
          </cell>
          <cell r="M1791" t="str">
            <v>1020</v>
          </cell>
          <cell r="N1791" t="str">
            <v>Bloomington</v>
          </cell>
          <cell r="O1791">
            <v>0</v>
          </cell>
          <cell r="P1791">
            <v>0</v>
          </cell>
          <cell r="Q1791">
            <v>0</v>
          </cell>
          <cell r="R1791" t="str">
            <v>Garden</v>
          </cell>
          <cell r="S1791" t="str">
            <v>AIMCO</v>
          </cell>
          <cell r="T1791" t="str">
            <v>Regency Windsot 99/12</v>
          </cell>
          <cell r="U1791" t="str">
            <v>Conventional</v>
          </cell>
          <cell r="V1791" t="str">
            <v>Conventional</v>
          </cell>
          <cell r="W1791">
            <v>0</v>
          </cell>
          <cell r="X1791" t="str">
            <v>Consolidated</v>
          </cell>
          <cell r="Y1791" t="str">
            <v>12</v>
          </cell>
          <cell r="Z1791">
            <v>0</v>
          </cell>
          <cell r="AA1791">
            <v>0</v>
          </cell>
          <cell r="AB1791">
            <v>0</v>
          </cell>
          <cell r="AC1791">
            <v>0.99960000000000004</v>
          </cell>
          <cell r="AD1791" t="str">
            <v>Yes</v>
          </cell>
          <cell r="AE1791" t="str">
            <v>Yes</v>
          </cell>
          <cell r="AF1791" t="str">
            <v>Regency Windsor</v>
          </cell>
          <cell r="AG1791" t="str">
            <v>Regency Colonial Crest, L P</v>
          </cell>
          <cell r="AH1791">
            <v>0</v>
          </cell>
          <cell r="AI1791" t="str">
            <v>West</v>
          </cell>
          <cell r="AJ1791" t="str">
            <v>Indianapolis</v>
          </cell>
          <cell r="AK1791" t="str">
            <v>Rick Arbore</v>
          </cell>
          <cell r="AL1791" t="str">
            <v>Vickie Johnson</v>
          </cell>
          <cell r="AM1791" t="b">
            <v>0</v>
          </cell>
          <cell r="AN1791" t="str">
            <v>RW:008467@3494</v>
          </cell>
          <cell r="AO1791">
            <v>0</v>
          </cell>
          <cell r="AP1791">
            <v>0</v>
          </cell>
          <cell r="AQ1791">
            <v>0</v>
          </cell>
          <cell r="AR1791">
            <v>0</v>
          </cell>
          <cell r="AS1791">
            <v>0</v>
          </cell>
          <cell r="AT1791">
            <v>0</v>
          </cell>
          <cell r="AU1791">
            <v>0</v>
          </cell>
          <cell r="AV1791">
            <v>0</v>
          </cell>
          <cell r="AW1791">
            <v>0</v>
          </cell>
          <cell r="AX1791">
            <v>0</v>
          </cell>
          <cell r="AY1791">
            <v>0</v>
          </cell>
        </row>
        <row r="1792">
          <cell r="A1792" t="str">
            <v>040882</v>
          </cell>
          <cell r="B1792" t="str">
            <v>Canterbury Green</v>
          </cell>
          <cell r="C1792" t="str">
            <v>2615 Abbey Drive</v>
          </cell>
          <cell r="D1792">
            <v>0</v>
          </cell>
          <cell r="E1792" t="str">
            <v>Fort Wayne</v>
          </cell>
          <cell r="F1792" t="str">
            <v>IN</v>
          </cell>
          <cell r="G1792" t="str">
            <v>46835</v>
          </cell>
          <cell r="H1792" t="str">
            <v>219-485-9619</v>
          </cell>
          <cell r="I1792" t="str">
            <v>219-485-7699</v>
          </cell>
          <cell r="J1792">
            <v>2007</v>
          </cell>
          <cell r="K1792" t="str">
            <v>18003</v>
          </cell>
          <cell r="L1792" t="str">
            <v>Allen</v>
          </cell>
          <cell r="M1792" t="str">
            <v>2760</v>
          </cell>
          <cell r="N1792" t="str">
            <v>Fort Wayne</v>
          </cell>
          <cell r="O1792">
            <v>0</v>
          </cell>
          <cell r="P1792">
            <v>0</v>
          </cell>
          <cell r="Q1792">
            <v>0</v>
          </cell>
          <cell r="R1792" t="str">
            <v>Garden</v>
          </cell>
          <cell r="S1792" t="str">
            <v>AIMCO</v>
          </cell>
          <cell r="T1792" t="str">
            <v>Regency Windsot 99/12</v>
          </cell>
          <cell r="U1792" t="str">
            <v>Conventional</v>
          </cell>
          <cell r="V1792" t="str">
            <v>Conventional</v>
          </cell>
          <cell r="W1792">
            <v>0</v>
          </cell>
          <cell r="X1792" t="str">
            <v>Consolidated</v>
          </cell>
          <cell r="Y1792" t="str">
            <v>12</v>
          </cell>
          <cell r="Z1792">
            <v>0</v>
          </cell>
          <cell r="AA1792">
            <v>0</v>
          </cell>
          <cell r="AB1792">
            <v>0</v>
          </cell>
          <cell r="AC1792">
            <v>0.96956699999999996</v>
          </cell>
          <cell r="AD1792" t="str">
            <v>Yes</v>
          </cell>
          <cell r="AE1792" t="str">
            <v>Yes</v>
          </cell>
          <cell r="AF1792" t="str">
            <v>Regency Windsor</v>
          </cell>
          <cell r="AG1792" t="str">
            <v>Regency Canterbury L P</v>
          </cell>
          <cell r="AH1792">
            <v>0</v>
          </cell>
          <cell r="AI1792" t="str">
            <v>West</v>
          </cell>
          <cell r="AJ1792" t="str">
            <v>Indianapolis</v>
          </cell>
          <cell r="AK1792" t="str">
            <v>Rick Arbore</v>
          </cell>
          <cell r="AL1792" t="str">
            <v>Rick Arbore</v>
          </cell>
          <cell r="AM1792" t="b">
            <v>0</v>
          </cell>
          <cell r="AN1792">
            <v>0</v>
          </cell>
          <cell r="AO1792" t="str">
            <v>12128</v>
          </cell>
          <cell r="AP1792">
            <v>0</v>
          </cell>
          <cell r="AQ1792">
            <v>0</v>
          </cell>
          <cell r="AR1792">
            <v>0</v>
          </cell>
          <cell r="AS1792">
            <v>0</v>
          </cell>
          <cell r="AT1792">
            <v>0</v>
          </cell>
          <cell r="AU1792">
            <v>0</v>
          </cell>
          <cell r="AV1792">
            <v>0</v>
          </cell>
          <cell r="AW1792">
            <v>0</v>
          </cell>
          <cell r="AX1792">
            <v>0</v>
          </cell>
          <cell r="AY1792">
            <v>0</v>
          </cell>
        </row>
        <row r="1793">
          <cell r="A1793" t="str">
            <v>040883</v>
          </cell>
          <cell r="B1793" t="str">
            <v>Canterbury Green Guest Suites</v>
          </cell>
          <cell r="C1793" t="str">
            <v>2615 Abbey Drive</v>
          </cell>
          <cell r="D1793">
            <v>0</v>
          </cell>
          <cell r="E1793" t="str">
            <v>Fort Wayne</v>
          </cell>
          <cell r="F1793" t="str">
            <v>IN</v>
          </cell>
          <cell r="G1793" t="str">
            <v>46835</v>
          </cell>
          <cell r="H1793" t="str">
            <v>219-485-9619</v>
          </cell>
          <cell r="I1793" t="str">
            <v>219-485-7699</v>
          </cell>
          <cell r="J1793">
            <v>115</v>
          </cell>
          <cell r="K1793" t="str">
            <v>18003</v>
          </cell>
          <cell r="L1793" t="str">
            <v>Allen</v>
          </cell>
          <cell r="M1793" t="str">
            <v>2760</v>
          </cell>
          <cell r="N1793" t="str">
            <v>Fort Wayne</v>
          </cell>
          <cell r="O1793">
            <v>0</v>
          </cell>
          <cell r="P1793">
            <v>0</v>
          </cell>
          <cell r="Q1793">
            <v>0</v>
          </cell>
          <cell r="R1793">
            <v>0</v>
          </cell>
          <cell r="S1793" t="str">
            <v>AIMCO</v>
          </cell>
          <cell r="T1793" t="str">
            <v>Regency Windsot 99/12</v>
          </cell>
          <cell r="U1793" t="str">
            <v>Conventional</v>
          </cell>
          <cell r="V1793" t="str">
            <v>Conventional</v>
          </cell>
          <cell r="W1793">
            <v>0</v>
          </cell>
          <cell r="X1793" t="str">
            <v>Consolidated</v>
          </cell>
          <cell r="Y1793" t="str">
            <v>12</v>
          </cell>
          <cell r="Z1793">
            <v>0</v>
          </cell>
          <cell r="AA1793">
            <v>0</v>
          </cell>
          <cell r="AB1793">
            <v>0</v>
          </cell>
          <cell r="AC1793">
            <v>0.96956699999999996</v>
          </cell>
          <cell r="AD1793" t="str">
            <v>Yes</v>
          </cell>
          <cell r="AE1793" t="str">
            <v>Yes</v>
          </cell>
          <cell r="AF1793" t="str">
            <v>Regency Windsor</v>
          </cell>
          <cell r="AG1793" t="str">
            <v>Regency Canterbury L P</v>
          </cell>
          <cell r="AH1793">
            <v>0</v>
          </cell>
          <cell r="AI1793" t="str">
            <v>West</v>
          </cell>
          <cell r="AJ1793" t="str">
            <v>Indianapolis</v>
          </cell>
          <cell r="AK1793" t="str">
            <v>Rick Arbore</v>
          </cell>
          <cell r="AL1793" t="str">
            <v>John Ehrhardt</v>
          </cell>
          <cell r="AM1793" t="b">
            <v>0</v>
          </cell>
          <cell r="AN1793">
            <v>0</v>
          </cell>
          <cell r="AO1793" t="str">
            <v>09033</v>
          </cell>
          <cell r="AP1793">
            <v>0</v>
          </cell>
          <cell r="AQ1793">
            <v>0</v>
          </cell>
          <cell r="AR1793">
            <v>0</v>
          </cell>
          <cell r="AS1793">
            <v>0</v>
          </cell>
          <cell r="AT1793">
            <v>0</v>
          </cell>
          <cell r="AU1793">
            <v>0</v>
          </cell>
          <cell r="AV1793">
            <v>0</v>
          </cell>
          <cell r="AW1793">
            <v>0</v>
          </cell>
          <cell r="AX1793">
            <v>0</v>
          </cell>
          <cell r="AY1793">
            <v>0</v>
          </cell>
        </row>
        <row r="1794">
          <cell r="A1794" t="str">
            <v>040886</v>
          </cell>
          <cell r="B1794" t="str">
            <v>Stone Pointe Village</v>
          </cell>
          <cell r="C1794" t="str">
            <v>530 Ridgemoor Drive</v>
          </cell>
          <cell r="D1794">
            <v>0</v>
          </cell>
          <cell r="E1794" t="str">
            <v>Fort Wayne</v>
          </cell>
          <cell r="F1794" t="str">
            <v>IN</v>
          </cell>
          <cell r="G1794" t="str">
            <v>46825</v>
          </cell>
          <cell r="H1794" t="str">
            <v>219-489-5572</v>
          </cell>
          <cell r="I1794">
            <v>0</v>
          </cell>
          <cell r="J1794">
            <v>296</v>
          </cell>
          <cell r="K1794" t="str">
            <v>18003</v>
          </cell>
          <cell r="L1794" t="str">
            <v>Allen</v>
          </cell>
          <cell r="M1794" t="str">
            <v>2760</v>
          </cell>
          <cell r="N1794" t="str">
            <v>Fort Wayne</v>
          </cell>
          <cell r="O1794">
            <v>0</v>
          </cell>
          <cell r="P1794">
            <v>0</v>
          </cell>
          <cell r="Q1794">
            <v>0</v>
          </cell>
          <cell r="R1794" t="str">
            <v>Garden</v>
          </cell>
          <cell r="S1794" t="str">
            <v>AIMCO</v>
          </cell>
          <cell r="T1794" t="str">
            <v>Regency Windsot 99/12</v>
          </cell>
          <cell r="U1794" t="str">
            <v>Conventional</v>
          </cell>
          <cell r="V1794" t="str">
            <v>Conventional</v>
          </cell>
          <cell r="W1794">
            <v>0</v>
          </cell>
          <cell r="X1794" t="str">
            <v>Consolidated</v>
          </cell>
          <cell r="Y1794" t="str">
            <v>12</v>
          </cell>
          <cell r="Z1794">
            <v>0</v>
          </cell>
          <cell r="AA1794">
            <v>0</v>
          </cell>
          <cell r="AB1794">
            <v>0</v>
          </cell>
          <cell r="AC1794">
            <v>0.84599999999999997</v>
          </cell>
          <cell r="AD1794" t="str">
            <v>Yes</v>
          </cell>
          <cell r="AE1794" t="str">
            <v>Yes</v>
          </cell>
          <cell r="AF1794" t="str">
            <v>Regency Windsor</v>
          </cell>
          <cell r="AG1794" t="str">
            <v>Stone Pointe Village Apts.</v>
          </cell>
          <cell r="AH1794">
            <v>0</v>
          </cell>
          <cell r="AI1794" t="str">
            <v>West</v>
          </cell>
          <cell r="AJ1794" t="str">
            <v>Indianapolis</v>
          </cell>
          <cell r="AK1794" t="str">
            <v>Rick Arbore</v>
          </cell>
          <cell r="AL1794" t="str">
            <v>John Ehrhardt</v>
          </cell>
          <cell r="AM1794" t="b">
            <v>0</v>
          </cell>
          <cell r="AN1794" t="str">
            <v>RW:039121@3494</v>
          </cell>
          <cell r="AO1794" t="str">
            <v>07924</v>
          </cell>
          <cell r="AP1794">
            <v>0</v>
          </cell>
          <cell r="AQ1794">
            <v>0</v>
          </cell>
          <cell r="AR1794">
            <v>0</v>
          </cell>
          <cell r="AS1794">
            <v>0</v>
          </cell>
          <cell r="AT1794">
            <v>0</v>
          </cell>
          <cell r="AU1794">
            <v>0</v>
          </cell>
          <cell r="AV1794">
            <v>0</v>
          </cell>
          <cell r="AW1794">
            <v>0</v>
          </cell>
          <cell r="AX1794">
            <v>0</v>
          </cell>
          <cell r="AY1794">
            <v>0</v>
          </cell>
        </row>
        <row r="1795">
          <cell r="A1795" t="str">
            <v>040891</v>
          </cell>
          <cell r="B1795" t="str">
            <v>Michigan Meadows</v>
          </cell>
          <cell r="C1795" t="str">
            <v>3800 W Michigan Street, #1206</v>
          </cell>
          <cell r="D1795">
            <v>0</v>
          </cell>
          <cell r="E1795" t="str">
            <v>Indianapolis</v>
          </cell>
          <cell r="F1795" t="str">
            <v>IN</v>
          </cell>
          <cell r="G1795" t="str">
            <v>46222</v>
          </cell>
          <cell r="H1795" t="str">
            <v>317-244-7201</v>
          </cell>
          <cell r="I1795">
            <v>0</v>
          </cell>
          <cell r="J1795">
            <v>253</v>
          </cell>
          <cell r="K1795" t="str">
            <v>18097</v>
          </cell>
          <cell r="L1795" t="str">
            <v>Marion</v>
          </cell>
          <cell r="M1795" t="str">
            <v>3480</v>
          </cell>
          <cell r="N1795" t="str">
            <v>Indianapolis</v>
          </cell>
          <cell r="O1795">
            <v>0</v>
          </cell>
          <cell r="P1795">
            <v>0</v>
          </cell>
          <cell r="Q1795">
            <v>0</v>
          </cell>
          <cell r="R1795" t="str">
            <v>Garden</v>
          </cell>
          <cell r="S1795" t="str">
            <v>AIMCO</v>
          </cell>
          <cell r="T1795" t="str">
            <v>Regency Windsot 99/12</v>
          </cell>
          <cell r="U1795" t="str">
            <v>Conventional</v>
          </cell>
          <cell r="V1795" t="str">
            <v>Conventional</v>
          </cell>
          <cell r="W1795">
            <v>0</v>
          </cell>
          <cell r="X1795" t="str">
            <v>Consolidated</v>
          </cell>
          <cell r="Y1795" t="str">
            <v>12</v>
          </cell>
          <cell r="Z1795">
            <v>0</v>
          </cell>
          <cell r="AA1795">
            <v>0</v>
          </cell>
          <cell r="AB1795">
            <v>0</v>
          </cell>
          <cell r="AC1795">
            <v>1</v>
          </cell>
          <cell r="AD1795" t="str">
            <v>Yes</v>
          </cell>
          <cell r="AE1795" t="str">
            <v>Yes</v>
          </cell>
          <cell r="AF1795" t="str">
            <v>Regency Windsor</v>
          </cell>
          <cell r="AG1795" t="str">
            <v>Regency Michigan Meadows, L P</v>
          </cell>
          <cell r="AH1795">
            <v>0</v>
          </cell>
          <cell r="AI1795" t="str">
            <v>West</v>
          </cell>
          <cell r="AJ1795" t="str">
            <v>Indianapolis</v>
          </cell>
          <cell r="AK1795" t="str">
            <v>Rick Arbore</v>
          </cell>
          <cell r="AL1795" t="str">
            <v>Rick Raffanti</v>
          </cell>
          <cell r="AM1795" t="b">
            <v>0</v>
          </cell>
          <cell r="AN1795">
            <v>0</v>
          </cell>
          <cell r="AO1795">
            <v>0</v>
          </cell>
          <cell r="AP1795">
            <v>0</v>
          </cell>
          <cell r="AQ1795">
            <v>0</v>
          </cell>
          <cell r="AR1795">
            <v>0</v>
          </cell>
          <cell r="AS1795">
            <v>0</v>
          </cell>
          <cell r="AT1795">
            <v>0</v>
          </cell>
          <cell r="AU1795">
            <v>0</v>
          </cell>
          <cell r="AV1795">
            <v>0</v>
          </cell>
          <cell r="AW1795">
            <v>0</v>
          </cell>
          <cell r="AX1795">
            <v>0</v>
          </cell>
          <cell r="AY1795">
            <v>0</v>
          </cell>
        </row>
        <row r="1796">
          <cell r="A1796" t="str">
            <v>040894</v>
          </cell>
          <cell r="B1796" t="str">
            <v>Williamsburg on the Wabash (IN)</v>
          </cell>
          <cell r="C1796" t="str">
            <v>400 N River Road</v>
          </cell>
          <cell r="D1796">
            <v>0</v>
          </cell>
          <cell r="E1796" t="str">
            <v>West Lafayette</v>
          </cell>
          <cell r="F1796" t="str">
            <v>IN</v>
          </cell>
          <cell r="G1796" t="str">
            <v>47906</v>
          </cell>
          <cell r="H1796" t="str">
            <v>765-743-4606</v>
          </cell>
          <cell r="I1796" t="str">
            <v>765-743-6802</v>
          </cell>
          <cell r="J1796">
            <v>473</v>
          </cell>
          <cell r="K1796" t="str">
            <v>18157</v>
          </cell>
          <cell r="L1796" t="str">
            <v>Tippecanoe</v>
          </cell>
          <cell r="M1796" t="str">
            <v>3920</v>
          </cell>
          <cell r="N1796" t="str">
            <v>Lafayette</v>
          </cell>
          <cell r="O1796">
            <v>0</v>
          </cell>
          <cell r="P1796">
            <v>0</v>
          </cell>
          <cell r="Q1796">
            <v>0</v>
          </cell>
          <cell r="R1796" t="str">
            <v>Garden</v>
          </cell>
          <cell r="S1796" t="str">
            <v>AIMCO</v>
          </cell>
          <cell r="T1796" t="str">
            <v>Regency Windsot 99/12</v>
          </cell>
          <cell r="U1796" t="str">
            <v>Conventional</v>
          </cell>
          <cell r="V1796" t="str">
            <v>Conventional</v>
          </cell>
          <cell r="W1796">
            <v>0</v>
          </cell>
          <cell r="X1796" t="str">
            <v>Consolidated</v>
          </cell>
          <cell r="Y1796" t="str">
            <v>12</v>
          </cell>
          <cell r="Z1796">
            <v>0</v>
          </cell>
          <cell r="AA1796">
            <v>0</v>
          </cell>
          <cell r="AB1796">
            <v>0</v>
          </cell>
          <cell r="AC1796">
            <v>0.94733100000000003</v>
          </cell>
          <cell r="AD1796" t="str">
            <v>Yes</v>
          </cell>
          <cell r="AE1796" t="str">
            <v>Yes</v>
          </cell>
          <cell r="AF1796" t="str">
            <v>Regency Windsor</v>
          </cell>
          <cell r="AG1796" t="str">
            <v>Regency Williamsburg, L P</v>
          </cell>
          <cell r="AH1796">
            <v>0</v>
          </cell>
          <cell r="AI1796" t="str">
            <v>West</v>
          </cell>
          <cell r="AJ1796" t="str">
            <v>Indianapolis</v>
          </cell>
          <cell r="AK1796" t="str">
            <v>Rick Arbore</v>
          </cell>
          <cell r="AL1796" t="str">
            <v>Vickie Johnson</v>
          </cell>
          <cell r="AM1796" t="b">
            <v>0</v>
          </cell>
          <cell r="AN1796" t="str">
            <v>RW:005726@3494</v>
          </cell>
          <cell r="AO1796" t="str">
            <v>11371</v>
          </cell>
          <cell r="AP1796">
            <v>0</v>
          </cell>
          <cell r="AQ1796">
            <v>0</v>
          </cell>
          <cell r="AR1796">
            <v>0</v>
          </cell>
          <cell r="AS1796">
            <v>0</v>
          </cell>
          <cell r="AT1796">
            <v>0</v>
          </cell>
          <cell r="AU1796">
            <v>0</v>
          </cell>
          <cell r="AV1796">
            <v>0</v>
          </cell>
          <cell r="AW1796">
            <v>0</v>
          </cell>
          <cell r="AX1796">
            <v>0</v>
          </cell>
          <cell r="AY1796">
            <v>0</v>
          </cell>
        </row>
        <row r="1797">
          <cell r="A1797" t="str">
            <v>040897</v>
          </cell>
          <cell r="B1797" t="str">
            <v>Oakbrook (MI)</v>
          </cell>
          <cell r="C1797" t="str">
            <v>10 Rambling Road</v>
          </cell>
          <cell r="D1797">
            <v>0</v>
          </cell>
          <cell r="E1797" t="str">
            <v>Battle Creek</v>
          </cell>
          <cell r="F1797" t="str">
            <v>MI</v>
          </cell>
          <cell r="G1797" t="str">
            <v>49015</v>
          </cell>
          <cell r="H1797" t="str">
            <v>616-979-4663</v>
          </cell>
          <cell r="I1797" t="str">
            <v>616-979-9343</v>
          </cell>
          <cell r="J1797">
            <v>586</v>
          </cell>
          <cell r="K1797" t="str">
            <v>26025</v>
          </cell>
          <cell r="L1797" t="str">
            <v>Calhoun</v>
          </cell>
          <cell r="M1797" t="str">
            <v>3720</v>
          </cell>
          <cell r="N1797" t="str">
            <v>Kalamazoo-Battle Creek</v>
          </cell>
          <cell r="O1797">
            <v>0</v>
          </cell>
          <cell r="P1797">
            <v>0</v>
          </cell>
          <cell r="Q1797">
            <v>0</v>
          </cell>
          <cell r="R1797" t="str">
            <v>Garden</v>
          </cell>
          <cell r="S1797" t="str">
            <v>AIMCO</v>
          </cell>
          <cell r="T1797" t="str">
            <v>Regency Windsot 99/12</v>
          </cell>
          <cell r="U1797" t="str">
            <v>Conventional</v>
          </cell>
          <cell r="V1797" t="str">
            <v>Conventional</v>
          </cell>
          <cell r="W1797">
            <v>0</v>
          </cell>
          <cell r="X1797" t="str">
            <v>Consolidated</v>
          </cell>
          <cell r="Y1797" t="str">
            <v>12</v>
          </cell>
          <cell r="Z1797">
            <v>0</v>
          </cell>
          <cell r="AA1797">
            <v>0</v>
          </cell>
          <cell r="AB1797">
            <v>0</v>
          </cell>
          <cell r="AC1797">
            <v>1</v>
          </cell>
          <cell r="AD1797" t="str">
            <v>Yes</v>
          </cell>
          <cell r="AE1797" t="str">
            <v>Yes</v>
          </cell>
          <cell r="AF1797" t="str">
            <v>Regency Windsor</v>
          </cell>
          <cell r="AG1797" t="str">
            <v>Regency Oakbrook Ltd.</v>
          </cell>
          <cell r="AH1797">
            <v>0</v>
          </cell>
          <cell r="AI1797" t="str">
            <v>West</v>
          </cell>
          <cell r="AJ1797" t="str">
            <v>Columbus</v>
          </cell>
          <cell r="AK1797" t="str">
            <v>Rowe Shockley</v>
          </cell>
          <cell r="AL1797" t="str">
            <v>Mike Harris</v>
          </cell>
          <cell r="AM1797" t="b">
            <v>0</v>
          </cell>
          <cell r="AN1797" t="str">
            <v>RW:008297@3494</v>
          </cell>
          <cell r="AO1797" t="str">
            <v>11356</v>
          </cell>
          <cell r="AP1797">
            <v>0</v>
          </cell>
          <cell r="AQ1797">
            <v>0</v>
          </cell>
          <cell r="AR1797">
            <v>0</v>
          </cell>
          <cell r="AS1797">
            <v>0</v>
          </cell>
          <cell r="AT1797">
            <v>0</v>
          </cell>
          <cell r="AU1797">
            <v>0</v>
          </cell>
          <cell r="AV1797">
            <v>0</v>
          </cell>
          <cell r="AW1797">
            <v>0</v>
          </cell>
          <cell r="AX1797">
            <v>0</v>
          </cell>
          <cell r="AY1797">
            <v>0</v>
          </cell>
        </row>
        <row r="1798">
          <cell r="A1798" t="str">
            <v>040898</v>
          </cell>
          <cell r="B1798" t="str">
            <v>Ramblewood (MI)</v>
          </cell>
          <cell r="C1798" t="str">
            <v>4277 Stonebridge Road SW</v>
          </cell>
          <cell r="D1798">
            <v>0</v>
          </cell>
          <cell r="E1798" t="str">
            <v>Grand Rapids</v>
          </cell>
          <cell r="F1798" t="str">
            <v>MI</v>
          </cell>
          <cell r="G1798" t="str">
            <v>49509</v>
          </cell>
          <cell r="H1798" t="str">
            <v>616-249-1031</v>
          </cell>
          <cell r="I1798" t="str">
            <v>616-538-1182</v>
          </cell>
          <cell r="J1798">
            <v>1710</v>
          </cell>
          <cell r="K1798" t="str">
            <v>26081</v>
          </cell>
          <cell r="L1798" t="str">
            <v>Kent</v>
          </cell>
          <cell r="M1798" t="str">
            <v>3000</v>
          </cell>
          <cell r="N1798" t="str">
            <v>Grand Rapids-Muskegon-Holland</v>
          </cell>
          <cell r="O1798">
            <v>0</v>
          </cell>
          <cell r="P1798">
            <v>0</v>
          </cell>
          <cell r="Q1798">
            <v>0</v>
          </cell>
          <cell r="R1798" t="str">
            <v>Garden</v>
          </cell>
          <cell r="S1798" t="str">
            <v>AIMCO</v>
          </cell>
          <cell r="T1798" t="str">
            <v>Regency Windsot 99/12</v>
          </cell>
          <cell r="U1798" t="str">
            <v>Conventional</v>
          </cell>
          <cell r="V1798" t="str">
            <v>Conventional</v>
          </cell>
          <cell r="W1798">
            <v>0</v>
          </cell>
          <cell r="X1798" t="str">
            <v>Consolidated</v>
          </cell>
          <cell r="Y1798" t="str">
            <v>12</v>
          </cell>
          <cell r="Z1798">
            <v>0</v>
          </cell>
          <cell r="AA1798">
            <v>0</v>
          </cell>
          <cell r="AB1798">
            <v>0</v>
          </cell>
          <cell r="AC1798">
            <v>0.99007500000000004</v>
          </cell>
          <cell r="AD1798" t="str">
            <v>Yes</v>
          </cell>
          <cell r="AE1798" t="str">
            <v>Yes</v>
          </cell>
          <cell r="AF1798" t="str">
            <v>Regency Windsor</v>
          </cell>
          <cell r="AG1798" t="str">
            <v>AIMCO Ramblewood Residential, LLC</v>
          </cell>
          <cell r="AH1798">
            <v>0</v>
          </cell>
          <cell r="AI1798" t="str">
            <v>West</v>
          </cell>
          <cell r="AJ1798" t="str">
            <v>Columbus</v>
          </cell>
          <cell r="AK1798" t="str">
            <v>Rowe Shockley</v>
          </cell>
          <cell r="AL1798" t="str">
            <v>Mike Harris</v>
          </cell>
          <cell r="AM1798" t="b">
            <v>1</v>
          </cell>
          <cell r="AN1798">
            <v>0</v>
          </cell>
          <cell r="AO1798">
            <v>0</v>
          </cell>
          <cell r="AP1798">
            <v>0</v>
          </cell>
          <cell r="AQ1798">
            <v>0</v>
          </cell>
          <cell r="AR1798">
            <v>0</v>
          </cell>
          <cell r="AS1798">
            <v>0</v>
          </cell>
          <cell r="AT1798">
            <v>0</v>
          </cell>
          <cell r="AU1798">
            <v>0</v>
          </cell>
          <cell r="AV1798">
            <v>0</v>
          </cell>
          <cell r="AW1798">
            <v>0</v>
          </cell>
          <cell r="AX1798">
            <v>0</v>
          </cell>
          <cell r="AY1798">
            <v>0</v>
          </cell>
        </row>
        <row r="1799">
          <cell r="A1799" t="str">
            <v>040899</v>
          </cell>
          <cell r="B1799" t="str">
            <v>Woodlands (MI)</v>
          </cell>
          <cell r="C1799" t="str">
            <v>10 Rambling Road</v>
          </cell>
          <cell r="D1799">
            <v>0</v>
          </cell>
          <cell r="E1799" t="str">
            <v>Battle Creek</v>
          </cell>
          <cell r="F1799" t="str">
            <v>MI</v>
          </cell>
          <cell r="G1799" t="str">
            <v>49015</v>
          </cell>
          <cell r="H1799" t="str">
            <v>616-979-1777</v>
          </cell>
          <cell r="I1799" t="str">
            <v>616-979-9343</v>
          </cell>
          <cell r="J1799">
            <v>76</v>
          </cell>
          <cell r="K1799" t="str">
            <v>26025</v>
          </cell>
          <cell r="L1799" t="str">
            <v>Calhoun</v>
          </cell>
          <cell r="M1799" t="str">
            <v>3720</v>
          </cell>
          <cell r="N1799" t="str">
            <v>Kalamazoo-Battle Creek</v>
          </cell>
          <cell r="O1799">
            <v>0</v>
          </cell>
          <cell r="P1799">
            <v>0</v>
          </cell>
          <cell r="Q1799">
            <v>0</v>
          </cell>
          <cell r="R1799" t="str">
            <v>Garden</v>
          </cell>
          <cell r="S1799" t="str">
            <v>AIMCO</v>
          </cell>
          <cell r="T1799" t="str">
            <v>Regency Windsot 99/12</v>
          </cell>
          <cell r="U1799" t="str">
            <v>Conventional</v>
          </cell>
          <cell r="V1799" t="str">
            <v>Conventional</v>
          </cell>
          <cell r="W1799">
            <v>0</v>
          </cell>
          <cell r="X1799" t="str">
            <v>Consolidated</v>
          </cell>
          <cell r="Y1799" t="str">
            <v>12</v>
          </cell>
          <cell r="Z1799">
            <v>0</v>
          </cell>
          <cell r="AA1799">
            <v>0</v>
          </cell>
          <cell r="AB1799">
            <v>0</v>
          </cell>
          <cell r="AC1799">
            <v>1</v>
          </cell>
          <cell r="AD1799" t="str">
            <v>Yes</v>
          </cell>
          <cell r="AE1799" t="str">
            <v>Yes</v>
          </cell>
          <cell r="AF1799" t="str">
            <v>Regency Windsor</v>
          </cell>
          <cell r="AG1799" t="str">
            <v>The Woodlands Ltd.</v>
          </cell>
          <cell r="AH1799">
            <v>0</v>
          </cell>
          <cell r="AI1799" t="str">
            <v>West</v>
          </cell>
          <cell r="AJ1799" t="str">
            <v>Columbus</v>
          </cell>
          <cell r="AK1799" t="str">
            <v>Rowe Shockley</v>
          </cell>
          <cell r="AL1799" t="str">
            <v>Mike Harris</v>
          </cell>
          <cell r="AM1799" t="b">
            <v>0</v>
          </cell>
          <cell r="AN1799" t="str">
            <v>RW:00538@3494</v>
          </cell>
          <cell r="AO1799">
            <v>0</v>
          </cell>
          <cell r="AP1799">
            <v>0</v>
          </cell>
          <cell r="AQ1799">
            <v>0</v>
          </cell>
          <cell r="AR1799">
            <v>0</v>
          </cell>
          <cell r="AS1799">
            <v>0</v>
          </cell>
          <cell r="AT1799">
            <v>0</v>
          </cell>
          <cell r="AU1799">
            <v>0</v>
          </cell>
          <cell r="AV1799">
            <v>0</v>
          </cell>
          <cell r="AW1799">
            <v>0</v>
          </cell>
          <cell r="AX1799">
            <v>0</v>
          </cell>
          <cell r="AY1799">
            <v>0</v>
          </cell>
        </row>
        <row r="1800">
          <cell r="A1800" t="str">
            <v>040901</v>
          </cell>
          <cell r="B1800" t="str">
            <v>Ramblewood Guest Apartments</v>
          </cell>
          <cell r="C1800" t="str">
            <v>4277 Stonebridge Road SW</v>
          </cell>
          <cell r="D1800">
            <v>0</v>
          </cell>
          <cell r="E1800" t="str">
            <v>Grand Rapids</v>
          </cell>
          <cell r="F1800" t="str">
            <v>MI</v>
          </cell>
          <cell r="G1800" t="str">
            <v>49509</v>
          </cell>
          <cell r="H1800" t="str">
            <v>616-249-1031</v>
          </cell>
          <cell r="I1800" t="str">
            <v>616-538-1182</v>
          </cell>
          <cell r="J1800">
            <v>82</v>
          </cell>
          <cell r="K1800" t="str">
            <v>26081</v>
          </cell>
          <cell r="L1800" t="str">
            <v>Kent</v>
          </cell>
          <cell r="M1800" t="str">
            <v>3000</v>
          </cell>
          <cell r="N1800" t="str">
            <v>Grand Rapids-Muskegon-Holland</v>
          </cell>
          <cell r="O1800">
            <v>0</v>
          </cell>
          <cell r="P1800">
            <v>0</v>
          </cell>
          <cell r="Q1800">
            <v>0</v>
          </cell>
          <cell r="R1800" t="str">
            <v>Garden</v>
          </cell>
          <cell r="S1800" t="str">
            <v>AIMCO</v>
          </cell>
          <cell r="T1800" t="str">
            <v>Regency Windsot 99/12</v>
          </cell>
          <cell r="U1800" t="str">
            <v>Conventional</v>
          </cell>
          <cell r="V1800" t="str">
            <v>Conventional</v>
          </cell>
          <cell r="W1800">
            <v>0</v>
          </cell>
          <cell r="X1800" t="str">
            <v>Consolidated</v>
          </cell>
          <cell r="Y1800" t="str">
            <v>12</v>
          </cell>
          <cell r="Z1800">
            <v>0</v>
          </cell>
          <cell r="AA1800">
            <v>0</v>
          </cell>
          <cell r="AB1800">
            <v>0</v>
          </cell>
          <cell r="AC1800">
            <v>0.99007500000000004</v>
          </cell>
          <cell r="AD1800" t="str">
            <v>Yes</v>
          </cell>
          <cell r="AE1800" t="str">
            <v>Yes</v>
          </cell>
          <cell r="AF1800" t="str">
            <v>Regency Windsor</v>
          </cell>
          <cell r="AG1800" t="str">
            <v>Ramblewood Ltd.</v>
          </cell>
          <cell r="AH1800">
            <v>0</v>
          </cell>
          <cell r="AI1800" t="str">
            <v>West</v>
          </cell>
          <cell r="AJ1800" t="str">
            <v>Columbus</v>
          </cell>
          <cell r="AK1800" t="str">
            <v>Rowe Shockley</v>
          </cell>
          <cell r="AL1800" t="str">
            <v>Mike Harris</v>
          </cell>
          <cell r="AM1800" t="b">
            <v>0</v>
          </cell>
          <cell r="AN1800" t="str">
            <v>RW:038687@3494</v>
          </cell>
          <cell r="AO1800" t="str">
            <v>11027</v>
          </cell>
          <cell r="AP1800">
            <v>0</v>
          </cell>
          <cell r="AQ1800">
            <v>0</v>
          </cell>
          <cell r="AR1800">
            <v>0</v>
          </cell>
          <cell r="AS1800">
            <v>0</v>
          </cell>
          <cell r="AT1800">
            <v>0</v>
          </cell>
          <cell r="AU1800">
            <v>0</v>
          </cell>
          <cell r="AV1800">
            <v>0</v>
          </cell>
          <cell r="AW1800">
            <v>0</v>
          </cell>
          <cell r="AX1800">
            <v>0</v>
          </cell>
          <cell r="AY1800">
            <v>0</v>
          </cell>
        </row>
        <row r="1801">
          <cell r="A1801" t="str">
            <v>040904</v>
          </cell>
          <cell r="B1801" t="str">
            <v>Old Orchard</v>
          </cell>
          <cell r="C1801" t="str">
            <v>936 Four Mile Road NW</v>
          </cell>
          <cell r="D1801">
            <v>0</v>
          </cell>
          <cell r="E1801" t="str">
            <v>Grand Rapids</v>
          </cell>
          <cell r="F1801" t="str">
            <v>MI</v>
          </cell>
          <cell r="G1801" t="str">
            <v>49544</v>
          </cell>
          <cell r="H1801" t="str">
            <v>616-784-0074</v>
          </cell>
          <cell r="I1801" t="str">
            <v>616-784-4007</v>
          </cell>
          <cell r="J1801">
            <v>664</v>
          </cell>
          <cell r="K1801" t="str">
            <v>26081</v>
          </cell>
          <cell r="L1801" t="str">
            <v>Kent</v>
          </cell>
          <cell r="M1801" t="str">
            <v>3000</v>
          </cell>
          <cell r="N1801" t="str">
            <v>Grand Rapids-Muskegon-Holland</v>
          </cell>
          <cell r="O1801">
            <v>0</v>
          </cell>
          <cell r="P1801">
            <v>0</v>
          </cell>
          <cell r="Q1801">
            <v>0</v>
          </cell>
          <cell r="R1801" t="str">
            <v>Garden</v>
          </cell>
          <cell r="S1801" t="str">
            <v>AIMCO</v>
          </cell>
          <cell r="T1801" t="str">
            <v>Regency Windsot 99/12</v>
          </cell>
          <cell r="U1801" t="str">
            <v>Conventional</v>
          </cell>
          <cell r="V1801" t="str">
            <v>Conventional</v>
          </cell>
          <cell r="W1801">
            <v>0</v>
          </cell>
          <cell r="X1801" t="str">
            <v>Consolidated</v>
          </cell>
          <cell r="Y1801" t="str">
            <v>12</v>
          </cell>
          <cell r="Z1801">
            <v>0</v>
          </cell>
          <cell r="AA1801">
            <v>0</v>
          </cell>
          <cell r="AB1801">
            <v>0</v>
          </cell>
          <cell r="AC1801">
            <v>0.88740300000000005</v>
          </cell>
          <cell r="AD1801" t="str">
            <v>Yes</v>
          </cell>
          <cell r="AE1801" t="str">
            <v>Yes</v>
          </cell>
          <cell r="AF1801" t="str">
            <v>Regency Windsor</v>
          </cell>
          <cell r="AG1801" t="str">
            <v>Regency Old Orchard L P</v>
          </cell>
          <cell r="AH1801">
            <v>0</v>
          </cell>
          <cell r="AI1801" t="str">
            <v>West</v>
          </cell>
          <cell r="AJ1801" t="str">
            <v>Columbus</v>
          </cell>
          <cell r="AK1801" t="str">
            <v>Rowe Shockley</v>
          </cell>
          <cell r="AL1801" t="str">
            <v>Mike Harris</v>
          </cell>
          <cell r="AM1801" t="b">
            <v>0</v>
          </cell>
          <cell r="AN1801" t="str">
            <v>RW:006053@3494</v>
          </cell>
          <cell r="AO1801" t="str">
            <v>11684</v>
          </cell>
          <cell r="AP1801">
            <v>0</v>
          </cell>
          <cell r="AQ1801">
            <v>0</v>
          </cell>
          <cell r="AR1801">
            <v>0</v>
          </cell>
          <cell r="AS1801">
            <v>0</v>
          </cell>
          <cell r="AT1801">
            <v>0</v>
          </cell>
          <cell r="AU1801">
            <v>0</v>
          </cell>
          <cell r="AV1801">
            <v>0</v>
          </cell>
          <cell r="AW1801">
            <v>0</v>
          </cell>
          <cell r="AX1801">
            <v>0</v>
          </cell>
          <cell r="AY1801">
            <v>0</v>
          </cell>
        </row>
        <row r="1802">
          <cell r="A1802" t="str">
            <v>040905</v>
          </cell>
          <cell r="B1802" t="str">
            <v>Northview Harbor</v>
          </cell>
          <cell r="C1802" t="str">
            <v>2625 Northvale Drive NE</v>
          </cell>
          <cell r="D1802">
            <v>0</v>
          </cell>
          <cell r="E1802" t="str">
            <v>Grand Rapids</v>
          </cell>
          <cell r="F1802" t="str">
            <v>MI</v>
          </cell>
          <cell r="G1802" t="str">
            <v>49525</v>
          </cell>
          <cell r="H1802" t="str">
            <v>616-361-6607</v>
          </cell>
          <cell r="I1802">
            <v>0</v>
          </cell>
          <cell r="J1802">
            <v>360</v>
          </cell>
          <cell r="K1802" t="str">
            <v>26081</v>
          </cell>
          <cell r="L1802" t="str">
            <v>Kent</v>
          </cell>
          <cell r="M1802" t="str">
            <v>3000</v>
          </cell>
          <cell r="N1802" t="str">
            <v>Grand Rapids-Muskegon-Holland</v>
          </cell>
          <cell r="O1802">
            <v>0</v>
          </cell>
          <cell r="P1802">
            <v>0</v>
          </cell>
          <cell r="Q1802">
            <v>0</v>
          </cell>
          <cell r="R1802" t="str">
            <v>Garden</v>
          </cell>
          <cell r="S1802" t="str">
            <v>AIMCO</v>
          </cell>
          <cell r="T1802" t="str">
            <v>Regency Windsot 99/12</v>
          </cell>
          <cell r="U1802" t="str">
            <v>Conventional</v>
          </cell>
          <cell r="V1802" t="str">
            <v>Conventional</v>
          </cell>
          <cell r="W1802">
            <v>0</v>
          </cell>
          <cell r="X1802" t="str">
            <v>Consolidated</v>
          </cell>
          <cell r="Y1802" t="str">
            <v>12</v>
          </cell>
          <cell r="Z1802">
            <v>0</v>
          </cell>
          <cell r="AA1802">
            <v>0</v>
          </cell>
          <cell r="AB1802">
            <v>0</v>
          </cell>
          <cell r="AC1802">
            <v>1</v>
          </cell>
          <cell r="AD1802" t="str">
            <v>Yes</v>
          </cell>
          <cell r="AE1802" t="str">
            <v>Yes</v>
          </cell>
          <cell r="AF1802" t="str">
            <v>Regency Windsor</v>
          </cell>
          <cell r="AG1802" t="str">
            <v>Regency Windsor Northview Harbor</v>
          </cell>
          <cell r="AH1802">
            <v>0</v>
          </cell>
          <cell r="AI1802" t="str">
            <v>West</v>
          </cell>
          <cell r="AJ1802" t="str">
            <v>Columbus</v>
          </cell>
          <cell r="AK1802" t="str">
            <v>Rowe Shockley</v>
          </cell>
          <cell r="AL1802" t="str">
            <v>Mike Harris</v>
          </cell>
          <cell r="AM1802" t="b">
            <v>0</v>
          </cell>
          <cell r="AN1802" t="str">
            <v>RW:038303@3494</v>
          </cell>
          <cell r="AO1802" t="str">
            <v>08242</v>
          </cell>
          <cell r="AP1802">
            <v>0</v>
          </cell>
          <cell r="AQ1802">
            <v>0</v>
          </cell>
          <cell r="AR1802">
            <v>0</v>
          </cell>
          <cell r="AS1802">
            <v>0</v>
          </cell>
          <cell r="AT1802">
            <v>0</v>
          </cell>
          <cell r="AU1802">
            <v>0</v>
          </cell>
          <cell r="AV1802">
            <v>0</v>
          </cell>
          <cell r="AW1802">
            <v>0</v>
          </cell>
          <cell r="AX1802">
            <v>0</v>
          </cell>
          <cell r="AY1802">
            <v>0</v>
          </cell>
        </row>
        <row r="1803">
          <cell r="A1803" t="str">
            <v>040906</v>
          </cell>
          <cell r="B1803" t="str">
            <v>Glen Hollow</v>
          </cell>
          <cell r="C1803" t="str">
            <v>4933 Central Avenue</v>
          </cell>
          <cell r="D1803">
            <v>0</v>
          </cell>
          <cell r="E1803" t="str">
            <v>Charlotte</v>
          </cell>
          <cell r="F1803" t="str">
            <v>NC</v>
          </cell>
          <cell r="G1803" t="str">
            <v>28205</v>
          </cell>
          <cell r="H1803" t="str">
            <v>704-536-3575</v>
          </cell>
          <cell r="I1803">
            <v>0</v>
          </cell>
          <cell r="J1803">
            <v>336</v>
          </cell>
          <cell r="K1803" t="str">
            <v>37119</v>
          </cell>
          <cell r="L1803" t="str">
            <v>Mecklenburg</v>
          </cell>
          <cell r="M1803" t="str">
            <v>1520</v>
          </cell>
          <cell r="N1803" t="str">
            <v>Charlotte-Gastonia-Rock Hill</v>
          </cell>
          <cell r="O1803">
            <v>0</v>
          </cell>
          <cell r="P1803">
            <v>0</v>
          </cell>
          <cell r="Q1803">
            <v>0</v>
          </cell>
          <cell r="R1803" t="str">
            <v>Garden</v>
          </cell>
          <cell r="S1803" t="str">
            <v>AIMCO</v>
          </cell>
          <cell r="T1803" t="str">
            <v>Regency Windsot 99/12</v>
          </cell>
          <cell r="U1803" t="str">
            <v>Conventional</v>
          </cell>
          <cell r="V1803" t="str">
            <v>Conventional</v>
          </cell>
          <cell r="W1803">
            <v>0</v>
          </cell>
          <cell r="X1803" t="str">
            <v>Consolidated</v>
          </cell>
          <cell r="Y1803" t="str">
            <v>12</v>
          </cell>
          <cell r="Z1803">
            <v>0</v>
          </cell>
          <cell r="AA1803">
            <v>0</v>
          </cell>
          <cell r="AB1803">
            <v>0</v>
          </cell>
          <cell r="AC1803">
            <v>0.92012000000000005</v>
          </cell>
          <cell r="AD1803" t="str">
            <v>Yes</v>
          </cell>
          <cell r="AE1803" t="str">
            <v>Yes</v>
          </cell>
          <cell r="AF1803" t="str">
            <v>Regency Windsor</v>
          </cell>
          <cell r="AG1803" t="str">
            <v>Regency Glen Hollow L P</v>
          </cell>
          <cell r="AH1803">
            <v>0</v>
          </cell>
          <cell r="AI1803" t="str">
            <v>East</v>
          </cell>
          <cell r="AJ1803" t="str">
            <v>Greenville</v>
          </cell>
          <cell r="AK1803" t="str">
            <v>Frank Dupree</v>
          </cell>
          <cell r="AL1803" t="str">
            <v>Mary Ediger</v>
          </cell>
          <cell r="AM1803" t="b">
            <v>0</v>
          </cell>
          <cell r="AN1803" t="str">
            <v>RW:038641@3494</v>
          </cell>
          <cell r="AO1803" t="str">
            <v>11047</v>
          </cell>
          <cell r="AP1803">
            <v>0</v>
          </cell>
          <cell r="AQ1803">
            <v>0</v>
          </cell>
          <cell r="AR1803">
            <v>0</v>
          </cell>
          <cell r="AS1803">
            <v>0</v>
          </cell>
          <cell r="AT1803">
            <v>0</v>
          </cell>
          <cell r="AU1803">
            <v>0</v>
          </cell>
          <cell r="AV1803">
            <v>0</v>
          </cell>
          <cell r="AW1803">
            <v>0</v>
          </cell>
          <cell r="AX1803">
            <v>0</v>
          </cell>
          <cell r="AY1803">
            <v>0</v>
          </cell>
        </row>
        <row r="1804">
          <cell r="A1804" t="str">
            <v>040914</v>
          </cell>
          <cell r="B1804" t="str">
            <v>Florence Park</v>
          </cell>
          <cell r="C1804" t="str">
            <v>401 E Stewart</v>
          </cell>
          <cell r="D1804">
            <v>0</v>
          </cell>
          <cell r="E1804" t="str">
            <v>Florence</v>
          </cell>
          <cell r="F1804" t="str">
            <v>AZ</v>
          </cell>
          <cell r="G1804" t="str">
            <v>85232</v>
          </cell>
          <cell r="H1804" t="str">
            <v>520-868-1850</v>
          </cell>
          <cell r="I1804" t="str">
            <v>520-868-1852</v>
          </cell>
          <cell r="J1804">
            <v>88</v>
          </cell>
          <cell r="K1804" t="str">
            <v>04021</v>
          </cell>
          <cell r="L1804" t="str">
            <v>Pinal</v>
          </cell>
          <cell r="M1804" t="str">
            <v>6200</v>
          </cell>
          <cell r="N1804" t="str">
            <v>Phoenix-Mesa</v>
          </cell>
          <cell r="O1804">
            <v>0</v>
          </cell>
          <cell r="P1804">
            <v>0</v>
          </cell>
          <cell r="Q1804">
            <v>0</v>
          </cell>
          <cell r="R1804" t="str">
            <v>Garden</v>
          </cell>
          <cell r="S1804" t="str">
            <v>Insignia</v>
          </cell>
          <cell r="T1804" t="str">
            <v>K &amp; B</v>
          </cell>
          <cell r="U1804" t="str">
            <v>Conventional</v>
          </cell>
          <cell r="V1804" t="str">
            <v>Conventional</v>
          </cell>
          <cell r="W1804" t="str">
            <v>Tax Credit</v>
          </cell>
          <cell r="X1804" t="str">
            <v>Fee</v>
          </cell>
          <cell r="Y1804" t="str">
            <v>12</v>
          </cell>
          <cell r="Z1804">
            <v>0</v>
          </cell>
          <cell r="AA1804">
            <v>0</v>
          </cell>
          <cell r="AB1804">
            <v>0</v>
          </cell>
          <cell r="AC1804">
            <v>0</v>
          </cell>
          <cell r="AD1804" t="str">
            <v>No</v>
          </cell>
          <cell r="AE1804" t="str">
            <v>Yes</v>
          </cell>
          <cell r="AF1804" t="str">
            <v>AIMCO/NHP</v>
          </cell>
          <cell r="AG1804" t="str">
            <v>DDI Florence Limited Partnership</v>
          </cell>
          <cell r="AH1804" t="str">
            <v>1999</v>
          </cell>
          <cell r="AI1804" t="str">
            <v>Far West</v>
          </cell>
          <cell r="AJ1804" t="str">
            <v>Phoenix</v>
          </cell>
          <cell r="AK1804" t="str">
            <v>Kris Bloom</v>
          </cell>
          <cell r="AL1804" t="str">
            <v>Bill Root</v>
          </cell>
          <cell r="AM1804" t="b">
            <v>1</v>
          </cell>
          <cell r="AN1804">
            <v>0</v>
          </cell>
          <cell r="AO1804">
            <v>0</v>
          </cell>
          <cell r="AP1804">
            <v>0</v>
          </cell>
          <cell r="AQ1804">
            <v>0</v>
          </cell>
          <cell r="AR1804">
            <v>0</v>
          </cell>
          <cell r="AS1804">
            <v>0</v>
          </cell>
          <cell r="AT1804">
            <v>0</v>
          </cell>
          <cell r="AU1804">
            <v>0</v>
          </cell>
          <cell r="AV1804">
            <v>0</v>
          </cell>
          <cell r="AW1804">
            <v>0</v>
          </cell>
          <cell r="AX1804">
            <v>0</v>
          </cell>
          <cell r="AY1804">
            <v>0</v>
          </cell>
        </row>
        <row r="1805">
          <cell r="A1805" t="str">
            <v>040915</v>
          </cell>
          <cell r="B1805" t="str">
            <v>Chatham Harbor</v>
          </cell>
          <cell r="C1805" t="str">
            <v>545 Nantucket Court</v>
          </cell>
          <cell r="D1805">
            <v>0</v>
          </cell>
          <cell r="E1805" t="str">
            <v>Altamonte Springs</v>
          </cell>
          <cell r="F1805" t="str">
            <v>FL</v>
          </cell>
          <cell r="G1805" t="str">
            <v>32714</v>
          </cell>
          <cell r="H1805" t="str">
            <v>407-862-6204</v>
          </cell>
          <cell r="I1805" t="str">
            <v>407-862-6710</v>
          </cell>
          <cell r="J1805">
            <v>324</v>
          </cell>
          <cell r="K1805" t="str">
            <v>12117</v>
          </cell>
          <cell r="L1805" t="str">
            <v>Seminole</v>
          </cell>
          <cell r="M1805" t="str">
            <v>5960</v>
          </cell>
          <cell r="N1805" t="str">
            <v>Orlando</v>
          </cell>
          <cell r="O1805">
            <v>0</v>
          </cell>
          <cell r="P1805">
            <v>0</v>
          </cell>
          <cell r="Q1805">
            <v>0</v>
          </cell>
          <cell r="R1805" t="str">
            <v>garden</v>
          </cell>
          <cell r="S1805" t="str">
            <v>AIMCO</v>
          </cell>
          <cell r="T1805">
            <v>0</v>
          </cell>
          <cell r="U1805" t="str">
            <v>Conventional</v>
          </cell>
          <cell r="V1805" t="str">
            <v>Conventional</v>
          </cell>
          <cell r="W1805">
            <v>0</v>
          </cell>
          <cell r="X1805" t="str">
            <v>Consolidated</v>
          </cell>
          <cell r="Y1805">
            <v>0</v>
          </cell>
          <cell r="Z1805">
            <v>0</v>
          </cell>
          <cell r="AA1805">
            <v>0</v>
          </cell>
          <cell r="AB1805">
            <v>0</v>
          </cell>
          <cell r="AC1805">
            <v>1</v>
          </cell>
          <cell r="AD1805" t="str">
            <v>Yes</v>
          </cell>
          <cell r="AE1805" t="str">
            <v>Yes</v>
          </cell>
          <cell r="AF1805" t="str">
            <v>NHP Management Company</v>
          </cell>
          <cell r="AG1805" t="str">
            <v>AIMCO Chatham Harbor, L.L.C.</v>
          </cell>
          <cell r="AH1805" t="str">
            <v>1985</v>
          </cell>
          <cell r="AI1805" t="str">
            <v>South East</v>
          </cell>
          <cell r="AJ1805" t="str">
            <v>Orlando</v>
          </cell>
          <cell r="AK1805" t="str">
            <v>Chuck Turner</v>
          </cell>
          <cell r="AL1805" t="str">
            <v>Henry Lobdell</v>
          </cell>
          <cell r="AM1805" t="b">
            <v>0</v>
          </cell>
          <cell r="AN1805" t="str">
            <v>RW:005700@3494</v>
          </cell>
          <cell r="AO1805" t="str">
            <v>11760</v>
          </cell>
          <cell r="AP1805">
            <v>0</v>
          </cell>
          <cell r="AQ1805">
            <v>0</v>
          </cell>
          <cell r="AR1805">
            <v>0</v>
          </cell>
          <cell r="AS1805">
            <v>0</v>
          </cell>
          <cell r="AT1805">
            <v>0</v>
          </cell>
          <cell r="AU1805">
            <v>0</v>
          </cell>
          <cell r="AV1805">
            <v>0</v>
          </cell>
          <cell r="AW1805">
            <v>0</v>
          </cell>
          <cell r="AX1805">
            <v>0</v>
          </cell>
          <cell r="AY1805">
            <v>0</v>
          </cell>
        </row>
        <row r="1806">
          <cell r="A1806" t="str">
            <v>040916</v>
          </cell>
          <cell r="B1806" t="str">
            <v>Elmwood Apartments</v>
          </cell>
          <cell r="C1806" t="str">
            <v>1410 E Elm Drive</v>
          </cell>
          <cell r="D1806">
            <v>0</v>
          </cell>
          <cell r="E1806" t="str">
            <v>Athens</v>
          </cell>
          <cell r="F1806" t="str">
            <v>AL</v>
          </cell>
          <cell r="G1806" t="str">
            <v>35611</v>
          </cell>
          <cell r="H1806" t="str">
            <v>256-232-0110</v>
          </cell>
          <cell r="I1806" t="str">
            <v>256-232-6608</v>
          </cell>
          <cell r="J1806">
            <v>80</v>
          </cell>
          <cell r="K1806" t="str">
            <v>01083</v>
          </cell>
          <cell r="L1806" t="str">
            <v>Limestone</v>
          </cell>
          <cell r="M1806" t="str">
            <v>3440</v>
          </cell>
          <cell r="N1806" t="str">
            <v>Huntsville</v>
          </cell>
          <cell r="O1806">
            <v>0</v>
          </cell>
          <cell r="P1806">
            <v>0</v>
          </cell>
          <cell r="Q1806" t="str">
            <v>Small City</v>
          </cell>
          <cell r="R1806" t="str">
            <v>Garden</v>
          </cell>
          <cell r="S1806" t="str">
            <v>AIMCO</v>
          </cell>
          <cell r="T1806" t="str">
            <v>NHP</v>
          </cell>
          <cell r="U1806" t="str">
            <v>Affordable</v>
          </cell>
          <cell r="V1806" t="str">
            <v>Affordable</v>
          </cell>
          <cell r="W1806">
            <v>0</v>
          </cell>
          <cell r="X1806" t="str">
            <v>Fee</v>
          </cell>
          <cell r="Y1806">
            <v>0</v>
          </cell>
          <cell r="Z1806" t="str">
            <v>6</v>
          </cell>
          <cell r="AA1806" t="str">
            <v>7</v>
          </cell>
          <cell r="AB1806">
            <v>0</v>
          </cell>
          <cell r="AC1806">
            <v>0</v>
          </cell>
          <cell r="AD1806" t="str">
            <v>No</v>
          </cell>
          <cell r="AE1806" t="str">
            <v>Yes</v>
          </cell>
          <cell r="AF1806" t="str">
            <v>AIMCO/NHP</v>
          </cell>
          <cell r="AG1806" t="str">
            <v>United Housing Partners - Elmwood, Ltd</v>
          </cell>
          <cell r="AH1806" t="str">
            <v>1981</v>
          </cell>
          <cell r="AI1806" t="str">
            <v>South East</v>
          </cell>
          <cell r="AJ1806" t="str">
            <v>Mobile</v>
          </cell>
          <cell r="AK1806" t="str">
            <v>Jimmy Arnold</v>
          </cell>
          <cell r="AL1806" t="str">
            <v>Ann Porter</v>
          </cell>
          <cell r="AM1806" t="b">
            <v>0</v>
          </cell>
          <cell r="AN1806">
            <v>0</v>
          </cell>
          <cell r="AO1806" t="str">
            <v>09088</v>
          </cell>
          <cell r="AP1806">
            <v>0</v>
          </cell>
          <cell r="AQ1806">
            <v>0</v>
          </cell>
          <cell r="AR1806">
            <v>0</v>
          </cell>
          <cell r="AS1806">
            <v>0</v>
          </cell>
          <cell r="AT1806">
            <v>0</v>
          </cell>
          <cell r="AU1806">
            <v>0</v>
          </cell>
          <cell r="AV1806">
            <v>0</v>
          </cell>
          <cell r="AW1806">
            <v>0</v>
          </cell>
          <cell r="AX1806">
            <v>0</v>
          </cell>
          <cell r="AY1806">
            <v>0</v>
          </cell>
        </row>
        <row r="1807">
          <cell r="A1807" t="str">
            <v>040917</v>
          </cell>
          <cell r="B1807" t="str">
            <v>Las Palmas</v>
          </cell>
          <cell r="C1807" t="str">
            <v>51-075 Frederick Street</v>
          </cell>
          <cell r="D1807">
            <v>0</v>
          </cell>
          <cell r="E1807" t="str">
            <v>Coachella</v>
          </cell>
          <cell r="F1807" t="str">
            <v>CA</v>
          </cell>
          <cell r="G1807" t="str">
            <v>92236</v>
          </cell>
          <cell r="H1807" t="str">
            <v>760-398-4656</v>
          </cell>
          <cell r="I1807" t="str">
            <v>760-398-5926</v>
          </cell>
          <cell r="J1807">
            <v>81</v>
          </cell>
          <cell r="K1807" t="str">
            <v>06065</v>
          </cell>
          <cell r="L1807" t="str">
            <v>Riverside</v>
          </cell>
          <cell r="M1807" t="str">
            <v>6780</v>
          </cell>
          <cell r="N1807" t="str">
            <v>Riverside-San Bernardino</v>
          </cell>
          <cell r="O1807" t="str">
            <v>49</v>
          </cell>
          <cell r="P1807" t="str">
            <v>Los Angeles - Riverside - Orange County</v>
          </cell>
          <cell r="Q1807">
            <v>0</v>
          </cell>
          <cell r="R1807" t="str">
            <v>Garden</v>
          </cell>
          <cell r="S1807" t="str">
            <v>Insignia</v>
          </cell>
          <cell r="T1807" t="str">
            <v>Kaufman &amp; Broad</v>
          </cell>
          <cell r="U1807" t="str">
            <v>Conventional</v>
          </cell>
          <cell r="V1807" t="str">
            <v>Conventional</v>
          </cell>
          <cell r="W1807" t="str">
            <v>Tax Credit</v>
          </cell>
          <cell r="X1807" t="str">
            <v>Fee</v>
          </cell>
          <cell r="Y1807" t="str">
            <v>12</v>
          </cell>
          <cell r="Z1807">
            <v>0</v>
          </cell>
          <cell r="AA1807">
            <v>0</v>
          </cell>
          <cell r="AB1807">
            <v>0</v>
          </cell>
          <cell r="AC1807">
            <v>0</v>
          </cell>
          <cell r="AD1807" t="str">
            <v>No</v>
          </cell>
          <cell r="AE1807" t="str">
            <v>Yes</v>
          </cell>
          <cell r="AF1807" t="str">
            <v>AIMCO/NHP</v>
          </cell>
          <cell r="AG1807">
            <v>0</v>
          </cell>
          <cell r="AH1807">
            <v>0</v>
          </cell>
          <cell r="AI1807" t="str">
            <v>Far West</v>
          </cell>
          <cell r="AJ1807" t="str">
            <v>California</v>
          </cell>
          <cell r="AK1807" t="str">
            <v>Greg Garmon</v>
          </cell>
          <cell r="AL1807" t="str">
            <v>Lisa Moore</v>
          </cell>
          <cell r="AM1807" t="b">
            <v>0</v>
          </cell>
          <cell r="AN1807" t="str">
            <v>RW:039091@3494</v>
          </cell>
          <cell r="AO1807" t="str">
            <v>10446</v>
          </cell>
          <cell r="AP1807">
            <v>0</v>
          </cell>
          <cell r="AQ1807">
            <v>0</v>
          </cell>
          <cell r="AR1807">
            <v>0</v>
          </cell>
          <cell r="AS1807">
            <v>0</v>
          </cell>
          <cell r="AT1807">
            <v>0</v>
          </cell>
          <cell r="AU1807">
            <v>0</v>
          </cell>
          <cell r="AV1807">
            <v>0</v>
          </cell>
          <cell r="AW1807">
            <v>0</v>
          </cell>
          <cell r="AX1807">
            <v>0</v>
          </cell>
          <cell r="AY1807">
            <v>0</v>
          </cell>
        </row>
        <row r="1808">
          <cell r="A1808" t="str">
            <v>040918</v>
          </cell>
          <cell r="B1808" t="str">
            <v>Bradford Place</v>
          </cell>
          <cell r="C1808" t="str">
            <v>3506 Silver Park Drive</v>
          </cell>
          <cell r="D1808">
            <v>0</v>
          </cell>
          <cell r="E1808" t="str">
            <v>Suitland</v>
          </cell>
          <cell r="F1808" t="str">
            <v>MD</v>
          </cell>
          <cell r="G1808" t="str">
            <v>20746</v>
          </cell>
          <cell r="H1808" t="str">
            <v>301-423-5882</v>
          </cell>
          <cell r="I1808" t="str">
            <v>301-630-4954</v>
          </cell>
          <cell r="J1808">
            <v>214</v>
          </cell>
          <cell r="K1808" t="str">
            <v>24033</v>
          </cell>
          <cell r="L1808" t="str">
            <v>Prince George's</v>
          </cell>
          <cell r="M1808" t="str">
            <v>8840</v>
          </cell>
          <cell r="N1808" t="str">
            <v>Washington</v>
          </cell>
          <cell r="O1808" t="str">
            <v>97</v>
          </cell>
          <cell r="P1808" t="str">
            <v>Washington - Baltimore</v>
          </cell>
          <cell r="Q1808">
            <v>0</v>
          </cell>
          <cell r="R1808" t="str">
            <v>Garden</v>
          </cell>
          <cell r="S1808" t="str">
            <v>AIMCO</v>
          </cell>
          <cell r="T1808" t="str">
            <v>Dreyfuss Acq</v>
          </cell>
          <cell r="U1808" t="str">
            <v>Conventional</v>
          </cell>
          <cell r="V1808" t="str">
            <v>Conventional</v>
          </cell>
          <cell r="W1808">
            <v>0</v>
          </cell>
          <cell r="X1808" t="str">
            <v>Consolidated</v>
          </cell>
          <cell r="Y1808" t="str">
            <v>12</v>
          </cell>
          <cell r="Z1808">
            <v>0</v>
          </cell>
          <cell r="AA1808">
            <v>0</v>
          </cell>
          <cell r="AB1808" t="str">
            <v>203025</v>
          </cell>
          <cell r="AC1808">
            <v>1</v>
          </cell>
          <cell r="AD1808" t="str">
            <v>Yes</v>
          </cell>
          <cell r="AE1808" t="str">
            <v>Yes</v>
          </cell>
          <cell r="AF1808" t="str">
            <v>Dreyfuss</v>
          </cell>
          <cell r="AG1808" t="str">
            <v>AIMCO Bradford, L L C</v>
          </cell>
          <cell r="AH1808" t="str">
            <v>1968</v>
          </cell>
          <cell r="AI1808" t="str">
            <v>East</v>
          </cell>
          <cell r="AJ1808" t="str">
            <v>Rockville</v>
          </cell>
          <cell r="AK1808" t="str">
            <v>Bruce Terwilliger</v>
          </cell>
          <cell r="AL1808" t="str">
            <v>Cheryl Stovall</v>
          </cell>
          <cell r="AM1808" t="b">
            <v>0</v>
          </cell>
          <cell r="AN1808" t="str">
            <v>RW:007137@3494</v>
          </cell>
          <cell r="AO1808" t="str">
            <v>11527</v>
          </cell>
          <cell r="AP1808">
            <v>0</v>
          </cell>
          <cell r="AQ1808">
            <v>0</v>
          </cell>
          <cell r="AR1808">
            <v>0</v>
          </cell>
          <cell r="AS1808">
            <v>0</v>
          </cell>
          <cell r="AT1808">
            <v>0</v>
          </cell>
          <cell r="AU1808">
            <v>0</v>
          </cell>
          <cell r="AV1808">
            <v>0</v>
          </cell>
          <cell r="AW1808">
            <v>0</v>
          </cell>
          <cell r="AX1808">
            <v>0</v>
          </cell>
          <cell r="AY1808">
            <v>0</v>
          </cell>
        </row>
        <row r="1809">
          <cell r="A1809" t="str">
            <v>040923</v>
          </cell>
          <cell r="B1809" t="str">
            <v>Maple Bay</v>
          </cell>
          <cell r="C1809" t="str">
            <v>401 French Court Street</v>
          </cell>
          <cell r="D1809">
            <v>0</v>
          </cell>
          <cell r="E1809" t="str">
            <v>Virginia Beach</v>
          </cell>
          <cell r="F1809" t="str">
            <v>VA</v>
          </cell>
          <cell r="G1809" t="str">
            <v>23454</v>
          </cell>
          <cell r="H1809" t="str">
            <v>757-425-6911</v>
          </cell>
          <cell r="I1809" t="str">
            <v>757-491-0994</v>
          </cell>
          <cell r="J1809">
            <v>414</v>
          </cell>
          <cell r="K1809" t="str">
            <v>51810</v>
          </cell>
          <cell r="L1809" t="str">
            <v>Virginia Beach City</v>
          </cell>
          <cell r="M1809" t="str">
            <v>5720</v>
          </cell>
          <cell r="N1809" t="str">
            <v>Norfolk-Virginia Beach-Newport News</v>
          </cell>
          <cell r="O1809">
            <v>0</v>
          </cell>
          <cell r="P1809">
            <v>0</v>
          </cell>
          <cell r="Q1809">
            <v>0</v>
          </cell>
          <cell r="R1809" t="str">
            <v>Garden</v>
          </cell>
          <cell r="S1809" t="str">
            <v>AIMCO</v>
          </cell>
          <cell r="T1809" t="str">
            <v>Dreyfuss Acq</v>
          </cell>
          <cell r="U1809" t="str">
            <v>Conventional</v>
          </cell>
          <cell r="V1809" t="str">
            <v>Conventional</v>
          </cell>
          <cell r="W1809">
            <v>0</v>
          </cell>
          <cell r="X1809" t="str">
            <v>Consolidated</v>
          </cell>
          <cell r="Y1809" t="str">
            <v>12</v>
          </cell>
          <cell r="Z1809">
            <v>0</v>
          </cell>
          <cell r="AA1809">
            <v>0</v>
          </cell>
          <cell r="AB1809" t="str">
            <v>464889</v>
          </cell>
          <cell r="AC1809">
            <v>1</v>
          </cell>
          <cell r="AD1809" t="str">
            <v>Yes</v>
          </cell>
          <cell r="AE1809" t="str">
            <v>Yes</v>
          </cell>
          <cell r="AF1809" t="str">
            <v>Dreyfuss</v>
          </cell>
          <cell r="AG1809" t="str">
            <v>AIMCO Maple Bay, L L C</v>
          </cell>
          <cell r="AH1809" t="str">
            <v>1971</v>
          </cell>
          <cell r="AI1809" t="str">
            <v>East</v>
          </cell>
          <cell r="AJ1809" t="str">
            <v>Columbia</v>
          </cell>
          <cell r="AK1809" t="str">
            <v>Kim Barkwell</v>
          </cell>
          <cell r="AL1809" t="str">
            <v>Regina Harris</v>
          </cell>
          <cell r="AM1809" t="b">
            <v>0</v>
          </cell>
          <cell r="AN1809" t="str">
            <v>RW:008629@3494</v>
          </cell>
          <cell r="AO1809" t="str">
            <v>11237</v>
          </cell>
          <cell r="AP1809">
            <v>0</v>
          </cell>
          <cell r="AQ1809">
            <v>0</v>
          </cell>
          <cell r="AR1809">
            <v>0</v>
          </cell>
          <cell r="AS1809">
            <v>0</v>
          </cell>
          <cell r="AT1809">
            <v>0</v>
          </cell>
          <cell r="AU1809">
            <v>0</v>
          </cell>
          <cell r="AV1809">
            <v>0</v>
          </cell>
          <cell r="AW1809">
            <v>0</v>
          </cell>
          <cell r="AX1809">
            <v>0</v>
          </cell>
          <cell r="AY1809">
            <v>0</v>
          </cell>
        </row>
        <row r="1810">
          <cell r="A1810" t="str">
            <v>040924</v>
          </cell>
          <cell r="B1810" t="str">
            <v>Marrill House</v>
          </cell>
          <cell r="C1810" t="str">
            <v>210 E Fairfax Street</v>
          </cell>
          <cell r="D1810">
            <v>0</v>
          </cell>
          <cell r="E1810" t="str">
            <v>Fallas Church</v>
          </cell>
          <cell r="F1810" t="str">
            <v>VA</v>
          </cell>
          <cell r="G1810" t="str">
            <v>22046</v>
          </cell>
          <cell r="H1810" t="str">
            <v>703-532-8600</v>
          </cell>
          <cell r="I1810" t="str">
            <v>703-532-8669</v>
          </cell>
          <cell r="J1810">
            <v>159</v>
          </cell>
          <cell r="K1810" t="str">
            <v>51610</v>
          </cell>
          <cell r="L1810" t="str">
            <v>Falls Church City</v>
          </cell>
          <cell r="M1810" t="str">
            <v>8840</v>
          </cell>
          <cell r="N1810" t="str">
            <v>Washington</v>
          </cell>
          <cell r="O1810" t="str">
            <v>97</v>
          </cell>
          <cell r="P1810" t="str">
            <v>Washington - Baltimore</v>
          </cell>
          <cell r="Q1810">
            <v>0</v>
          </cell>
          <cell r="R1810" t="str">
            <v>highrise</v>
          </cell>
          <cell r="S1810" t="str">
            <v>AIMCO</v>
          </cell>
          <cell r="T1810" t="str">
            <v>Dreyfus</v>
          </cell>
          <cell r="U1810" t="str">
            <v>Conventional</v>
          </cell>
          <cell r="V1810" t="str">
            <v>Conventional</v>
          </cell>
          <cell r="W1810">
            <v>0</v>
          </cell>
          <cell r="X1810" t="str">
            <v>Consolidated</v>
          </cell>
          <cell r="Y1810" t="str">
            <v>12</v>
          </cell>
          <cell r="Z1810">
            <v>0</v>
          </cell>
          <cell r="AA1810">
            <v>0</v>
          </cell>
          <cell r="AB1810">
            <v>0</v>
          </cell>
          <cell r="AC1810">
            <v>1</v>
          </cell>
          <cell r="AD1810" t="str">
            <v>Yes</v>
          </cell>
          <cell r="AE1810" t="str">
            <v>Yes</v>
          </cell>
          <cell r="AF1810" t="str">
            <v>Dreyfuss</v>
          </cell>
          <cell r="AG1810" t="str">
            <v>AIMCO Merrill House, L. L. C.</v>
          </cell>
          <cell r="AH1810" t="str">
            <v>1965</v>
          </cell>
          <cell r="AI1810" t="str">
            <v>East</v>
          </cell>
          <cell r="AJ1810" t="str">
            <v>Rockville</v>
          </cell>
          <cell r="AK1810" t="str">
            <v>Bruce Terwilliger</v>
          </cell>
          <cell r="AL1810" t="str">
            <v>Cheryl Stovall</v>
          </cell>
          <cell r="AM1810" t="b">
            <v>0</v>
          </cell>
          <cell r="AN1810" t="str">
            <v>RW:038673@3494</v>
          </cell>
          <cell r="AO1810" t="str">
            <v>05721</v>
          </cell>
          <cell r="AP1810">
            <v>0</v>
          </cell>
          <cell r="AQ1810">
            <v>0</v>
          </cell>
          <cell r="AR1810">
            <v>0</v>
          </cell>
          <cell r="AS1810">
            <v>0</v>
          </cell>
          <cell r="AT1810">
            <v>0</v>
          </cell>
          <cell r="AU1810">
            <v>0</v>
          </cell>
          <cell r="AV1810">
            <v>0</v>
          </cell>
          <cell r="AW1810">
            <v>0</v>
          </cell>
          <cell r="AX1810">
            <v>0</v>
          </cell>
          <cell r="AY1810">
            <v>0</v>
          </cell>
        </row>
        <row r="1811">
          <cell r="A1811" t="str">
            <v>040927</v>
          </cell>
          <cell r="B1811" t="str">
            <v>Tor</v>
          </cell>
          <cell r="C1811" t="str">
            <v>5764 Stevens Forest Road</v>
          </cell>
          <cell r="D1811">
            <v>0</v>
          </cell>
          <cell r="E1811" t="str">
            <v>Columbia</v>
          </cell>
          <cell r="F1811" t="str">
            <v>MD</v>
          </cell>
          <cell r="G1811" t="str">
            <v>21044</v>
          </cell>
          <cell r="H1811" t="str">
            <v>301-596-5084</v>
          </cell>
          <cell r="I1811" t="str">
            <v>301-596-4831</v>
          </cell>
          <cell r="J1811">
            <v>324</v>
          </cell>
          <cell r="K1811" t="str">
            <v>24027</v>
          </cell>
          <cell r="L1811" t="str">
            <v>Howard</v>
          </cell>
          <cell r="M1811" t="str">
            <v>0720</v>
          </cell>
          <cell r="N1811" t="str">
            <v>Baltimore</v>
          </cell>
          <cell r="O1811" t="str">
            <v>97</v>
          </cell>
          <cell r="P1811" t="str">
            <v>Washington - Baltimore</v>
          </cell>
          <cell r="Q1811">
            <v>0</v>
          </cell>
          <cell r="R1811" t="str">
            <v>Highrise</v>
          </cell>
          <cell r="S1811" t="str">
            <v>AIMCO</v>
          </cell>
          <cell r="T1811" t="str">
            <v>Dreyfuss Acq</v>
          </cell>
          <cell r="U1811" t="str">
            <v>Conventional</v>
          </cell>
          <cell r="V1811" t="str">
            <v>Conventional</v>
          </cell>
          <cell r="W1811">
            <v>0</v>
          </cell>
          <cell r="X1811" t="str">
            <v>Consolidated</v>
          </cell>
          <cell r="Y1811" t="str">
            <v>12</v>
          </cell>
          <cell r="Z1811">
            <v>0</v>
          </cell>
          <cell r="AA1811">
            <v>0</v>
          </cell>
          <cell r="AB1811" t="str">
            <v>310462</v>
          </cell>
          <cell r="AC1811">
            <v>1</v>
          </cell>
          <cell r="AD1811" t="str">
            <v>Yes</v>
          </cell>
          <cell r="AE1811" t="str">
            <v>Yes</v>
          </cell>
          <cell r="AF1811" t="str">
            <v>Dreyfuss</v>
          </cell>
          <cell r="AG1811" t="str">
            <v>AIMCO Tor, L L C</v>
          </cell>
          <cell r="AH1811" t="str">
            <v>1974</v>
          </cell>
          <cell r="AI1811" t="str">
            <v>East</v>
          </cell>
          <cell r="AJ1811" t="str">
            <v>Rockville</v>
          </cell>
          <cell r="AK1811" t="str">
            <v>Bruce Terwilliger</v>
          </cell>
          <cell r="AL1811" t="str">
            <v>Ginger Fitzpatrick</v>
          </cell>
          <cell r="AM1811" t="b">
            <v>1</v>
          </cell>
          <cell r="AN1811">
            <v>0</v>
          </cell>
          <cell r="AO1811">
            <v>0</v>
          </cell>
          <cell r="AP1811">
            <v>0</v>
          </cell>
          <cell r="AQ1811">
            <v>0</v>
          </cell>
          <cell r="AR1811">
            <v>0</v>
          </cell>
          <cell r="AS1811">
            <v>0</v>
          </cell>
          <cell r="AT1811">
            <v>0</v>
          </cell>
          <cell r="AU1811">
            <v>0</v>
          </cell>
          <cell r="AV1811">
            <v>0</v>
          </cell>
          <cell r="AW1811">
            <v>0</v>
          </cell>
          <cell r="AX1811">
            <v>0</v>
          </cell>
          <cell r="AY1811">
            <v>0</v>
          </cell>
        </row>
        <row r="1812">
          <cell r="A1812" t="str">
            <v>040930</v>
          </cell>
          <cell r="B1812" t="str">
            <v>Mountain Ridge</v>
          </cell>
          <cell r="C1812" t="str">
            <v>449 Hobbs Road</v>
          </cell>
          <cell r="D1812">
            <v>0</v>
          </cell>
          <cell r="E1812" t="str">
            <v>Huntsville</v>
          </cell>
          <cell r="F1812" t="str">
            <v>AL</v>
          </cell>
          <cell r="G1812" t="str">
            <v>35803</v>
          </cell>
          <cell r="H1812" t="str">
            <v>256-882-1550</v>
          </cell>
          <cell r="I1812" t="str">
            <v>256-882-1556</v>
          </cell>
          <cell r="J1812">
            <v>50</v>
          </cell>
          <cell r="K1812" t="str">
            <v>01089</v>
          </cell>
          <cell r="L1812" t="str">
            <v>Madison</v>
          </cell>
          <cell r="M1812" t="str">
            <v>3440</v>
          </cell>
          <cell r="N1812" t="str">
            <v>Huntsville</v>
          </cell>
          <cell r="O1812">
            <v>0</v>
          </cell>
          <cell r="P1812">
            <v>0</v>
          </cell>
          <cell r="Q1812">
            <v>0</v>
          </cell>
          <cell r="R1812" t="str">
            <v>Garden</v>
          </cell>
          <cell r="S1812" t="str">
            <v>Insignia</v>
          </cell>
          <cell r="T1812">
            <v>0</v>
          </cell>
          <cell r="U1812" t="str">
            <v>Conventional</v>
          </cell>
          <cell r="V1812" t="str">
            <v>Conventional</v>
          </cell>
          <cell r="W1812" t="str">
            <v>Tax Credit</v>
          </cell>
          <cell r="X1812" t="str">
            <v>Fee</v>
          </cell>
          <cell r="Y1812" t="str">
            <v>12</v>
          </cell>
          <cell r="Z1812">
            <v>0</v>
          </cell>
          <cell r="AA1812">
            <v>0</v>
          </cell>
          <cell r="AB1812" t="str">
            <v>50270</v>
          </cell>
          <cell r="AC1812">
            <v>0</v>
          </cell>
          <cell r="AD1812" t="str">
            <v>No</v>
          </cell>
          <cell r="AE1812" t="str">
            <v>Yes</v>
          </cell>
          <cell r="AF1812" t="str">
            <v>AIMCO/NHP</v>
          </cell>
          <cell r="AG1812" t="str">
            <v>Mountain Ridge Limited Partners</v>
          </cell>
          <cell r="AH1812" t="str">
            <v>1999</v>
          </cell>
          <cell r="AI1812" t="str">
            <v>South East</v>
          </cell>
          <cell r="AJ1812" t="str">
            <v>Mobile</v>
          </cell>
          <cell r="AK1812" t="str">
            <v>Jimmy Arnold</v>
          </cell>
          <cell r="AL1812" t="str">
            <v>Ann Porter</v>
          </cell>
          <cell r="AM1812" t="b">
            <v>0</v>
          </cell>
          <cell r="AN1812" t="str">
            <v>RW:007049@3494</v>
          </cell>
          <cell r="AO1812" t="str">
            <v>11775</v>
          </cell>
          <cell r="AP1812">
            <v>0</v>
          </cell>
          <cell r="AQ1812">
            <v>0</v>
          </cell>
          <cell r="AR1812">
            <v>0</v>
          </cell>
          <cell r="AS1812">
            <v>0</v>
          </cell>
          <cell r="AT1812">
            <v>0</v>
          </cell>
          <cell r="AU1812">
            <v>0</v>
          </cell>
          <cell r="AV1812">
            <v>0</v>
          </cell>
          <cell r="AW1812">
            <v>0</v>
          </cell>
          <cell r="AX1812">
            <v>0</v>
          </cell>
          <cell r="AY1812">
            <v>0</v>
          </cell>
        </row>
        <row r="1813">
          <cell r="A1813" t="str">
            <v>040931</v>
          </cell>
          <cell r="B1813" t="str">
            <v>Laurelwood</v>
          </cell>
          <cell r="C1813" t="str">
            <v>513 Hill Street</v>
          </cell>
          <cell r="D1813">
            <v>0</v>
          </cell>
          <cell r="E1813" t="str">
            <v>Morristown</v>
          </cell>
          <cell r="F1813" t="str">
            <v>TN</v>
          </cell>
          <cell r="G1813" t="str">
            <v>37814</v>
          </cell>
          <cell r="H1813" t="str">
            <v>423-581-1263</v>
          </cell>
          <cell r="I1813" t="str">
            <v>423-581-7574</v>
          </cell>
          <cell r="J1813">
            <v>65</v>
          </cell>
          <cell r="K1813" t="str">
            <v>47063</v>
          </cell>
          <cell r="L1813" t="str">
            <v>Hamblen</v>
          </cell>
          <cell r="M1813" t="str">
            <v>047</v>
          </cell>
          <cell r="N1813" t="str">
            <v>TN Other</v>
          </cell>
          <cell r="O1813">
            <v>0</v>
          </cell>
          <cell r="P1813">
            <v>0</v>
          </cell>
          <cell r="Q1813">
            <v>0</v>
          </cell>
          <cell r="R1813" t="str">
            <v>Garden</v>
          </cell>
          <cell r="S1813" t="str">
            <v>Insignia</v>
          </cell>
          <cell r="T1813" t="str">
            <v>NHP</v>
          </cell>
          <cell r="U1813" t="str">
            <v>Affordable</v>
          </cell>
          <cell r="V1813" t="str">
            <v>Affordable</v>
          </cell>
          <cell r="W1813">
            <v>0</v>
          </cell>
          <cell r="X1813" t="str">
            <v>Equity</v>
          </cell>
          <cell r="Y1813" t="str">
            <v>12</v>
          </cell>
          <cell r="Z1813">
            <v>0</v>
          </cell>
          <cell r="AA1813">
            <v>0</v>
          </cell>
          <cell r="AB1813">
            <v>0</v>
          </cell>
          <cell r="AC1813">
            <v>0</v>
          </cell>
          <cell r="AD1813" t="str">
            <v>No</v>
          </cell>
          <cell r="AE1813" t="str">
            <v>Yes</v>
          </cell>
          <cell r="AF1813" t="str">
            <v>AIMCO/NHP</v>
          </cell>
          <cell r="AG1813" t="str">
            <v>United Housing Partners, Morristown, Ltd.</v>
          </cell>
          <cell r="AH1813">
            <v>0</v>
          </cell>
          <cell r="AI1813" t="str">
            <v>South East</v>
          </cell>
          <cell r="AJ1813" t="str">
            <v>Nashville</v>
          </cell>
          <cell r="AK1813" t="str">
            <v>Rod Beverstein</v>
          </cell>
          <cell r="AL1813" t="str">
            <v>Hank Dotson</v>
          </cell>
          <cell r="AM1813" t="b">
            <v>0</v>
          </cell>
          <cell r="AN1813" t="str">
            <v>RW:008625@3494</v>
          </cell>
          <cell r="AO1813" t="str">
            <v>11279</v>
          </cell>
          <cell r="AP1813">
            <v>0</v>
          </cell>
          <cell r="AQ1813">
            <v>0</v>
          </cell>
          <cell r="AR1813">
            <v>0</v>
          </cell>
          <cell r="AS1813">
            <v>0</v>
          </cell>
          <cell r="AT1813">
            <v>0</v>
          </cell>
          <cell r="AU1813">
            <v>0</v>
          </cell>
          <cell r="AV1813">
            <v>0</v>
          </cell>
          <cell r="AW1813">
            <v>0</v>
          </cell>
          <cell r="AX1813">
            <v>0</v>
          </cell>
          <cell r="AY1813">
            <v>0</v>
          </cell>
        </row>
        <row r="1814">
          <cell r="A1814" t="str">
            <v>040933</v>
          </cell>
          <cell r="B1814" t="str">
            <v>Davie Self Storage</v>
          </cell>
          <cell r="C1814" t="str">
            <v>5370 South University Drive</v>
          </cell>
          <cell r="D1814">
            <v>0</v>
          </cell>
          <cell r="E1814" t="str">
            <v>Davie</v>
          </cell>
          <cell r="F1814" t="str">
            <v>FL</v>
          </cell>
          <cell r="G1814" t="str">
            <v>33328</v>
          </cell>
          <cell r="H1814" t="str">
            <v>954-741-4544</v>
          </cell>
          <cell r="I1814" t="str">
            <v>954-434-4060</v>
          </cell>
          <cell r="J1814">
            <v>0</v>
          </cell>
          <cell r="K1814" t="str">
            <v>12011</v>
          </cell>
          <cell r="L1814" t="str">
            <v>Broward</v>
          </cell>
          <cell r="M1814" t="str">
            <v>2680</v>
          </cell>
          <cell r="N1814" t="str">
            <v>FortLauderdale</v>
          </cell>
          <cell r="O1814" t="str">
            <v>56</v>
          </cell>
          <cell r="P1814" t="str">
            <v>Miami - Fort Lauderdale</v>
          </cell>
          <cell r="Q1814">
            <v>0</v>
          </cell>
          <cell r="R1814" t="str">
            <v>Midrise</v>
          </cell>
          <cell r="S1814" t="str">
            <v>Insignia</v>
          </cell>
          <cell r="T1814">
            <v>0</v>
          </cell>
          <cell r="U1814" t="str">
            <v>Commercial</v>
          </cell>
          <cell r="V1814" t="str">
            <v>Commercial</v>
          </cell>
          <cell r="W1814">
            <v>0</v>
          </cell>
          <cell r="X1814" t="str">
            <v>Fee</v>
          </cell>
          <cell r="Y1814" t="str">
            <v>12</v>
          </cell>
          <cell r="Z1814">
            <v>0</v>
          </cell>
          <cell r="AA1814">
            <v>0</v>
          </cell>
          <cell r="AB1814" t="str">
            <v>62240</v>
          </cell>
          <cell r="AC1814">
            <v>0</v>
          </cell>
          <cell r="AD1814" t="str">
            <v>No</v>
          </cell>
          <cell r="AE1814" t="str">
            <v>Yes</v>
          </cell>
          <cell r="AF1814" t="str">
            <v>AIMCO/NHP</v>
          </cell>
          <cell r="AG1814" t="str">
            <v>Everest Storage II, LLC</v>
          </cell>
          <cell r="AH1814" t="str">
            <v>1988</v>
          </cell>
          <cell r="AI1814" t="str">
            <v>South East</v>
          </cell>
          <cell r="AJ1814" t="str">
            <v>Boca</v>
          </cell>
          <cell r="AK1814" t="str">
            <v>Charlie Vanover</v>
          </cell>
          <cell r="AL1814" t="str">
            <v>Mack Gipson</v>
          </cell>
          <cell r="AM1814" t="b">
            <v>0</v>
          </cell>
          <cell r="AN1814" t="str">
            <v>RW:039619@3494</v>
          </cell>
          <cell r="AO1814" t="str">
            <v>13088</v>
          </cell>
          <cell r="AP1814">
            <v>0</v>
          </cell>
          <cell r="AQ1814">
            <v>0</v>
          </cell>
          <cell r="AR1814">
            <v>0</v>
          </cell>
          <cell r="AS1814">
            <v>0</v>
          </cell>
          <cell r="AT1814">
            <v>0</v>
          </cell>
          <cell r="AU1814">
            <v>0</v>
          </cell>
          <cell r="AV1814">
            <v>0</v>
          </cell>
          <cell r="AW1814">
            <v>0</v>
          </cell>
          <cell r="AX1814">
            <v>0</v>
          </cell>
          <cell r="AY1814">
            <v>0</v>
          </cell>
        </row>
        <row r="1815">
          <cell r="A1815" t="str">
            <v>040934</v>
          </cell>
          <cell r="B1815" t="str">
            <v>Heritage Condominiums</v>
          </cell>
          <cell r="C1815" t="str">
            <v>10361 Cook Way</v>
          </cell>
          <cell r="D1815">
            <v>0</v>
          </cell>
          <cell r="E1815" t="str">
            <v>Thornton</v>
          </cell>
          <cell r="F1815" t="str">
            <v>CO</v>
          </cell>
          <cell r="G1815">
            <v>0</v>
          </cell>
          <cell r="H1815" t="str">
            <v>720-872-8888</v>
          </cell>
          <cell r="I1815">
            <v>0</v>
          </cell>
          <cell r="J1815">
            <v>216</v>
          </cell>
          <cell r="K1815" t="str">
            <v>08001</v>
          </cell>
          <cell r="L1815" t="str">
            <v>Adams</v>
          </cell>
          <cell r="M1815" t="str">
            <v>2080</v>
          </cell>
          <cell r="N1815" t="str">
            <v>Denver</v>
          </cell>
          <cell r="O1815" t="str">
            <v>34</v>
          </cell>
          <cell r="P1815" t="str">
            <v>Denver - Boulder - Greeley</v>
          </cell>
          <cell r="Q1815">
            <v>0</v>
          </cell>
          <cell r="R1815" t="str">
            <v>Garden</v>
          </cell>
          <cell r="S1815" t="str">
            <v>Insignia</v>
          </cell>
          <cell r="T1815">
            <v>0</v>
          </cell>
          <cell r="U1815" t="str">
            <v>Conventional</v>
          </cell>
          <cell r="V1815" t="str">
            <v>Conventional</v>
          </cell>
          <cell r="W1815">
            <v>0</v>
          </cell>
          <cell r="X1815" t="str">
            <v>Fee</v>
          </cell>
          <cell r="Y1815" t="str">
            <v>12</v>
          </cell>
          <cell r="Z1815">
            <v>0</v>
          </cell>
          <cell r="AA1815">
            <v>0</v>
          </cell>
          <cell r="AB1815">
            <v>0</v>
          </cell>
          <cell r="AC1815">
            <v>0</v>
          </cell>
          <cell r="AD1815" t="str">
            <v>No</v>
          </cell>
          <cell r="AE1815" t="str">
            <v>Yes</v>
          </cell>
          <cell r="AF1815">
            <v>0</v>
          </cell>
          <cell r="AG1815" t="str">
            <v>Heritage Condominiums, LLC</v>
          </cell>
          <cell r="AH1815" t="str">
            <v>2000</v>
          </cell>
          <cell r="AI1815" t="str">
            <v>Far West</v>
          </cell>
          <cell r="AJ1815" t="str">
            <v>Denver</v>
          </cell>
          <cell r="AK1815" t="str">
            <v>Steve Peters</v>
          </cell>
          <cell r="AL1815" t="str">
            <v>Marcia Thomasson</v>
          </cell>
          <cell r="AM1815" t="b">
            <v>0</v>
          </cell>
          <cell r="AN1815" t="str">
            <v>RW:025055@3494</v>
          </cell>
          <cell r="AO1815" t="str">
            <v>11608</v>
          </cell>
          <cell r="AP1815">
            <v>0</v>
          </cell>
          <cell r="AQ1815">
            <v>0</v>
          </cell>
          <cell r="AR1815">
            <v>0</v>
          </cell>
          <cell r="AS1815">
            <v>0</v>
          </cell>
          <cell r="AT1815">
            <v>0</v>
          </cell>
          <cell r="AU1815">
            <v>0</v>
          </cell>
          <cell r="AV1815">
            <v>0</v>
          </cell>
          <cell r="AW1815">
            <v>0</v>
          </cell>
          <cell r="AX1815">
            <v>0</v>
          </cell>
          <cell r="AY1815">
            <v>0</v>
          </cell>
        </row>
        <row r="1816">
          <cell r="A1816" t="str">
            <v>040940</v>
          </cell>
          <cell r="B1816" t="str">
            <v>Cottages of Anderson</v>
          </cell>
          <cell r="C1816" t="str">
            <v>3221 Morton Street</v>
          </cell>
          <cell r="D1816">
            <v>0</v>
          </cell>
          <cell r="E1816" t="str">
            <v>Anderson</v>
          </cell>
          <cell r="F1816" t="str">
            <v>IN</v>
          </cell>
          <cell r="G1816" t="str">
            <v>46016</v>
          </cell>
          <cell r="H1816" t="str">
            <v>765-643-3842</v>
          </cell>
          <cell r="I1816" t="str">
            <v>765-643-3954</v>
          </cell>
          <cell r="J1816">
            <v>120</v>
          </cell>
          <cell r="K1816" t="str">
            <v>18095</v>
          </cell>
          <cell r="L1816" t="str">
            <v>Madison</v>
          </cell>
          <cell r="M1816" t="str">
            <v>3480</v>
          </cell>
          <cell r="N1816" t="str">
            <v>Indianapolis</v>
          </cell>
          <cell r="O1816">
            <v>0</v>
          </cell>
          <cell r="P1816">
            <v>0</v>
          </cell>
          <cell r="Q1816">
            <v>0</v>
          </cell>
          <cell r="R1816" t="str">
            <v>Garden</v>
          </cell>
          <cell r="S1816" t="str">
            <v>Insignia</v>
          </cell>
          <cell r="T1816" t="str">
            <v>K&amp;B</v>
          </cell>
          <cell r="U1816" t="str">
            <v>Conventional</v>
          </cell>
          <cell r="V1816" t="str">
            <v>Conventional</v>
          </cell>
          <cell r="W1816" t="str">
            <v>Tax Credit</v>
          </cell>
          <cell r="X1816" t="str">
            <v>Fee</v>
          </cell>
          <cell r="Y1816" t="str">
            <v>12</v>
          </cell>
          <cell r="Z1816">
            <v>0</v>
          </cell>
          <cell r="AA1816">
            <v>0</v>
          </cell>
          <cell r="AB1816">
            <v>0</v>
          </cell>
          <cell r="AC1816">
            <v>0</v>
          </cell>
          <cell r="AD1816" t="str">
            <v>No</v>
          </cell>
          <cell r="AE1816" t="str">
            <v>Yes</v>
          </cell>
          <cell r="AF1816" t="str">
            <v>AIMCO/NHP</v>
          </cell>
          <cell r="AG1816" t="str">
            <v>Cottages of Anderson, L. P.</v>
          </cell>
          <cell r="AH1816" t="str">
            <v>1999</v>
          </cell>
          <cell r="AI1816" t="str">
            <v>West</v>
          </cell>
          <cell r="AJ1816" t="str">
            <v>Indianapolis</v>
          </cell>
          <cell r="AK1816" t="str">
            <v>Rick Arbore</v>
          </cell>
          <cell r="AL1816" t="str">
            <v>Bett Hemry</v>
          </cell>
          <cell r="AM1816" t="b">
            <v>0</v>
          </cell>
          <cell r="AN1816" t="str">
            <v>RW:008266@3494</v>
          </cell>
          <cell r="AO1816">
            <v>0</v>
          </cell>
          <cell r="AP1816">
            <v>0</v>
          </cell>
          <cell r="AQ1816">
            <v>0</v>
          </cell>
          <cell r="AR1816">
            <v>0</v>
          </cell>
          <cell r="AS1816">
            <v>0</v>
          </cell>
          <cell r="AT1816">
            <v>0</v>
          </cell>
          <cell r="AU1816">
            <v>0</v>
          </cell>
          <cell r="AV1816">
            <v>0</v>
          </cell>
          <cell r="AW1816">
            <v>0</v>
          </cell>
          <cell r="AX1816">
            <v>0</v>
          </cell>
          <cell r="AY1816">
            <v>0</v>
          </cell>
        </row>
        <row r="1817">
          <cell r="A1817" t="str">
            <v>040942</v>
          </cell>
          <cell r="B1817" t="str">
            <v>Cottages of Topeka</v>
          </cell>
          <cell r="C1817" t="str">
            <v>620 NW Lyman</v>
          </cell>
          <cell r="D1817">
            <v>0</v>
          </cell>
          <cell r="E1817" t="str">
            <v>Topeka</v>
          </cell>
          <cell r="F1817" t="str">
            <v>KS</v>
          </cell>
          <cell r="G1817" t="str">
            <v>66608</v>
          </cell>
          <cell r="H1817" t="str">
            <v>785-232-4300</v>
          </cell>
          <cell r="I1817" t="str">
            <v>785-232-4328</v>
          </cell>
          <cell r="J1817">
            <v>72</v>
          </cell>
          <cell r="K1817" t="str">
            <v>20177</v>
          </cell>
          <cell r="L1817" t="str">
            <v>Shawnee</v>
          </cell>
          <cell r="M1817" t="str">
            <v>8440</v>
          </cell>
          <cell r="N1817" t="str">
            <v>Topeka</v>
          </cell>
          <cell r="O1817">
            <v>0</v>
          </cell>
          <cell r="P1817">
            <v>0</v>
          </cell>
          <cell r="Q1817">
            <v>0</v>
          </cell>
          <cell r="R1817" t="str">
            <v>Garden</v>
          </cell>
          <cell r="S1817" t="str">
            <v>Insignia</v>
          </cell>
          <cell r="T1817" t="str">
            <v>K &amp; B</v>
          </cell>
          <cell r="U1817" t="str">
            <v>Conventional</v>
          </cell>
          <cell r="V1817" t="str">
            <v>Conventional</v>
          </cell>
          <cell r="W1817" t="str">
            <v>Tax Credit</v>
          </cell>
          <cell r="X1817" t="str">
            <v>Fee</v>
          </cell>
          <cell r="Y1817">
            <v>0</v>
          </cell>
          <cell r="Z1817">
            <v>0</v>
          </cell>
          <cell r="AA1817">
            <v>0</v>
          </cell>
          <cell r="AB1817">
            <v>0</v>
          </cell>
          <cell r="AC1817">
            <v>0</v>
          </cell>
          <cell r="AD1817" t="str">
            <v>No</v>
          </cell>
          <cell r="AE1817" t="str">
            <v>Yes</v>
          </cell>
          <cell r="AF1817" t="str">
            <v>AIMCO/NHP</v>
          </cell>
          <cell r="AG1817" t="str">
            <v>Cottages of Topeka, L.P.</v>
          </cell>
          <cell r="AH1817">
            <v>0</v>
          </cell>
          <cell r="AI1817" t="str">
            <v>Far West</v>
          </cell>
          <cell r="AJ1817" t="str">
            <v>Kansas City</v>
          </cell>
          <cell r="AK1817" t="str">
            <v>Rusty Fleming</v>
          </cell>
          <cell r="AL1817" t="str">
            <v>Saundra Hutchison</v>
          </cell>
          <cell r="AM1817" t="b">
            <v>0</v>
          </cell>
          <cell r="AN1817" t="str">
            <v>RW:039090@3494</v>
          </cell>
          <cell r="AO1817" t="str">
            <v>10422</v>
          </cell>
          <cell r="AP1817">
            <v>0</v>
          </cell>
          <cell r="AQ1817">
            <v>0</v>
          </cell>
          <cell r="AR1817">
            <v>0</v>
          </cell>
          <cell r="AS1817">
            <v>0</v>
          </cell>
          <cell r="AT1817">
            <v>0</v>
          </cell>
          <cell r="AU1817">
            <v>0</v>
          </cell>
          <cell r="AV1817">
            <v>0</v>
          </cell>
          <cell r="AW1817">
            <v>0</v>
          </cell>
          <cell r="AX1817">
            <v>0</v>
          </cell>
          <cell r="AY1817">
            <v>0</v>
          </cell>
        </row>
        <row r="1818">
          <cell r="A1818" t="str">
            <v>040943</v>
          </cell>
          <cell r="B1818" t="str">
            <v>Settler's Gate</v>
          </cell>
          <cell r="C1818" t="str">
            <v>1420 McDermott Drive</v>
          </cell>
          <cell r="D1818">
            <v>0</v>
          </cell>
          <cell r="E1818" t="str">
            <v>Allen</v>
          </cell>
          <cell r="F1818" t="str">
            <v>TX</v>
          </cell>
          <cell r="G1818" t="str">
            <v>75013</v>
          </cell>
          <cell r="H1818" t="str">
            <v>972-359-1470</v>
          </cell>
          <cell r="I1818" t="str">
            <v>972-359-1469</v>
          </cell>
          <cell r="J1818">
            <v>432</v>
          </cell>
          <cell r="K1818" t="str">
            <v>48085</v>
          </cell>
          <cell r="L1818" t="str">
            <v>Collin</v>
          </cell>
          <cell r="M1818" t="str">
            <v>1920</v>
          </cell>
          <cell r="N1818" t="str">
            <v>Dallas</v>
          </cell>
          <cell r="O1818" t="str">
            <v>31</v>
          </cell>
          <cell r="P1818" t="str">
            <v>Dallas - Fort Worth</v>
          </cell>
          <cell r="Q1818">
            <v>0</v>
          </cell>
          <cell r="R1818" t="str">
            <v>Garden</v>
          </cell>
          <cell r="S1818" t="str">
            <v>Insignia</v>
          </cell>
          <cell r="T1818" t="str">
            <v>Meridian Realty Advisors</v>
          </cell>
          <cell r="U1818" t="str">
            <v>Conventional</v>
          </cell>
          <cell r="V1818" t="str">
            <v>Conventional</v>
          </cell>
          <cell r="W1818">
            <v>0</v>
          </cell>
          <cell r="X1818" t="str">
            <v>Fee</v>
          </cell>
          <cell r="Y1818" t="str">
            <v>12</v>
          </cell>
          <cell r="Z1818">
            <v>0</v>
          </cell>
          <cell r="AA1818">
            <v>0</v>
          </cell>
          <cell r="AB1818">
            <v>0</v>
          </cell>
          <cell r="AC1818">
            <v>0</v>
          </cell>
          <cell r="AD1818" t="str">
            <v>No</v>
          </cell>
          <cell r="AE1818" t="str">
            <v>Yes</v>
          </cell>
          <cell r="AF1818" t="str">
            <v>AIMCO/NHP</v>
          </cell>
          <cell r="AG1818" t="str">
            <v>Meridian Settlers Gate L. P.</v>
          </cell>
          <cell r="AH1818">
            <v>0</v>
          </cell>
          <cell r="AI1818" t="str">
            <v>West</v>
          </cell>
          <cell r="AJ1818" t="str">
            <v>Houston II</v>
          </cell>
          <cell r="AK1818" t="str">
            <v>Dave Hannan</v>
          </cell>
          <cell r="AL1818" t="str">
            <v>Julie Bonnin</v>
          </cell>
          <cell r="AM1818" t="b">
            <v>0</v>
          </cell>
          <cell r="AN1818" t="str">
            <v>RW:038206@3494</v>
          </cell>
          <cell r="AO1818" t="str">
            <v>08020</v>
          </cell>
          <cell r="AP1818">
            <v>0</v>
          </cell>
          <cell r="AQ1818">
            <v>0</v>
          </cell>
          <cell r="AR1818">
            <v>0</v>
          </cell>
          <cell r="AS1818">
            <v>0</v>
          </cell>
          <cell r="AT1818">
            <v>0</v>
          </cell>
          <cell r="AU1818">
            <v>0</v>
          </cell>
          <cell r="AV1818">
            <v>0</v>
          </cell>
          <cell r="AW1818">
            <v>0</v>
          </cell>
          <cell r="AX1818">
            <v>0</v>
          </cell>
          <cell r="AY1818">
            <v>0</v>
          </cell>
        </row>
        <row r="1819">
          <cell r="A1819" t="str">
            <v>040944</v>
          </cell>
          <cell r="B1819" t="str">
            <v>Brittany Point</v>
          </cell>
          <cell r="C1819" t="str">
            <v>1225 Willowbrook Drive</v>
          </cell>
          <cell r="D1819">
            <v>0</v>
          </cell>
          <cell r="E1819" t="str">
            <v>Hunstville</v>
          </cell>
          <cell r="F1819" t="str">
            <v>AL</v>
          </cell>
          <cell r="G1819" t="str">
            <v>35802</v>
          </cell>
          <cell r="H1819" t="str">
            <v>256-883-6240</v>
          </cell>
          <cell r="I1819" t="str">
            <v>256-883-0655</v>
          </cell>
          <cell r="J1819">
            <v>431</v>
          </cell>
          <cell r="K1819" t="str">
            <v>01089</v>
          </cell>
          <cell r="L1819" t="str">
            <v>Madison</v>
          </cell>
          <cell r="M1819" t="str">
            <v>3440</v>
          </cell>
          <cell r="N1819" t="str">
            <v>Huntsville</v>
          </cell>
          <cell r="O1819">
            <v>0</v>
          </cell>
          <cell r="P1819">
            <v>0</v>
          </cell>
          <cell r="Q1819">
            <v>0</v>
          </cell>
          <cell r="R1819" t="str">
            <v>Garden</v>
          </cell>
          <cell r="S1819" t="str">
            <v>Insignia</v>
          </cell>
          <cell r="T1819">
            <v>0</v>
          </cell>
          <cell r="U1819" t="str">
            <v>Conventional</v>
          </cell>
          <cell r="V1819" t="str">
            <v>Conventional</v>
          </cell>
          <cell r="W1819">
            <v>0</v>
          </cell>
          <cell r="X1819" t="str">
            <v>Consolidated</v>
          </cell>
          <cell r="Y1819" t="str">
            <v>12</v>
          </cell>
          <cell r="Z1819">
            <v>0</v>
          </cell>
          <cell r="AA1819">
            <v>0</v>
          </cell>
          <cell r="AB1819" t="str">
            <v>522065</v>
          </cell>
          <cell r="AC1819">
            <v>0.99009999999999998</v>
          </cell>
          <cell r="AD1819" t="str">
            <v>Yes</v>
          </cell>
          <cell r="AE1819" t="str">
            <v>Yes</v>
          </cell>
          <cell r="AF1819" t="str">
            <v>AIMCO/NHP</v>
          </cell>
          <cell r="AG1819" t="str">
            <v>Brittany Point AP VIII LP</v>
          </cell>
          <cell r="AH1819">
            <v>0</v>
          </cell>
          <cell r="AI1819" t="str">
            <v>South East</v>
          </cell>
          <cell r="AJ1819" t="str">
            <v>Mobile</v>
          </cell>
          <cell r="AK1819" t="str">
            <v>Jimmy Arnold</v>
          </cell>
          <cell r="AL1819" t="str">
            <v>Ann Porter</v>
          </cell>
          <cell r="AM1819" t="b">
            <v>0</v>
          </cell>
          <cell r="AN1819" t="str">
            <v>RW:038583@3494</v>
          </cell>
          <cell r="AO1819">
            <v>0</v>
          </cell>
          <cell r="AP1819">
            <v>0</v>
          </cell>
          <cell r="AQ1819">
            <v>0</v>
          </cell>
          <cell r="AR1819">
            <v>0</v>
          </cell>
          <cell r="AS1819">
            <v>0</v>
          </cell>
          <cell r="AT1819">
            <v>0</v>
          </cell>
          <cell r="AU1819">
            <v>0</v>
          </cell>
          <cell r="AV1819">
            <v>0</v>
          </cell>
          <cell r="AW1819">
            <v>0</v>
          </cell>
          <cell r="AX1819">
            <v>0</v>
          </cell>
          <cell r="AY1819">
            <v>0</v>
          </cell>
        </row>
        <row r="1820">
          <cell r="A1820" t="str">
            <v>040945</v>
          </cell>
          <cell r="B1820" t="str">
            <v>Sunset Park</v>
          </cell>
          <cell r="C1820" t="str">
            <v>1555 Balzar Avenue</v>
          </cell>
          <cell r="D1820">
            <v>0</v>
          </cell>
          <cell r="E1820" t="str">
            <v>Las Vegas</v>
          </cell>
          <cell r="F1820" t="str">
            <v>NV</v>
          </cell>
          <cell r="G1820" t="str">
            <v>89106</v>
          </cell>
          <cell r="H1820" t="str">
            <v>702-647-8649</v>
          </cell>
          <cell r="I1820" t="str">
            <v>702-647-8912</v>
          </cell>
          <cell r="J1820">
            <v>48</v>
          </cell>
          <cell r="K1820" t="str">
            <v>32003</v>
          </cell>
          <cell r="L1820" t="str">
            <v>Clark</v>
          </cell>
          <cell r="M1820" t="str">
            <v>4120</v>
          </cell>
          <cell r="N1820" t="str">
            <v>Las Vegas</v>
          </cell>
          <cell r="O1820">
            <v>0</v>
          </cell>
          <cell r="P1820">
            <v>0</v>
          </cell>
          <cell r="Q1820">
            <v>0</v>
          </cell>
          <cell r="R1820" t="str">
            <v>Garden</v>
          </cell>
          <cell r="S1820" t="str">
            <v>Insignia</v>
          </cell>
          <cell r="T1820" t="str">
            <v>K&amp;B</v>
          </cell>
          <cell r="U1820" t="str">
            <v>Conventional</v>
          </cell>
          <cell r="V1820" t="str">
            <v>Conventional</v>
          </cell>
          <cell r="W1820" t="str">
            <v>Tax Credit</v>
          </cell>
          <cell r="X1820" t="str">
            <v>Fee</v>
          </cell>
          <cell r="Y1820" t="str">
            <v>12</v>
          </cell>
          <cell r="Z1820">
            <v>0</v>
          </cell>
          <cell r="AA1820">
            <v>0</v>
          </cell>
          <cell r="AB1820">
            <v>0</v>
          </cell>
          <cell r="AC1820">
            <v>0</v>
          </cell>
          <cell r="AD1820" t="str">
            <v>No</v>
          </cell>
          <cell r="AE1820" t="str">
            <v>Yes</v>
          </cell>
          <cell r="AF1820">
            <v>0</v>
          </cell>
          <cell r="AG1820" t="str">
            <v>Sunset Park Investors, L.P.</v>
          </cell>
          <cell r="AH1820">
            <v>0</v>
          </cell>
          <cell r="AI1820" t="str">
            <v>Far West</v>
          </cell>
          <cell r="AJ1820" t="str">
            <v>Denver</v>
          </cell>
          <cell r="AK1820" t="str">
            <v>Steve Peters</v>
          </cell>
          <cell r="AL1820" t="str">
            <v>Dana Murrah</v>
          </cell>
          <cell r="AM1820" t="b">
            <v>0</v>
          </cell>
          <cell r="AN1820" t="str">
            <v>RW:039553@3494</v>
          </cell>
          <cell r="AO1820" t="str">
            <v>07251</v>
          </cell>
          <cell r="AP1820">
            <v>0</v>
          </cell>
          <cell r="AQ1820">
            <v>0</v>
          </cell>
          <cell r="AR1820">
            <v>0</v>
          </cell>
          <cell r="AS1820">
            <v>0</v>
          </cell>
          <cell r="AT1820">
            <v>0</v>
          </cell>
          <cell r="AU1820">
            <v>0</v>
          </cell>
          <cell r="AV1820">
            <v>0</v>
          </cell>
          <cell r="AW1820">
            <v>0</v>
          </cell>
          <cell r="AX1820">
            <v>0</v>
          </cell>
          <cell r="AY1820">
            <v>0</v>
          </cell>
        </row>
        <row r="1821">
          <cell r="A1821" t="str">
            <v>040946</v>
          </cell>
          <cell r="B1821" t="str">
            <v>Country Springs</v>
          </cell>
          <cell r="C1821" t="str">
            <v>625 S Orem Boulevard</v>
          </cell>
          <cell r="D1821">
            <v>0</v>
          </cell>
          <cell r="E1821" t="str">
            <v>Orem</v>
          </cell>
          <cell r="F1821" t="str">
            <v>UT</v>
          </cell>
          <cell r="G1821" t="str">
            <v>84058</v>
          </cell>
          <cell r="H1821" t="str">
            <v>801-226-5276</v>
          </cell>
          <cell r="I1821" t="str">
            <v>801-226-5274</v>
          </cell>
          <cell r="J1821">
            <v>164</v>
          </cell>
          <cell r="K1821" t="str">
            <v>49049</v>
          </cell>
          <cell r="L1821" t="str">
            <v>Utah</v>
          </cell>
          <cell r="M1821" t="str">
            <v>6520</v>
          </cell>
          <cell r="N1821" t="str">
            <v>Provo-Orem</v>
          </cell>
          <cell r="O1821">
            <v>0</v>
          </cell>
          <cell r="P1821">
            <v>0</v>
          </cell>
          <cell r="Q1821">
            <v>0</v>
          </cell>
          <cell r="R1821" t="str">
            <v>Garden</v>
          </cell>
          <cell r="S1821" t="str">
            <v>Insignia</v>
          </cell>
          <cell r="T1821">
            <v>0</v>
          </cell>
          <cell r="U1821" t="str">
            <v>Conventional</v>
          </cell>
          <cell r="V1821" t="str">
            <v>Conventional</v>
          </cell>
          <cell r="W1821">
            <v>0</v>
          </cell>
          <cell r="X1821" t="str">
            <v>Fee</v>
          </cell>
          <cell r="Y1821" t="str">
            <v>12</v>
          </cell>
          <cell r="Z1821">
            <v>0</v>
          </cell>
          <cell r="AA1821">
            <v>0</v>
          </cell>
          <cell r="AB1821">
            <v>0</v>
          </cell>
          <cell r="AC1821">
            <v>0</v>
          </cell>
          <cell r="AD1821" t="str">
            <v>No</v>
          </cell>
          <cell r="AE1821" t="str">
            <v>Yes</v>
          </cell>
          <cell r="AF1821" t="str">
            <v>AIMCO/NHP</v>
          </cell>
          <cell r="AG1821" t="str">
            <v>Country Springs Associates</v>
          </cell>
          <cell r="AH1821">
            <v>0</v>
          </cell>
          <cell r="AI1821" t="str">
            <v>Far West</v>
          </cell>
          <cell r="AJ1821" t="str">
            <v>Denver</v>
          </cell>
          <cell r="AK1821" t="str">
            <v>Steve Peters</v>
          </cell>
          <cell r="AL1821" t="str">
            <v>Greg Wiseman</v>
          </cell>
          <cell r="AM1821" t="b">
            <v>0</v>
          </cell>
          <cell r="AN1821" t="str">
            <v>RW:038324@3494</v>
          </cell>
          <cell r="AO1821" t="str">
            <v>10890</v>
          </cell>
          <cell r="AP1821">
            <v>0</v>
          </cell>
          <cell r="AQ1821">
            <v>0</v>
          </cell>
          <cell r="AR1821">
            <v>0</v>
          </cell>
          <cell r="AS1821">
            <v>0</v>
          </cell>
          <cell r="AT1821">
            <v>0</v>
          </cell>
          <cell r="AU1821">
            <v>0</v>
          </cell>
          <cell r="AV1821">
            <v>602.70000000000005</v>
          </cell>
          <cell r="AW1821">
            <v>0</v>
          </cell>
          <cell r="AX1821">
            <v>602.70000000000005</v>
          </cell>
          <cell r="AY1821">
            <v>0</v>
          </cell>
        </row>
        <row r="1822">
          <cell r="A1822" t="str">
            <v>040949</v>
          </cell>
          <cell r="B1822" t="str">
            <v>Shelter Creek</v>
          </cell>
          <cell r="C1822" t="str">
            <v>1760 N Decatur</v>
          </cell>
          <cell r="D1822">
            <v>0</v>
          </cell>
          <cell r="E1822" t="str">
            <v>Las Vegas</v>
          </cell>
          <cell r="F1822" t="str">
            <v>NV</v>
          </cell>
          <cell r="G1822" t="str">
            <v>89108</v>
          </cell>
          <cell r="H1822" t="str">
            <v>702-647-2220</v>
          </cell>
          <cell r="I1822">
            <v>0</v>
          </cell>
          <cell r="J1822">
            <v>100</v>
          </cell>
          <cell r="K1822" t="str">
            <v>32003</v>
          </cell>
          <cell r="L1822" t="str">
            <v>Clark</v>
          </cell>
          <cell r="M1822" t="str">
            <v>4120</v>
          </cell>
          <cell r="N1822" t="str">
            <v>Las Vegas</v>
          </cell>
          <cell r="O1822">
            <v>0</v>
          </cell>
          <cell r="P1822">
            <v>0</v>
          </cell>
          <cell r="Q1822">
            <v>0</v>
          </cell>
          <cell r="R1822" t="str">
            <v>Garden</v>
          </cell>
          <cell r="S1822" t="str">
            <v>Insignia</v>
          </cell>
          <cell r="T1822" t="str">
            <v>SPI</v>
          </cell>
          <cell r="U1822" t="str">
            <v>Affordable</v>
          </cell>
          <cell r="V1822" t="str">
            <v>Affordable</v>
          </cell>
          <cell r="W1822" t="str">
            <v>Assisted</v>
          </cell>
          <cell r="X1822" t="str">
            <v>Fee</v>
          </cell>
          <cell r="Y1822">
            <v>0</v>
          </cell>
          <cell r="Z1822">
            <v>0</v>
          </cell>
          <cell r="AA1822">
            <v>0</v>
          </cell>
          <cell r="AB1822" t="str">
            <v>95020</v>
          </cell>
          <cell r="AC1822">
            <v>0</v>
          </cell>
          <cell r="AD1822" t="str">
            <v>No</v>
          </cell>
          <cell r="AE1822" t="str">
            <v>Yes</v>
          </cell>
          <cell r="AF1822" t="str">
            <v>SMI PORTFOLIO - All</v>
          </cell>
          <cell r="AG1822" t="str">
            <v>Decatur Arms</v>
          </cell>
          <cell r="AH1822" t="str">
            <v>1978</v>
          </cell>
          <cell r="AI1822" t="str">
            <v>Far West</v>
          </cell>
          <cell r="AJ1822" t="str">
            <v>Denver</v>
          </cell>
          <cell r="AK1822" t="str">
            <v>Steve Peters</v>
          </cell>
          <cell r="AL1822" t="str">
            <v>Dana Murrah</v>
          </cell>
          <cell r="AM1822" t="b">
            <v>0</v>
          </cell>
          <cell r="AN1822" t="str">
            <v>RW:039116@3494</v>
          </cell>
          <cell r="AO1822" t="str">
            <v>10469</v>
          </cell>
          <cell r="AP1822">
            <v>0</v>
          </cell>
          <cell r="AQ1822">
            <v>0</v>
          </cell>
          <cell r="AR1822">
            <v>0</v>
          </cell>
          <cell r="AS1822">
            <v>0</v>
          </cell>
          <cell r="AT1822">
            <v>0</v>
          </cell>
          <cell r="AU1822">
            <v>0</v>
          </cell>
          <cell r="AV1822">
            <v>0</v>
          </cell>
          <cell r="AW1822">
            <v>0</v>
          </cell>
          <cell r="AX1822">
            <v>0</v>
          </cell>
          <cell r="AY1822">
            <v>0</v>
          </cell>
        </row>
        <row r="1823">
          <cell r="A1823" t="str">
            <v>040950</v>
          </cell>
          <cell r="B1823" t="str">
            <v>Robbie Robinson</v>
          </cell>
          <cell r="C1823" t="str">
            <v>709-A East Broad Street</v>
          </cell>
          <cell r="D1823">
            <v>0</v>
          </cell>
          <cell r="E1823" t="str">
            <v>Savannah</v>
          </cell>
          <cell r="F1823" t="str">
            <v>GA</v>
          </cell>
          <cell r="G1823" t="str">
            <v>31401</v>
          </cell>
          <cell r="H1823" t="str">
            <v>912-232-4377</v>
          </cell>
          <cell r="I1823" t="str">
            <v>912-234-4214</v>
          </cell>
          <cell r="J1823">
            <v>100</v>
          </cell>
          <cell r="K1823" t="str">
            <v>13051</v>
          </cell>
          <cell r="L1823" t="str">
            <v>Chatham</v>
          </cell>
          <cell r="M1823" t="str">
            <v>7520</v>
          </cell>
          <cell r="N1823" t="str">
            <v>Savannah</v>
          </cell>
          <cell r="O1823">
            <v>0</v>
          </cell>
          <cell r="P1823">
            <v>0</v>
          </cell>
          <cell r="Q1823">
            <v>0</v>
          </cell>
          <cell r="R1823" t="str">
            <v>Garden</v>
          </cell>
          <cell r="S1823" t="str">
            <v>Insignia</v>
          </cell>
          <cell r="T1823">
            <v>0</v>
          </cell>
          <cell r="U1823" t="str">
            <v>Conventional</v>
          </cell>
          <cell r="V1823" t="str">
            <v>Conventional</v>
          </cell>
          <cell r="W1823" t="str">
            <v>Tax Credit</v>
          </cell>
          <cell r="X1823" t="str">
            <v>Equity</v>
          </cell>
          <cell r="Y1823">
            <v>0</v>
          </cell>
          <cell r="Z1823">
            <v>0</v>
          </cell>
          <cell r="AA1823">
            <v>0</v>
          </cell>
          <cell r="AB1823">
            <v>0</v>
          </cell>
          <cell r="AC1823">
            <v>0</v>
          </cell>
          <cell r="AD1823" t="str">
            <v>Yes</v>
          </cell>
          <cell r="AE1823" t="str">
            <v>Yes</v>
          </cell>
          <cell r="AF1823" t="str">
            <v>AIMCO/NHP</v>
          </cell>
          <cell r="AG1823" t="str">
            <v>SNAP IV Limited Partnership</v>
          </cell>
          <cell r="AH1823">
            <v>0</v>
          </cell>
          <cell r="AI1823" t="str">
            <v>South East</v>
          </cell>
          <cell r="AJ1823" t="str">
            <v>Atlanta</v>
          </cell>
          <cell r="AK1823" t="str">
            <v>Ken Mills</v>
          </cell>
          <cell r="AL1823" t="str">
            <v>Tom Cowdrey</v>
          </cell>
          <cell r="AM1823" t="b">
            <v>0</v>
          </cell>
          <cell r="AN1823" t="str">
            <v>RW:038611@3494</v>
          </cell>
          <cell r="AO1823">
            <v>0</v>
          </cell>
          <cell r="AP1823">
            <v>0</v>
          </cell>
          <cell r="AQ1823">
            <v>0</v>
          </cell>
          <cell r="AR1823">
            <v>0</v>
          </cell>
          <cell r="AS1823">
            <v>0</v>
          </cell>
          <cell r="AT1823">
            <v>0</v>
          </cell>
          <cell r="AU1823">
            <v>0</v>
          </cell>
          <cell r="AV1823">
            <v>0</v>
          </cell>
          <cell r="AW1823">
            <v>0</v>
          </cell>
          <cell r="AX1823">
            <v>0</v>
          </cell>
          <cell r="AY1823">
            <v>0</v>
          </cell>
        </row>
        <row r="1824">
          <cell r="A1824" t="str">
            <v>040955</v>
          </cell>
          <cell r="B1824" t="str">
            <v>Vineyard Gardens</v>
          </cell>
          <cell r="C1824" t="str">
            <v>1616 E Toube Street, #G</v>
          </cell>
          <cell r="D1824">
            <v>0</v>
          </cell>
          <cell r="E1824" t="str">
            <v>Oxnard</v>
          </cell>
          <cell r="F1824" t="str">
            <v>CA</v>
          </cell>
          <cell r="G1824" t="str">
            <v>93030</v>
          </cell>
          <cell r="H1824" t="str">
            <v>805-604-0474</v>
          </cell>
          <cell r="I1824">
            <v>0</v>
          </cell>
          <cell r="J1824">
            <v>62</v>
          </cell>
          <cell r="K1824" t="str">
            <v>06111</v>
          </cell>
          <cell r="L1824" t="str">
            <v>Ventura</v>
          </cell>
          <cell r="M1824" t="str">
            <v>8735</v>
          </cell>
          <cell r="N1824" t="str">
            <v>Ventura</v>
          </cell>
          <cell r="O1824" t="str">
            <v>49</v>
          </cell>
          <cell r="P1824" t="str">
            <v>Los Angeles - Riverside - Orange County</v>
          </cell>
          <cell r="Q1824">
            <v>0</v>
          </cell>
          <cell r="R1824" t="str">
            <v>Garden</v>
          </cell>
          <cell r="S1824" t="str">
            <v>Insignia</v>
          </cell>
          <cell r="T1824" t="str">
            <v>K&amp;B</v>
          </cell>
          <cell r="U1824" t="str">
            <v>Conventional</v>
          </cell>
          <cell r="V1824" t="str">
            <v>Conventional</v>
          </cell>
          <cell r="W1824" t="str">
            <v>Tax Credit</v>
          </cell>
          <cell r="X1824" t="str">
            <v>Fee</v>
          </cell>
          <cell r="Y1824">
            <v>0</v>
          </cell>
          <cell r="Z1824">
            <v>0</v>
          </cell>
          <cell r="AA1824">
            <v>0</v>
          </cell>
          <cell r="AB1824">
            <v>0</v>
          </cell>
          <cell r="AC1824">
            <v>0</v>
          </cell>
          <cell r="AD1824" t="str">
            <v>No</v>
          </cell>
          <cell r="AE1824" t="str">
            <v>Yes</v>
          </cell>
          <cell r="AF1824" t="str">
            <v>AIMCO/NHP</v>
          </cell>
          <cell r="AG1824" t="str">
            <v>Vineyard Gardens Associates L. P.</v>
          </cell>
          <cell r="AH1824" t="str">
            <v>1999</v>
          </cell>
          <cell r="AI1824" t="str">
            <v>Far West</v>
          </cell>
          <cell r="AJ1824" t="str">
            <v>California</v>
          </cell>
          <cell r="AK1824" t="str">
            <v>Greg Garmon</v>
          </cell>
          <cell r="AL1824" t="str">
            <v>Jeff Silverman</v>
          </cell>
          <cell r="AM1824" t="b">
            <v>0</v>
          </cell>
          <cell r="AN1824" t="str">
            <v>RW:005290@3494</v>
          </cell>
          <cell r="AO1824" t="str">
            <v>11451</v>
          </cell>
          <cell r="AP1824">
            <v>0</v>
          </cell>
          <cell r="AQ1824">
            <v>0</v>
          </cell>
          <cell r="AR1824">
            <v>0</v>
          </cell>
          <cell r="AS1824">
            <v>0</v>
          </cell>
          <cell r="AT1824">
            <v>0</v>
          </cell>
          <cell r="AU1824">
            <v>0</v>
          </cell>
          <cell r="AV1824">
            <v>0</v>
          </cell>
          <cell r="AW1824">
            <v>0</v>
          </cell>
          <cell r="AX1824">
            <v>0</v>
          </cell>
          <cell r="AY1824">
            <v>0</v>
          </cell>
        </row>
        <row r="1825">
          <cell r="A1825" t="str">
            <v>040956</v>
          </cell>
          <cell r="B1825" t="str">
            <v>West Creek Villas</v>
          </cell>
          <cell r="C1825" t="str">
            <v>1100 West Chestunt</v>
          </cell>
          <cell r="D1825">
            <v>0</v>
          </cell>
          <cell r="E1825" t="str">
            <v>Lompoc</v>
          </cell>
          <cell r="F1825" t="str">
            <v>CA</v>
          </cell>
          <cell r="G1825" t="str">
            <v>93436</v>
          </cell>
          <cell r="H1825" t="str">
            <v>805-735-7437</v>
          </cell>
          <cell r="I1825">
            <v>0</v>
          </cell>
          <cell r="J1825">
            <v>88</v>
          </cell>
          <cell r="K1825" t="str">
            <v>06083</v>
          </cell>
          <cell r="L1825" t="str">
            <v>Santa Barbara</v>
          </cell>
          <cell r="M1825" t="str">
            <v>7480</v>
          </cell>
          <cell r="N1825" t="str">
            <v>Santa Barbara-Santa Maria-Lompoc</v>
          </cell>
          <cell r="O1825">
            <v>0</v>
          </cell>
          <cell r="P1825">
            <v>0</v>
          </cell>
          <cell r="Q1825">
            <v>0</v>
          </cell>
          <cell r="R1825" t="str">
            <v>Garden</v>
          </cell>
          <cell r="S1825" t="str">
            <v>Insignia</v>
          </cell>
          <cell r="T1825" t="str">
            <v>K&amp;B</v>
          </cell>
          <cell r="U1825" t="str">
            <v>Conventional</v>
          </cell>
          <cell r="V1825" t="str">
            <v>Conventional</v>
          </cell>
          <cell r="W1825" t="str">
            <v>Tax Credit</v>
          </cell>
          <cell r="X1825" t="str">
            <v>Fee</v>
          </cell>
          <cell r="Y1825" t="str">
            <v>12</v>
          </cell>
          <cell r="Z1825">
            <v>0</v>
          </cell>
          <cell r="AA1825">
            <v>0</v>
          </cell>
          <cell r="AB1825">
            <v>0</v>
          </cell>
          <cell r="AC1825">
            <v>0</v>
          </cell>
          <cell r="AD1825" t="str">
            <v>No</v>
          </cell>
          <cell r="AE1825" t="str">
            <v>Yes</v>
          </cell>
          <cell r="AF1825" t="str">
            <v>AIMCO/NHP</v>
          </cell>
          <cell r="AG1825" t="str">
            <v>Lompoc Village 88, L. P.</v>
          </cell>
          <cell r="AH1825" t="str">
            <v>1999</v>
          </cell>
          <cell r="AI1825" t="str">
            <v>Far West</v>
          </cell>
          <cell r="AJ1825" t="str">
            <v>California</v>
          </cell>
          <cell r="AK1825" t="str">
            <v>Greg Garmon</v>
          </cell>
          <cell r="AL1825" t="str">
            <v>Jeff Silverman</v>
          </cell>
          <cell r="AM1825" t="b">
            <v>0</v>
          </cell>
          <cell r="AN1825" t="str">
            <v>RW:039295@3494</v>
          </cell>
          <cell r="AO1825" t="str">
            <v>12027</v>
          </cell>
          <cell r="AP1825">
            <v>0</v>
          </cell>
          <cell r="AQ1825">
            <v>0</v>
          </cell>
          <cell r="AR1825">
            <v>0</v>
          </cell>
          <cell r="AS1825">
            <v>0</v>
          </cell>
          <cell r="AT1825">
            <v>0</v>
          </cell>
          <cell r="AU1825">
            <v>0</v>
          </cell>
          <cell r="AV1825">
            <v>0</v>
          </cell>
          <cell r="AW1825">
            <v>0</v>
          </cell>
          <cell r="AX1825">
            <v>0</v>
          </cell>
          <cell r="AY1825">
            <v>0</v>
          </cell>
        </row>
        <row r="1826">
          <cell r="A1826" t="str">
            <v>040957</v>
          </cell>
          <cell r="B1826" t="str">
            <v>Seminole Ridge</v>
          </cell>
          <cell r="C1826" t="str">
            <v>7225 Silver Star Raod</v>
          </cell>
          <cell r="D1826">
            <v>0</v>
          </cell>
          <cell r="E1826" t="str">
            <v>Orlando</v>
          </cell>
          <cell r="F1826" t="str">
            <v>FL</v>
          </cell>
          <cell r="G1826" t="str">
            <v>32818</v>
          </cell>
          <cell r="H1826">
            <v>0</v>
          </cell>
          <cell r="I1826">
            <v>0</v>
          </cell>
          <cell r="J1826">
            <v>240</v>
          </cell>
          <cell r="K1826" t="str">
            <v>12095</v>
          </cell>
          <cell r="L1826" t="str">
            <v>Orange</v>
          </cell>
          <cell r="M1826" t="str">
            <v>5960</v>
          </cell>
          <cell r="N1826" t="str">
            <v>Orlando</v>
          </cell>
          <cell r="O1826">
            <v>0</v>
          </cell>
          <cell r="P1826">
            <v>0</v>
          </cell>
          <cell r="Q1826">
            <v>0</v>
          </cell>
          <cell r="R1826" t="str">
            <v>Garden</v>
          </cell>
          <cell r="S1826" t="str">
            <v>AIMCO</v>
          </cell>
          <cell r="T1826" t="str">
            <v>P.A.C. Land Development Corp.</v>
          </cell>
          <cell r="U1826" t="str">
            <v>Conventional</v>
          </cell>
          <cell r="V1826" t="str">
            <v>Conventional</v>
          </cell>
          <cell r="W1826" t="str">
            <v>Tax Credit</v>
          </cell>
          <cell r="X1826" t="str">
            <v>Fee</v>
          </cell>
          <cell r="Y1826" t="str">
            <v>12</v>
          </cell>
          <cell r="Z1826">
            <v>0</v>
          </cell>
          <cell r="AA1826">
            <v>0</v>
          </cell>
          <cell r="AB1826">
            <v>0</v>
          </cell>
          <cell r="AC1826">
            <v>0</v>
          </cell>
          <cell r="AD1826" t="str">
            <v>No</v>
          </cell>
          <cell r="AE1826" t="str">
            <v>Yes</v>
          </cell>
          <cell r="AF1826">
            <v>0</v>
          </cell>
          <cell r="AG1826" t="str">
            <v>Seminole Ridge Apartments, Ltd.</v>
          </cell>
          <cell r="AH1826" t="str">
            <v>2000</v>
          </cell>
          <cell r="AI1826" t="str">
            <v>South East</v>
          </cell>
          <cell r="AJ1826" t="str">
            <v>Orlando</v>
          </cell>
          <cell r="AK1826" t="str">
            <v>Chuck Turner</v>
          </cell>
          <cell r="AL1826" t="str">
            <v>Mary J. Rose</v>
          </cell>
          <cell r="AM1826" t="b">
            <v>0</v>
          </cell>
          <cell r="AN1826" t="str">
            <v>RW:006659@3494</v>
          </cell>
          <cell r="AO1826" t="str">
            <v>12061</v>
          </cell>
          <cell r="AP1826">
            <v>0</v>
          </cell>
          <cell r="AQ1826">
            <v>0</v>
          </cell>
          <cell r="AR1826">
            <v>0</v>
          </cell>
          <cell r="AS1826">
            <v>0</v>
          </cell>
          <cell r="AT1826">
            <v>0</v>
          </cell>
          <cell r="AU1826">
            <v>0</v>
          </cell>
          <cell r="AV1826">
            <v>0</v>
          </cell>
          <cell r="AW1826">
            <v>0</v>
          </cell>
          <cell r="AX1826">
            <v>0</v>
          </cell>
          <cell r="AY1826">
            <v>0</v>
          </cell>
        </row>
        <row r="1827">
          <cell r="A1827" t="str">
            <v>040959</v>
          </cell>
          <cell r="B1827" t="str">
            <v>COLONIAL GARDENS</v>
          </cell>
          <cell r="C1827" t="str">
            <v>490 PLAZA BOULEVARD</v>
          </cell>
          <cell r="D1827">
            <v>0</v>
          </cell>
          <cell r="E1827" t="str">
            <v>Morrisville</v>
          </cell>
          <cell r="F1827" t="str">
            <v>PA</v>
          </cell>
          <cell r="G1827" t="str">
            <v>19067</v>
          </cell>
          <cell r="H1827" t="str">
            <v>215-736-0677</v>
          </cell>
          <cell r="I1827" t="str">
            <v>215-736-3843</v>
          </cell>
          <cell r="J1827">
            <v>149</v>
          </cell>
          <cell r="K1827" t="str">
            <v>42017</v>
          </cell>
          <cell r="L1827" t="str">
            <v>Bucks</v>
          </cell>
          <cell r="M1827" t="str">
            <v>6160</v>
          </cell>
          <cell r="N1827" t="str">
            <v>Philadelphia</v>
          </cell>
          <cell r="O1827" t="str">
            <v>77</v>
          </cell>
          <cell r="P1827" t="str">
            <v>Philadelphia - Wilmington - Atlantic City</v>
          </cell>
          <cell r="Q1827" t="str">
            <v>Suburban</v>
          </cell>
          <cell r="R1827" t="str">
            <v>garden</v>
          </cell>
          <cell r="S1827" t="str">
            <v>AIMCO</v>
          </cell>
          <cell r="T1827">
            <v>0</v>
          </cell>
          <cell r="U1827" t="str">
            <v>Conventional</v>
          </cell>
          <cell r="V1827" t="str">
            <v>Conventional</v>
          </cell>
          <cell r="W1827">
            <v>0</v>
          </cell>
          <cell r="X1827" t="str">
            <v>Fee</v>
          </cell>
          <cell r="Y1827" t="str">
            <v>12</v>
          </cell>
          <cell r="Z1827">
            <v>0</v>
          </cell>
          <cell r="AA1827">
            <v>0</v>
          </cell>
          <cell r="AB1827">
            <v>0</v>
          </cell>
          <cell r="AC1827">
            <v>0</v>
          </cell>
          <cell r="AD1827" t="str">
            <v>No</v>
          </cell>
          <cell r="AE1827" t="str">
            <v>Yes</v>
          </cell>
          <cell r="AF1827">
            <v>0</v>
          </cell>
          <cell r="AG1827">
            <v>0</v>
          </cell>
          <cell r="AH1827" t="str">
            <v>1967</v>
          </cell>
          <cell r="AI1827" t="str">
            <v>East</v>
          </cell>
          <cell r="AJ1827" t="str">
            <v>Philadelphia I</v>
          </cell>
          <cell r="AK1827" t="str">
            <v>Carl Ruff</v>
          </cell>
          <cell r="AL1827" t="str">
            <v>Luisa Dicesare</v>
          </cell>
          <cell r="AM1827" t="b">
            <v>1</v>
          </cell>
          <cell r="AN1827">
            <v>0</v>
          </cell>
          <cell r="AO1827">
            <v>0</v>
          </cell>
          <cell r="AP1827">
            <v>0</v>
          </cell>
          <cell r="AQ1827">
            <v>0</v>
          </cell>
          <cell r="AR1827">
            <v>0</v>
          </cell>
          <cell r="AS1827">
            <v>0</v>
          </cell>
          <cell r="AT1827">
            <v>0</v>
          </cell>
          <cell r="AU1827">
            <v>0</v>
          </cell>
          <cell r="AV1827">
            <v>0</v>
          </cell>
          <cell r="AW1827">
            <v>0</v>
          </cell>
          <cell r="AX1827">
            <v>0</v>
          </cell>
          <cell r="AY1827">
            <v>0</v>
          </cell>
        </row>
        <row r="1828">
          <cell r="A1828" t="str">
            <v>040960</v>
          </cell>
          <cell r="B1828" t="str">
            <v>LAKEVIEW MANOR</v>
          </cell>
          <cell r="C1828" t="str">
            <v>1717 BATH ROAD</v>
          </cell>
          <cell r="D1828">
            <v>0</v>
          </cell>
          <cell r="E1828" t="str">
            <v>Bristol</v>
          </cell>
          <cell r="F1828" t="str">
            <v>PA</v>
          </cell>
          <cell r="G1828" t="str">
            <v>19007</v>
          </cell>
          <cell r="H1828" t="str">
            <v>215-788-6030</v>
          </cell>
          <cell r="I1828" t="str">
            <v>215-788-1882</v>
          </cell>
          <cell r="J1828">
            <v>295</v>
          </cell>
          <cell r="K1828" t="str">
            <v>42017</v>
          </cell>
          <cell r="L1828" t="str">
            <v>Bucks</v>
          </cell>
          <cell r="M1828" t="str">
            <v>6160</v>
          </cell>
          <cell r="N1828" t="str">
            <v>Philadelphia</v>
          </cell>
          <cell r="O1828" t="str">
            <v>77</v>
          </cell>
          <cell r="P1828" t="str">
            <v>Philadelphia - Wilmington - Atlantic City</v>
          </cell>
          <cell r="Q1828" t="str">
            <v>Suburban</v>
          </cell>
          <cell r="R1828" t="str">
            <v>garden</v>
          </cell>
          <cell r="S1828" t="str">
            <v>AIMCO</v>
          </cell>
          <cell r="T1828">
            <v>0</v>
          </cell>
          <cell r="U1828" t="str">
            <v>Conventional</v>
          </cell>
          <cell r="V1828" t="str">
            <v>Conventional</v>
          </cell>
          <cell r="W1828">
            <v>0</v>
          </cell>
          <cell r="X1828" t="str">
            <v>Fee</v>
          </cell>
          <cell r="Y1828" t="str">
            <v>12</v>
          </cell>
          <cell r="Z1828">
            <v>0</v>
          </cell>
          <cell r="AA1828">
            <v>0</v>
          </cell>
          <cell r="AB1828">
            <v>0</v>
          </cell>
          <cell r="AC1828">
            <v>0</v>
          </cell>
          <cell r="AD1828" t="str">
            <v>No</v>
          </cell>
          <cell r="AE1828" t="str">
            <v>Yes</v>
          </cell>
          <cell r="AF1828">
            <v>0</v>
          </cell>
          <cell r="AG1828">
            <v>0</v>
          </cell>
          <cell r="AH1828" t="str">
            <v>1968</v>
          </cell>
          <cell r="AI1828" t="str">
            <v>East</v>
          </cell>
          <cell r="AJ1828" t="str">
            <v>Philadelphia I</v>
          </cell>
          <cell r="AK1828" t="str">
            <v>Carl Ruff</v>
          </cell>
          <cell r="AL1828" t="str">
            <v>Jerry Reinert</v>
          </cell>
          <cell r="AM1828" t="b">
            <v>0</v>
          </cell>
          <cell r="AN1828" t="str">
            <v>RW:008685@3494</v>
          </cell>
          <cell r="AO1828" t="str">
            <v>11799</v>
          </cell>
          <cell r="AP1828">
            <v>0</v>
          </cell>
          <cell r="AQ1828">
            <v>0</v>
          </cell>
          <cell r="AR1828">
            <v>0</v>
          </cell>
          <cell r="AS1828">
            <v>0</v>
          </cell>
          <cell r="AT1828">
            <v>0</v>
          </cell>
          <cell r="AU1828">
            <v>0</v>
          </cell>
          <cell r="AV1828">
            <v>0</v>
          </cell>
          <cell r="AW1828">
            <v>0</v>
          </cell>
          <cell r="AX1828">
            <v>0</v>
          </cell>
          <cell r="AY1828">
            <v>0</v>
          </cell>
        </row>
        <row r="1829">
          <cell r="A1829" t="str">
            <v>040961</v>
          </cell>
          <cell r="B1829" t="str">
            <v>COUNTRY CLUB</v>
          </cell>
          <cell r="C1829" t="str">
            <v>1128 NEW RODGERS ROAD</v>
          </cell>
          <cell r="D1829">
            <v>0</v>
          </cell>
          <cell r="E1829" t="str">
            <v>Levittown</v>
          </cell>
          <cell r="F1829" t="str">
            <v>PA</v>
          </cell>
          <cell r="G1829" t="str">
            <v>19056</v>
          </cell>
          <cell r="H1829" t="str">
            <v>215-757-3268</v>
          </cell>
          <cell r="I1829" t="str">
            <v>215-757-5987</v>
          </cell>
          <cell r="J1829">
            <v>112</v>
          </cell>
          <cell r="K1829" t="str">
            <v>42017</v>
          </cell>
          <cell r="L1829" t="str">
            <v>Bucks</v>
          </cell>
          <cell r="M1829" t="str">
            <v>6160</v>
          </cell>
          <cell r="N1829" t="str">
            <v>Philadelphia</v>
          </cell>
          <cell r="O1829" t="str">
            <v>77</v>
          </cell>
          <cell r="P1829" t="str">
            <v>Philadelphia - Wilmington - Atlantic City</v>
          </cell>
          <cell r="Q1829" t="str">
            <v>Rural</v>
          </cell>
          <cell r="R1829" t="str">
            <v>garden</v>
          </cell>
          <cell r="S1829" t="str">
            <v>AIMCO</v>
          </cell>
          <cell r="T1829">
            <v>0</v>
          </cell>
          <cell r="U1829" t="str">
            <v>Conventional</v>
          </cell>
          <cell r="V1829" t="str">
            <v>Conventional</v>
          </cell>
          <cell r="W1829">
            <v>0</v>
          </cell>
          <cell r="X1829" t="str">
            <v>Fee</v>
          </cell>
          <cell r="Y1829" t="str">
            <v>12</v>
          </cell>
          <cell r="Z1829">
            <v>0</v>
          </cell>
          <cell r="AA1829">
            <v>0</v>
          </cell>
          <cell r="AB1829">
            <v>0</v>
          </cell>
          <cell r="AC1829">
            <v>0</v>
          </cell>
          <cell r="AD1829" t="str">
            <v>No</v>
          </cell>
          <cell r="AE1829" t="str">
            <v>Yes</v>
          </cell>
          <cell r="AF1829">
            <v>0</v>
          </cell>
          <cell r="AG1829">
            <v>0</v>
          </cell>
          <cell r="AH1829" t="str">
            <v>1967</v>
          </cell>
          <cell r="AI1829" t="str">
            <v>East</v>
          </cell>
          <cell r="AJ1829" t="str">
            <v>Philadelphia I</v>
          </cell>
          <cell r="AK1829" t="str">
            <v>Carl Ruff</v>
          </cell>
          <cell r="AL1829" t="str">
            <v>Luisa Dicesare</v>
          </cell>
          <cell r="AM1829" t="b">
            <v>0</v>
          </cell>
          <cell r="AN1829" t="str">
            <v>RW:037359@3494</v>
          </cell>
          <cell r="AO1829">
            <v>0</v>
          </cell>
          <cell r="AP1829">
            <v>0</v>
          </cell>
          <cell r="AQ1829">
            <v>0</v>
          </cell>
          <cell r="AR1829">
            <v>0</v>
          </cell>
          <cell r="AS1829">
            <v>0</v>
          </cell>
          <cell r="AT1829">
            <v>0</v>
          </cell>
          <cell r="AU1829">
            <v>0</v>
          </cell>
          <cell r="AV1829">
            <v>0</v>
          </cell>
          <cell r="AW1829">
            <v>0</v>
          </cell>
          <cell r="AX1829">
            <v>0</v>
          </cell>
          <cell r="AY1829">
            <v>0</v>
          </cell>
        </row>
        <row r="1830">
          <cell r="A1830" t="str">
            <v>040962</v>
          </cell>
          <cell r="B1830" t="str">
            <v>Harmony Terrace</v>
          </cell>
          <cell r="C1830" t="str">
            <v>941 Sunset Garden Lane</v>
          </cell>
          <cell r="D1830">
            <v>0</v>
          </cell>
          <cell r="E1830" t="str">
            <v>Simi Valley</v>
          </cell>
          <cell r="F1830" t="str">
            <v>CA</v>
          </cell>
          <cell r="G1830" t="str">
            <v>93065</v>
          </cell>
          <cell r="H1830" t="str">
            <v>805-522-7766</v>
          </cell>
          <cell r="I1830" t="str">
            <v>805-522-7767</v>
          </cell>
          <cell r="J1830">
            <v>136</v>
          </cell>
          <cell r="K1830" t="str">
            <v>06111</v>
          </cell>
          <cell r="L1830" t="str">
            <v>Ventura</v>
          </cell>
          <cell r="M1830" t="str">
            <v>8735</v>
          </cell>
          <cell r="N1830" t="str">
            <v>Ventura</v>
          </cell>
          <cell r="O1830" t="str">
            <v>49</v>
          </cell>
          <cell r="P1830" t="str">
            <v>Los Angeles - Riverside - Orange County</v>
          </cell>
          <cell r="Q1830">
            <v>0</v>
          </cell>
          <cell r="R1830" t="str">
            <v>Garden</v>
          </cell>
          <cell r="S1830" t="str">
            <v>Insignia</v>
          </cell>
          <cell r="T1830" t="str">
            <v>K&amp;B</v>
          </cell>
          <cell r="U1830" t="str">
            <v>Conventional</v>
          </cell>
          <cell r="V1830" t="str">
            <v>Conventional</v>
          </cell>
          <cell r="W1830" t="str">
            <v>Tax Credit</v>
          </cell>
          <cell r="X1830" t="str">
            <v>Fee</v>
          </cell>
          <cell r="Y1830" t="str">
            <v>12</v>
          </cell>
          <cell r="Z1830">
            <v>0</v>
          </cell>
          <cell r="AA1830">
            <v>0</v>
          </cell>
          <cell r="AB1830">
            <v>0</v>
          </cell>
          <cell r="AC1830">
            <v>0</v>
          </cell>
          <cell r="AD1830" t="str">
            <v>No</v>
          </cell>
          <cell r="AE1830" t="str">
            <v>Yes</v>
          </cell>
          <cell r="AF1830" t="str">
            <v>Kaufman &amp; Broad</v>
          </cell>
          <cell r="AG1830" t="str">
            <v>Simi Valley Housing Investors, L P</v>
          </cell>
          <cell r="AH1830" t="str">
            <v>2000</v>
          </cell>
          <cell r="AI1830" t="str">
            <v>Far West</v>
          </cell>
          <cell r="AJ1830" t="str">
            <v>California</v>
          </cell>
          <cell r="AK1830" t="str">
            <v>Greg Garmon</v>
          </cell>
          <cell r="AL1830" t="str">
            <v>Dan Hardy</v>
          </cell>
          <cell r="AM1830" t="b">
            <v>0</v>
          </cell>
          <cell r="AN1830" t="str">
            <v>RW:039592@3494</v>
          </cell>
          <cell r="AO1830" t="str">
            <v>07384</v>
          </cell>
          <cell r="AP1830">
            <v>0</v>
          </cell>
          <cell r="AQ1830">
            <v>0</v>
          </cell>
          <cell r="AR1830">
            <v>0</v>
          </cell>
          <cell r="AS1830">
            <v>0</v>
          </cell>
          <cell r="AT1830">
            <v>0</v>
          </cell>
          <cell r="AU1830">
            <v>0</v>
          </cell>
          <cell r="AV1830">
            <v>0</v>
          </cell>
          <cell r="AW1830">
            <v>0</v>
          </cell>
          <cell r="AX1830">
            <v>0</v>
          </cell>
          <cell r="AY1830">
            <v>0</v>
          </cell>
        </row>
        <row r="1831">
          <cell r="A1831" t="str">
            <v>040963</v>
          </cell>
          <cell r="B1831" t="str">
            <v>Seasons at Simi Valley</v>
          </cell>
          <cell r="C1831" t="str">
            <v>1662 Rory Lane</v>
          </cell>
          <cell r="D1831">
            <v>0</v>
          </cell>
          <cell r="E1831" t="str">
            <v>Simi Valley</v>
          </cell>
          <cell r="F1831" t="str">
            <v>CA</v>
          </cell>
          <cell r="G1831" t="str">
            <v>93063</v>
          </cell>
          <cell r="H1831" t="str">
            <v>805-522-7778</v>
          </cell>
          <cell r="I1831">
            <v>0</v>
          </cell>
          <cell r="J1831">
            <v>69</v>
          </cell>
          <cell r="K1831" t="str">
            <v>06111</v>
          </cell>
          <cell r="L1831" t="str">
            <v>Ventura</v>
          </cell>
          <cell r="M1831" t="str">
            <v>8735</v>
          </cell>
          <cell r="N1831" t="str">
            <v>Ventura</v>
          </cell>
          <cell r="O1831" t="str">
            <v>49</v>
          </cell>
          <cell r="P1831" t="str">
            <v>Los Angeles - Riverside - Orange County</v>
          </cell>
          <cell r="Q1831">
            <v>0</v>
          </cell>
          <cell r="R1831" t="str">
            <v>Garden</v>
          </cell>
          <cell r="S1831" t="str">
            <v>Insignia</v>
          </cell>
          <cell r="T1831" t="str">
            <v>K&amp;B</v>
          </cell>
          <cell r="U1831" t="str">
            <v>Conventional</v>
          </cell>
          <cell r="V1831" t="str">
            <v>Conventional</v>
          </cell>
          <cell r="W1831" t="str">
            <v>Tax Credit</v>
          </cell>
          <cell r="X1831" t="str">
            <v>Fee</v>
          </cell>
          <cell r="Y1831" t="str">
            <v>12</v>
          </cell>
          <cell r="Z1831">
            <v>0</v>
          </cell>
          <cell r="AA1831">
            <v>0</v>
          </cell>
          <cell r="AB1831">
            <v>0</v>
          </cell>
          <cell r="AC1831">
            <v>0</v>
          </cell>
          <cell r="AD1831" t="str">
            <v>No</v>
          </cell>
          <cell r="AE1831" t="str">
            <v>Yes</v>
          </cell>
          <cell r="AF1831" t="str">
            <v>Kaufman &amp; Broad</v>
          </cell>
          <cell r="AG1831" t="str">
            <v>Rory Lane Seniors, L P</v>
          </cell>
          <cell r="AH1831" t="str">
            <v>2000</v>
          </cell>
          <cell r="AI1831" t="str">
            <v>Far West</v>
          </cell>
          <cell r="AJ1831" t="str">
            <v>California</v>
          </cell>
          <cell r="AK1831" t="str">
            <v>Greg Garmon</v>
          </cell>
          <cell r="AL1831" t="str">
            <v>Dan Hardy</v>
          </cell>
          <cell r="AM1831" t="b">
            <v>0</v>
          </cell>
          <cell r="AN1831" t="str">
            <v>RW:038612@3494</v>
          </cell>
          <cell r="AO1831" t="str">
            <v>11008</v>
          </cell>
          <cell r="AP1831">
            <v>0</v>
          </cell>
          <cell r="AQ1831">
            <v>0</v>
          </cell>
          <cell r="AR1831">
            <v>0</v>
          </cell>
          <cell r="AS1831">
            <v>0</v>
          </cell>
          <cell r="AT1831">
            <v>0</v>
          </cell>
          <cell r="AU1831">
            <v>0</v>
          </cell>
          <cell r="AV1831">
            <v>0</v>
          </cell>
          <cell r="AW1831">
            <v>0</v>
          </cell>
          <cell r="AX1831">
            <v>0</v>
          </cell>
          <cell r="AY1831">
            <v>0</v>
          </cell>
        </row>
        <row r="1832">
          <cell r="A1832" t="str">
            <v>040964</v>
          </cell>
          <cell r="B1832" t="str">
            <v>Chaney Bragg</v>
          </cell>
          <cell r="C1832" t="str">
            <v>6450 S Stoney Island</v>
          </cell>
          <cell r="D1832">
            <v>0</v>
          </cell>
          <cell r="E1832" t="str">
            <v>Chicago</v>
          </cell>
          <cell r="F1832" t="str">
            <v>IL</v>
          </cell>
          <cell r="G1832" t="str">
            <v>60637</v>
          </cell>
          <cell r="H1832" t="str">
            <v>773-288-4202</v>
          </cell>
          <cell r="I1832" t="str">
            <v>773-288-4326</v>
          </cell>
          <cell r="J1832">
            <v>23</v>
          </cell>
          <cell r="K1832" t="str">
            <v>17031</v>
          </cell>
          <cell r="L1832" t="str">
            <v>Cook</v>
          </cell>
          <cell r="M1832" t="str">
            <v>1600</v>
          </cell>
          <cell r="N1832" t="str">
            <v>Chicago</v>
          </cell>
          <cell r="O1832" t="str">
            <v>14</v>
          </cell>
          <cell r="P1832" t="str">
            <v>Chicago - Gary - Kenosha</v>
          </cell>
          <cell r="Q1832">
            <v>0</v>
          </cell>
          <cell r="R1832" t="str">
            <v>Garden</v>
          </cell>
          <cell r="S1832" t="str">
            <v>Insignia</v>
          </cell>
          <cell r="T1832">
            <v>0</v>
          </cell>
          <cell r="U1832" t="str">
            <v>Affordable</v>
          </cell>
          <cell r="V1832" t="str">
            <v>Affordable</v>
          </cell>
          <cell r="W1832">
            <v>0</v>
          </cell>
          <cell r="X1832" t="str">
            <v>Fee</v>
          </cell>
          <cell r="Y1832" t="str">
            <v>12</v>
          </cell>
          <cell r="Z1832">
            <v>0</v>
          </cell>
          <cell r="AA1832">
            <v>0</v>
          </cell>
          <cell r="AB1832">
            <v>0</v>
          </cell>
          <cell r="AC1832">
            <v>0</v>
          </cell>
          <cell r="AD1832" t="str">
            <v>No</v>
          </cell>
          <cell r="AE1832" t="str">
            <v>Yes</v>
          </cell>
          <cell r="AF1832">
            <v>0</v>
          </cell>
          <cell r="AG1832" t="str">
            <v>Wecan Development Corporation</v>
          </cell>
          <cell r="AH1832" t="str">
            <v>1929</v>
          </cell>
          <cell r="AI1832" t="str">
            <v>Far West</v>
          </cell>
          <cell r="AJ1832" t="str">
            <v>Chicago</v>
          </cell>
          <cell r="AK1832" t="str">
            <v>Wade Roemke</v>
          </cell>
          <cell r="AL1832" t="str">
            <v>Claudia Vita</v>
          </cell>
          <cell r="AM1832" t="b">
            <v>0</v>
          </cell>
          <cell r="AN1832" t="str">
            <v>RW:038220@3494</v>
          </cell>
          <cell r="AO1832" t="str">
            <v>08081</v>
          </cell>
          <cell r="AP1832">
            <v>0</v>
          </cell>
          <cell r="AQ1832">
            <v>0</v>
          </cell>
          <cell r="AR1832">
            <v>0</v>
          </cell>
          <cell r="AS1832">
            <v>0</v>
          </cell>
          <cell r="AT1832">
            <v>0</v>
          </cell>
          <cell r="AU1832">
            <v>0</v>
          </cell>
          <cell r="AV1832">
            <v>0</v>
          </cell>
          <cell r="AW1832">
            <v>0</v>
          </cell>
          <cell r="AX1832">
            <v>0</v>
          </cell>
          <cell r="AY1832">
            <v>0</v>
          </cell>
        </row>
        <row r="1833">
          <cell r="A1833" t="str">
            <v>040965</v>
          </cell>
          <cell r="B1833" t="str">
            <v>Thompkins Terrace</v>
          </cell>
          <cell r="C1833" t="str">
            <v>1 Thompkins Avenue</v>
          </cell>
          <cell r="D1833">
            <v>0</v>
          </cell>
          <cell r="E1833" t="str">
            <v>Beacon</v>
          </cell>
          <cell r="F1833" t="str">
            <v>NY</v>
          </cell>
          <cell r="G1833" t="str">
            <v>12508</v>
          </cell>
          <cell r="H1833" t="str">
            <v>914-831-6700</v>
          </cell>
          <cell r="I1833">
            <v>0</v>
          </cell>
          <cell r="J1833">
            <v>192</v>
          </cell>
          <cell r="K1833" t="str">
            <v>36027</v>
          </cell>
          <cell r="L1833" t="str">
            <v>Dutchess</v>
          </cell>
          <cell r="M1833" t="str">
            <v>2281</v>
          </cell>
          <cell r="N1833" t="str">
            <v>Dutchess County</v>
          </cell>
          <cell r="O1833" t="str">
            <v>70</v>
          </cell>
          <cell r="P1833" t="str">
            <v>New York - Northern New Jersey - Long Island</v>
          </cell>
          <cell r="Q1833">
            <v>0</v>
          </cell>
          <cell r="R1833" t="str">
            <v>Garden</v>
          </cell>
          <cell r="S1833" t="str">
            <v>Insignia</v>
          </cell>
          <cell r="T1833">
            <v>0</v>
          </cell>
          <cell r="U1833" t="str">
            <v>Affordable</v>
          </cell>
          <cell r="V1833" t="str">
            <v>Affordable</v>
          </cell>
          <cell r="W1833">
            <v>0</v>
          </cell>
          <cell r="X1833" t="str">
            <v>Equity</v>
          </cell>
          <cell r="Y1833" t="str">
            <v>12</v>
          </cell>
          <cell r="Z1833">
            <v>0</v>
          </cell>
          <cell r="AA1833">
            <v>0</v>
          </cell>
          <cell r="AB1833">
            <v>0</v>
          </cell>
          <cell r="AC1833">
            <v>0</v>
          </cell>
          <cell r="AD1833" t="str">
            <v>Yes</v>
          </cell>
          <cell r="AE1833" t="str">
            <v>Yes</v>
          </cell>
          <cell r="AF1833">
            <v>0</v>
          </cell>
          <cell r="AG1833">
            <v>0</v>
          </cell>
          <cell r="AH1833">
            <v>0</v>
          </cell>
          <cell r="AI1833">
            <v>0</v>
          </cell>
          <cell r="AJ1833">
            <v>0</v>
          </cell>
          <cell r="AK1833">
            <v>0</v>
          </cell>
          <cell r="AL1833">
            <v>0</v>
          </cell>
          <cell r="AM1833" t="b">
            <v>0</v>
          </cell>
          <cell r="AN1833" t="str">
            <v>RW:038599@3494</v>
          </cell>
          <cell r="AO1833" t="str">
            <v>05716</v>
          </cell>
          <cell r="AP1833">
            <v>0</v>
          </cell>
          <cell r="AQ1833">
            <v>0</v>
          </cell>
          <cell r="AR1833">
            <v>0</v>
          </cell>
          <cell r="AS1833">
            <v>0</v>
          </cell>
          <cell r="AT1833">
            <v>0</v>
          </cell>
          <cell r="AU1833">
            <v>0</v>
          </cell>
          <cell r="AV1833">
            <v>0</v>
          </cell>
          <cell r="AW1833">
            <v>0</v>
          </cell>
          <cell r="AX1833">
            <v>0</v>
          </cell>
          <cell r="AY1833">
            <v>0</v>
          </cell>
        </row>
        <row r="1834">
          <cell r="A1834" t="str">
            <v>040968</v>
          </cell>
          <cell r="B1834" t="str">
            <v>Belmont Buckingham</v>
          </cell>
          <cell r="C1834" t="str">
            <v>1080 Sherman Street</v>
          </cell>
          <cell r="D1834">
            <v>0</v>
          </cell>
          <cell r="E1834" t="str">
            <v>Denver</v>
          </cell>
          <cell r="F1834" t="str">
            <v>CO</v>
          </cell>
          <cell r="G1834" t="str">
            <v>80203</v>
          </cell>
          <cell r="H1834" t="str">
            <v>303-861-0540</v>
          </cell>
          <cell r="I1834" t="str">
            <v>303-861-1248</v>
          </cell>
          <cell r="J1834">
            <v>122</v>
          </cell>
          <cell r="K1834" t="str">
            <v>08031</v>
          </cell>
          <cell r="L1834" t="str">
            <v>Denver</v>
          </cell>
          <cell r="M1834" t="str">
            <v>2080</v>
          </cell>
          <cell r="N1834" t="str">
            <v>Denver</v>
          </cell>
          <cell r="O1834" t="str">
            <v>34</v>
          </cell>
          <cell r="P1834" t="str">
            <v>Denver - Boulder - Greeley</v>
          </cell>
          <cell r="Q1834">
            <v>0</v>
          </cell>
          <cell r="R1834" t="str">
            <v>Highrise</v>
          </cell>
          <cell r="S1834" t="str">
            <v>AIMCO</v>
          </cell>
          <cell r="T1834">
            <v>0</v>
          </cell>
          <cell r="U1834" t="str">
            <v>Conventional</v>
          </cell>
          <cell r="V1834" t="str">
            <v>Conventional</v>
          </cell>
          <cell r="W1834">
            <v>0</v>
          </cell>
          <cell r="X1834" t="str">
            <v>Fee</v>
          </cell>
          <cell r="Y1834">
            <v>0</v>
          </cell>
          <cell r="Z1834">
            <v>0</v>
          </cell>
          <cell r="AA1834">
            <v>0</v>
          </cell>
          <cell r="AB1834">
            <v>0</v>
          </cell>
          <cell r="AC1834">
            <v>0</v>
          </cell>
          <cell r="AD1834" t="str">
            <v>No</v>
          </cell>
          <cell r="AE1834" t="str">
            <v>Yes</v>
          </cell>
          <cell r="AF1834">
            <v>0</v>
          </cell>
          <cell r="AG1834" t="str">
            <v>Belmont/Buckingham, L.L.C.</v>
          </cell>
          <cell r="AH1834" t="str">
            <v>1923</v>
          </cell>
          <cell r="AI1834" t="str">
            <v>Far West</v>
          </cell>
          <cell r="AJ1834" t="str">
            <v>Denver</v>
          </cell>
          <cell r="AK1834" t="str">
            <v>Steve Peters</v>
          </cell>
          <cell r="AL1834" t="str">
            <v>Rocky Sundling</v>
          </cell>
          <cell r="AM1834" t="b">
            <v>0</v>
          </cell>
          <cell r="AN1834" t="str">
            <v>RW:005704@3494</v>
          </cell>
          <cell r="AO1834" t="str">
            <v>11756</v>
          </cell>
          <cell r="AP1834">
            <v>0</v>
          </cell>
          <cell r="AQ1834">
            <v>0</v>
          </cell>
          <cell r="AR1834">
            <v>0</v>
          </cell>
          <cell r="AS1834">
            <v>0</v>
          </cell>
          <cell r="AT1834">
            <v>0</v>
          </cell>
          <cell r="AU1834">
            <v>0</v>
          </cell>
          <cell r="AV1834">
            <v>0</v>
          </cell>
          <cell r="AW1834">
            <v>0</v>
          </cell>
          <cell r="AX1834">
            <v>0</v>
          </cell>
          <cell r="AY1834">
            <v>0</v>
          </cell>
        </row>
        <row r="1835">
          <cell r="A1835" t="str">
            <v>040970</v>
          </cell>
          <cell r="B1835" t="str">
            <v>Timberlakes at Atascocita</v>
          </cell>
          <cell r="C1835" t="str">
            <v>18551 Timber Forest Drive</v>
          </cell>
          <cell r="D1835">
            <v>0</v>
          </cell>
          <cell r="E1835" t="str">
            <v>Humble</v>
          </cell>
          <cell r="F1835" t="str">
            <v>TX</v>
          </cell>
          <cell r="G1835" t="str">
            <v>77346</v>
          </cell>
          <cell r="H1835" t="str">
            <v>281-812-2941</v>
          </cell>
          <cell r="I1835">
            <v>0</v>
          </cell>
          <cell r="J1835">
            <v>312</v>
          </cell>
          <cell r="K1835" t="str">
            <v>48201</v>
          </cell>
          <cell r="L1835" t="str">
            <v>Harris</v>
          </cell>
          <cell r="M1835" t="str">
            <v>3360</v>
          </cell>
          <cell r="N1835" t="str">
            <v>Houston</v>
          </cell>
          <cell r="O1835" t="str">
            <v>42</v>
          </cell>
          <cell r="P1835" t="str">
            <v>Houston - Galveston - Brazoria</v>
          </cell>
          <cell r="Q1835">
            <v>0</v>
          </cell>
          <cell r="R1835" t="str">
            <v>Garden</v>
          </cell>
          <cell r="S1835" t="str">
            <v>Insignia</v>
          </cell>
          <cell r="T1835">
            <v>0</v>
          </cell>
          <cell r="U1835" t="str">
            <v>Conventional</v>
          </cell>
          <cell r="V1835" t="str">
            <v>Conventional</v>
          </cell>
          <cell r="W1835">
            <v>0</v>
          </cell>
          <cell r="X1835" t="str">
            <v>Fee</v>
          </cell>
          <cell r="Y1835" t="str">
            <v>12</v>
          </cell>
          <cell r="Z1835">
            <v>0</v>
          </cell>
          <cell r="AA1835">
            <v>0</v>
          </cell>
          <cell r="AB1835">
            <v>0</v>
          </cell>
          <cell r="AC1835">
            <v>0</v>
          </cell>
          <cell r="AD1835" t="str">
            <v>No</v>
          </cell>
          <cell r="AE1835" t="str">
            <v>Yes</v>
          </cell>
          <cell r="AF1835" t="str">
            <v>B J Bird</v>
          </cell>
          <cell r="AG1835" t="str">
            <v>Timberlakes, L L C</v>
          </cell>
          <cell r="AH1835" t="str">
            <v>2000</v>
          </cell>
          <cell r="AI1835" t="str">
            <v>West</v>
          </cell>
          <cell r="AJ1835" t="str">
            <v>Houston II</v>
          </cell>
          <cell r="AK1835" t="str">
            <v>Dave Hannan</v>
          </cell>
          <cell r="AL1835" t="str">
            <v>Julie Bonnin</v>
          </cell>
          <cell r="AM1835" t="b">
            <v>0</v>
          </cell>
          <cell r="AN1835">
            <v>0</v>
          </cell>
          <cell r="AO1835">
            <v>0</v>
          </cell>
          <cell r="AP1835">
            <v>0</v>
          </cell>
          <cell r="AQ1835">
            <v>0</v>
          </cell>
          <cell r="AR1835">
            <v>0</v>
          </cell>
          <cell r="AS1835">
            <v>0</v>
          </cell>
          <cell r="AT1835">
            <v>0</v>
          </cell>
          <cell r="AU1835">
            <v>0</v>
          </cell>
          <cell r="AV1835">
            <v>0</v>
          </cell>
          <cell r="AW1835">
            <v>0</v>
          </cell>
          <cell r="AX1835">
            <v>0</v>
          </cell>
          <cell r="AY1835">
            <v>0</v>
          </cell>
        </row>
      </sheetData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18491811241"/>
      <sheetName val="Template"/>
      <sheetName val="Sheet3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illennium_Debt Summary"/>
      <sheetName val="Sheet2"/>
      <sheetName val="SD_Dropdowns"/>
      <sheetName val="Sheet3"/>
    </sheetNames>
    <sheetDataSet>
      <sheetData sheetId="0" refreshError="1"/>
      <sheetData sheetId="1" refreshError="1"/>
      <sheetData sheetId="2">
        <row r="2">
          <cell r="C2" t="str">
            <v>Arangio, Patrick</v>
          </cell>
          <cell r="G2" t="str">
            <v>Debt - Permanent</v>
          </cell>
          <cell r="I2" t="str">
            <v>Floating</v>
          </cell>
        </row>
        <row r="3">
          <cell r="C3" t="str">
            <v>Arriaga, Jordan</v>
          </cell>
          <cell r="G3" t="str">
            <v>Debt - Construction</v>
          </cell>
          <cell r="I3" t="str">
            <v>Fixed</v>
          </cell>
        </row>
        <row r="4">
          <cell r="C4" t="str">
            <v>Bach, James</v>
          </cell>
          <cell r="G4" t="str">
            <v>Debt - Construction and Permanent</v>
          </cell>
        </row>
        <row r="5">
          <cell r="C5" t="str">
            <v>Beaty, Jim</v>
          </cell>
          <cell r="G5" t="str">
            <v>Debt - Bridge</v>
          </cell>
        </row>
        <row r="6">
          <cell r="C6" t="str">
            <v>Bockenkamp, Bill</v>
          </cell>
          <cell r="G6" t="str">
            <v>Debt - Forward/Takeout</v>
          </cell>
        </row>
        <row r="7">
          <cell r="C7" t="str">
            <v>Borge, David</v>
          </cell>
          <cell r="G7" t="str">
            <v>Debt - Loan Sale</v>
          </cell>
        </row>
        <row r="8">
          <cell r="C8" t="str">
            <v>Braddish, Keith</v>
          </cell>
          <cell r="G8" t="str">
            <v>Debt - Other</v>
          </cell>
        </row>
        <row r="9">
          <cell r="C9" t="str">
            <v>Branca, Bernard</v>
          </cell>
          <cell r="G9" t="str">
            <v>Structured Finance - JV Single Asset</v>
          </cell>
        </row>
        <row r="10">
          <cell r="C10" t="str">
            <v>Brizendine, Bill</v>
          </cell>
          <cell r="G10" t="str">
            <v>Structured Finance - JV Entity Level</v>
          </cell>
        </row>
        <row r="11">
          <cell r="C11" t="str">
            <v>Capeloto, Mark</v>
          </cell>
          <cell r="G11" t="str">
            <v>Structured Finance - Preferred</v>
          </cell>
        </row>
        <row r="12">
          <cell r="C12" t="str">
            <v>Catanzaro, Bill</v>
          </cell>
          <cell r="G12" t="str">
            <v>Structured Finance - Mezzanine Loan</v>
          </cell>
        </row>
        <row r="13">
          <cell r="C13" t="str">
            <v>Chiles, Bill</v>
          </cell>
          <cell r="G13" t="str">
            <v>Structured Finance - Participating Loan</v>
          </cell>
        </row>
        <row r="14">
          <cell r="C14" t="str">
            <v>Chism, Jeremy</v>
          </cell>
          <cell r="G14" t="str">
            <v>Structured Finance - Convertible Mtg</v>
          </cell>
        </row>
        <row r="15">
          <cell r="C15" t="str">
            <v>Clifford, John</v>
          </cell>
          <cell r="G15" t="str">
            <v>Structured Finance - Sale-Leaseback</v>
          </cell>
        </row>
        <row r="16">
          <cell r="C16" t="str">
            <v>Cohen, Mark</v>
          </cell>
          <cell r="G16" t="str">
            <v>Structured Finance - Other</v>
          </cell>
        </row>
        <row r="17">
          <cell r="C17" t="str">
            <v>Corrigan, Brian</v>
          </cell>
          <cell r="G17" t="str">
            <v>Property Sale</v>
          </cell>
        </row>
        <row r="18">
          <cell r="C18" t="str">
            <v>Cox, Ron</v>
          </cell>
        </row>
        <row r="19">
          <cell r="C19" t="str">
            <v>Crozier, Jeff</v>
          </cell>
        </row>
        <row r="20">
          <cell r="C20" t="str">
            <v>Doll, Michael</v>
          </cell>
        </row>
        <row r="21">
          <cell r="C21" t="str">
            <v>Donato, Joe</v>
          </cell>
        </row>
        <row r="22">
          <cell r="C22" t="str">
            <v>Donovan, Peter</v>
          </cell>
        </row>
        <row r="23">
          <cell r="C23" t="str">
            <v>Dorros, Dave</v>
          </cell>
        </row>
        <row r="24">
          <cell r="C24" t="str">
            <v>Easter, Mike</v>
          </cell>
        </row>
        <row r="25">
          <cell r="C25" t="str">
            <v>Eilers, Mark</v>
          </cell>
        </row>
        <row r="26">
          <cell r="C26" t="str">
            <v>Eisendrath, Brian</v>
          </cell>
        </row>
        <row r="27">
          <cell r="C27" t="str">
            <v>Encinias, Kelly J</v>
          </cell>
        </row>
        <row r="28">
          <cell r="C28" t="str">
            <v>Falzarano, Donna</v>
          </cell>
        </row>
        <row r="29">
          <cell r="C29" t="str">
            <v>Farrell, John</v>
          </cell>
        </row>
        <row r="30">
          <cell r="C30" t="str">
            <v>Finley, Brian</v>
          </cell>
        </row>
        <row r="31">
          <cell r="C31" t="str">
            <v>Fish, Tom</v>
          </cell>
        </row>
        <row r="32">
          <cell r="C32" t="str">
            <v>Fisher, Mark</v>
          </cell>
        </row>
        <row r="33">
          <cell r="C33" t="str">
            <v>Fleisher, Randy</v>
          </cell>
        </row>
        <row r="34">
          <cell r="C34" t="str">
            <v>Foschini, Charles</v>
          </cell>
        </row>
        <row r="35">
          <cell r="C35" t="str">
            <v>Francis, Bruce</v>
          </cell>
        </row>
        <row r="36">
          <cell r="C36" t="str">
            <v>Frank, Robert</v>
          </cell>
        </row>
        <row r="37">
          <cell r="C37" t="str">
            <v>Frisch, Bob</v>
          </cell>
        </row>
        <row r="38">
          <cell r="C38" t="str">
            <v>Gibson, Mark</v>
          </cell>
        </row>
        <row r="39">
          <cell r="C39" t="str">
            <v>Greene, Greg</v>
          </cell>
        </row>
        <row r="40">
          <cell r="C40" t="str">
            <v>Gunning, James</v>
          </cell>
        </row>
        <row r="41">
          <cell r="C41" t="str">
            <v>Halpern, Brian</v>
          </cell>
        </row>
        <row r="42">
          <cell r="C42" t="str">
            <v>Halpern, Ron</v>
          </cell>
        </row>
        <row r="43">
          <cell r="C43" t="str">
            <v>Harwood, Tim</v>
          </cell>
        </row>
        <row r="44">
          <cell r="C44" t="str">
            <v>Hatcher, Bradley</v>
          </cell>
        </row>
        <row r="45">
          <cell r="C45" t="str">
            <v>Hawthorne, William</v>
          </cell>
        </row>
        <row r="46">
          <cell r="C46" t="str">
            <v>Heffner, Steve</v>
          </cell>
        </row>
        <row r="47">
          <cell r="C47" t="str">
            <v>Hoover, Todd</v>
          </cell>
        </row>
        <row r="48">
          <cell r="C48" t="str">
            <v>House, Paul</v>
          </cell>
        </row>
        <row r="49">
          <cell r="C49" t="str">
            <v>Housman, Glenn</v>
          </cell>
        </row>
        <row r="50">
          <cell r="C50" t="str">
            <v>Hoye, Cindy</v>
          </cell>
        </row>
        <row r="51">
          <cell r="C51" t="str">
            <v>James, Dennis</v>
          </cell>
        </row>
        <row r="52">
          <cell r="C52" t="str">
            <v>James, Greg</v>
          </cell>
        </row>
        <row r="53">
          <cell r="C53" t="str">
            <v>Jennewein, Donald</v>
          </cell>
        </row>
        <row r="54">
          <cell r="C54" t="str">
            <v>Jimenez, Dennis</v>
          </cell>
        </row>
        <row r="55">
          <cell r="C55" t="str">
            <v>Jordan, Richard</v>
          </cell>
        </row>
        <row r="56">
          <cell r="C56" t="str">
            <v>Kempson, Hal</v>
          </cell>
        </row>
        <row r="57">
          <cell r="C57" t="str">
            <v>Kennedy, Kelly</v>
          </cell>
        </row>
        <row r="58">
          <cell r="C58" t="str">
            <v>Kennedy, Tracy</v>
          </cell>
        </row>
        <row r="59">
          <cell r="C59" t="str">
            <v>Klepal, Rick</v>
          </cell>
        </row>
        <row r="60">
          <cell r="C60" t="str">
            <v>Kline, Sharon</v>
          </cell>
        </row>
        <row r="61">
          <cell r="C61" t="str">
            <v>Kohn, Brian</v>
          </cell>
        </row>
        <row r="62">
          <cell r="C62" t="str">
            <v>Kornberg, Murray</v>
          </cell>
        </row>
        <row r="63">
          <cell r="C63" t="str">
            <v>Krawiecki, Bob</v>
          </cell>
        </row>
        <row r="64">
          <cell r="C64" t="str">
            <v>Kristick, Kevin</v>
          </cell>
        </row>
        <row r="65">
          <cell r="C65" t="str">
            <v>Lachapelle, Robert</v>
          </cell>
        </row>
        <row r="66">
          <cell r="C66" t="str">
            <v>Leffler, Bill</v>
          </cell>
        </row>
        <row r="67">
          <cell r="C67" t="str">
            <v>Lewis, Scott</v>
          </cell>
        </row>
        <row r="68">
          <cell r="C68" t="str">
            <v>Majewski, Jeff</v>
          </cell>
        </row>
        <row r="69">
          <cell r="C69" t="str">
            <v>Makar, Michal</v>
          </cell>
        </row>
        <row r="70">
          <cell r="C70" t="str">
            <v>Mallon, Daniel</v>
          </cell>
        </row>
        <row r="71">
          <cell r="C71" t="str">
            <v>Mandala, Rocco</v>
          </cell>
        </row>
        <row r="72">
          <cell r="C72" t="str">
            <v>Marino, Pete</v>
          </cell>
        </row>
        <row r="73">
          <cell r="C73" t="str">
            <v>McConnico, Mac</v>
          </cell>
        </row>
        <row r="74">
          <cell r="C74" t="str">
            <v>McDonald, Mary</v>
          </cell>
        </row>
        <row r="75">
          <cell r="C75" t="str">
            <v>McGovern, Mark</v>
          </cell>
        </row>
        <row r="76">
          <cell r="C76" t="str">
            <v>McKenna, Josh</v>
          </cell>
        </row>
        <row r="77">
          <cell r="C77" t="str">
            <v>McKenna, Sean</v>
          </cell>
        </row>
        <row r="78">
          <cell r="C78" t="str">
            <v>McKenna, Shawn</v>
          </cell>
        </row>
        <row r="79">
          <cell r="C79" t="str">
            <v>Meese, David</v>
          </cell>
        </row>
        <row r="80">
          <cell r="C80" t="str">
            <v>Melody, Larry</v>
          </cell>
        </row>
        <row r="81">
          <cell r="C81" t="str">
            <v>Melody, Mike</v>
          </cell>
        </row>
        <row r="82">
          <cell r="C82" t="str">
            <v>Melody, Tom</v>
          </cell>
        </row>
        <row r="83">
          <cell r="C83" t="str">
            <v>Meseck, Scott</v>
          </cell>
        </row>
        <row r="84">
          <cell r="C84" t="str">
            <v>Minter, Holly</v>
          </cell>
        </row>
        <row r="85">
          <cell r="C85" t="str">
            <v>Mueller, Craig</v>
          </cell>
        </row>
        <row r="86">
          <cell r="C86" t="str">
            <v>Mueller, Douglas</v>
          </cell>
        </row>
        <row r="87">
          <cell r="C87" t="str">
            <v>Nelson, John</v>
          </cell>
        </row>
        <row r="88">
          <cell r="C88" t="str">
            <v>Noonan, Tim</v>
          </cell>
        </row>
        <row r="89">
          <cell r="C89" t="str">
            <v>Paulus, Wayne</v>
          </cell>
        </row>
        <row r="90">
          <cell r="C90" t="str">
            <v>Peay, Brandon</v>
          </cell>
        </row>
        <row r="91">
          <cell r="C91" t="str">
            <v>Perry, Tim</v>
          </cell>
        </row>
        <row r="92">
          <cell r="C92" t="str">
            <v>Petersen, John</v>
          </cell>
        </row>
        <row r="93">
          <cell r="C93" t="str">
            <v>Petro, Barry</v>
          </cell>
        </row>
        <row r="94">
          <cell r="C94" t="str">
            <v>Pettit, Steve</v>
          </cell>
        </row>
        <row r="95">
          <cell r="C95" t="str">
            <v>Petz, Frank</v>
          </cell>
        </row>
        <row r="96">
          <cell r="C96" t="str">
            <v>Pomeroy, Ted</v>
          </cell>
        </row>
        <row r="97">
          <cell r="C97" t="str">
            <v>Prakken, Michael</v>
          </cell>
        </row>
        <row r="98">
          <cell r="C98" t="str">
            <v>ProlinkTesterDeal, ProlinkTesterDeal</v>
          </cell>
        </row>
        <row r="99">
          <cell r="C99" t="str">
            <v>Pullman, Lance</v>
          </cell>
        </row>
        <row r="100">
          <cell r="C100" t="str">
            <v>Randles, Kevin</v>
          </cell>
        </row>
        <row r="101">
          <cell r="C101" t="str">
            <v>Reid, George</v>
          </cell>
        </row>
        <row r="102">
          <cell r="C102" t="str">
            <v>Riccio, Mike</v>
          </cell>
        </row>
        <row r="103">
          <cell r="C103" t="str">
            <v>Rice, Geoff</v>
          </cell>
        </row>
        <row r="104">
          <cell r="C104" t="str">
            <v>Rice, Jonathan</v>
          </cell>
        </row>
        <row r="105">
          <cell r="C105" t="str">
            <v>Richards, John</v>
          </cell>
        </row>
        <row r="106">
          <cell r="C106" t="str">
            <v>Riggs, Wanda</v>
          </cell>
        </row>
        <row r="107">
          <cell r="C107" t="str">
            <v>Roth Jr., Ron</v>
          </cell>
        </row>
        <row r="108">
          <cell r="C108" t="str">
            <v>Seylar, Douglas</v>
          </cell>
        </row>
        <row r="109">
          <cell r="C109" t="str">
            <v>Shafer, Jamie</v>
          </cell>
        </row>
        <row r="110">
          <cell r="C110" t="str">
            <v>Shaw, Jeff</v>
          </cell>
        </row>
        <row r="111">
          <cell r="C111" t="str">
            <v>Sheedy, Chris</v>
          </cell>
        </row>
        <row r="112">
          <cell r="C112" t="str">
            <v>Sherman, Michael</v>
          </cell>
        </row>
        <row r="113">
          <cell r="C113" t="str">
            <v>Silcox, Frank</v>
          </cell>
        </row>
        <row r="114">
          <cell r="C114" t="str">
            <v>Silvers, Lisa</v>
          </cell>
        </row>
        <row r="115">
          <cell r="C115" t="str">
            <v>Standeford, Jack</v>
          </cell>
        </row>
        <row r="116">
          <cell r="C116" t="str">
            <v>Starman, James</v>
          </cell>
        </row>
        <row r="117">
          <cell r="C117" t="str">
            <v>Steinhilber, George</v>
          </cell>
        </row>
        <row r="118">
          <cell r="C118" t="str">
            <v>Stewart, Rob</v>
          </cell>
        </row>
        <row r="119">
          <cell r="C119" t="str">
            <v>Stinebaugh, David</v>
          </cell>
        </row>
        <row r="120">
          <cell r="C120" t="str">
            <v>Stoffers, Brian</v>
          </cell>
        </row>
        <row r="121">
          <cell r="C121" t="str">
            <v>Strober, Michael</v>
          </cell>
        </row>
        <row r="122">
          <cell r="C122" t="str">
            <v>Sullivan, Amy L</v>
          </cell>
        </row>
        <row r="123">
          <cell r="C123" t="str">
            <v>Tegeler, Troy</v>
          </cell>
        </row>
        <row r="124">
          <cell r="C124" t="str">
            <v>Test, Producer</v>
          </cell>
        </row>
        <row r="125">
          <cell r="C125" t="str">
            <v>Testy, McTester</v>
          </cell>
        </row>
        <row r="126">
          <cell r="C126" t="str">
            <v>Tramuto, James</v>
          </cell>
        </row>
        <row r="127">
          <cell r="C127" t="str">
            <v>Troy, Kevin</v>
          </cell>
        </row>
        <row r="128">
          <cell r="C128" t="str">
            <v>Tupler, Eric</v>
          </cell>
        </row>
        <row r="129">
          <cell r="C129" t="str">
            <v>Tyler, William</v>
          </cell>
        </row>
        <row r="130">
          <cell r="C130" t="str">
            <v>Wagley, Jay</v>
          </cell>
        </row>
        <row r="131">
          <cell r="C131" t="str">
            <v>Walker, Frank</v>
          </cell>
        </row>
        <row r="132">
          <cell r="C132" t="str">
            <v>Walker, Ray</v>
          </cell>
        </row>
        <row r="133">
          <cell r="C133" t="str">
            <v>Ward, Phil</v>
          </cell>
        </row>
        <row r="134">
          <cell r="C134" t="str">
            <v>Wehr, Van</v>
          </cell>
        </row>
        <row r="135">
          <cell r="C135" t="str">
            <v>Wellington, Greg</v>
          </cell>
        </row>
        <row r="136">
          <cell r="C136" t="str">
            <v>Whalen, Terry</v>
          </cell>
        </row>
        <row r="137">
          <cell r="C137" t="str">
            <v>White, Tim</v>
          </cell>
        </row>
        <row r="138">
          <cell r="C138" t="str">
            <v>Wilson, Mike</v>
          </cell>
        </row>
        <row r="139">
          <cell r="C139" t="str">
            <v>Zanoff, Maury</v>
          </cell>
        </row>
      </sheetData>
      <sheetData sheetId="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"/>
      <sheetName val="Codes"/>
      <sheetName val="DisplayCharts"/>
      <sheetName val="Summary"/>
      <sheetName val="DealSummary"/>
      <sheetName val="Assump"/>
      <sheetName val="Mapping"/>
      <sheetName val="Forecasted"/>
      <sheetName val="Historical"/>
      <sheetName val="Condo DCF"/>
      <sheetName val="Condo"/>
      <sheetName val="Debt"/>
      <sheetName val="Client Ops"/>
      <sheetName val="ERI"/>
      <sheetName val="RentRevenue"/>
      <sheetName val="GroupUnitMix"/>
      <sheetName val="NonRev"/>
      <sheetName val="UtiReimb"/>
      <sheetName val="Gar_WD_Stor"/>
      <sheetName val="OtherIncome"/>
      <sheetName val="Payroll"/>
      <sheetName val="Gas&amp;Electric"/>
      <sheetName val="Water"/>
      <sheetName val="Trash"/>
      <sheetName val="Maintenance"/>
      <sheetName val="Turnkey"/>
      <sheetName val="Landscaping"/>
      <sheetName val="MktAdvt"/>
      <sheetName val="Admin"/>
      <sheetName val="MngtFee"/>
      <sheetName val="Taxes"/>
      <sheetName val="Insurance"/>
      <sheetName val="Misc"/>
      <sheetName val="RR"/>
      <sheetName val="CapEx"/>
      <sheetName val="Link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7">
          <cell r="J17">
            <v>406410</v>
          </cell>
        </row>
      </sheetData>
      <sheetData sheetId="8">
        <row r="40">
          <cell r="H40">
            <v>2257842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Summary"/>
      <sheetName val="**_x0000__x0000__x0000__x0000_鿴"/>
      <sheetName val="**00"/>
      <sheetName val="**02"/>
      <sheetName val="Budget Input"/>
      <sheetName val="Actual Financial Input"/>
      <sheetName val="Reprojection Input"/>
      <sheetName val="Weekly Input"/>
      <sheetName val="Reprojection Report PRINT"/>
      <sheetName val="Operating Report PRINT #1"/>
      <sheetName val="Financial Report PRINT #2"/>
      <sheetName val="Variance Input &amp; PRINT #3"/>
      <sheetName val="Prudential Report"/>
      <sheetName val="INTERIM Reprojection Input"/>
      <sheetName val="QTRLY Reprojection"/>
    </sheetNames>
    <sheetDataSet>
      <sheetData sheetId="0">
        <row r="1">
          <cell r="O1" t="str">
            <v xml:space="preserve">  No. of Units:</v>
          </cell>
          <cell r="P1">
            <v>0</v>
          </cell>
        </row>
        <row r="2">
          <cell r="O2" t="str">
            <v>Rentable SQFT:</v>
          </cell>
          <cell r="P2">
            <v>0</v>
          </cell>
        </row>
        <row r="3">
          <cell r="R3">
            <v>1997</v>
          </cell>
        </row>
        <row r="4">
          <cell r="E4">
            <v>35431</v>
          </cell>
          <cell r="F4">
            <v>35462</v>
          </cell>
          <cell r="G4">
            <v>35490</v>
          </cell>
          <cell r="H4">
            <v>35521</v>
          </cell>
          <cell r="I4">
            <v>35551</v>
          </cell>
          <cell r="J4">
            <v>35582</v>
          </cell>
          <cell r="K4">
            <v>35612</v>
          </cell>
          <cell r="L4">
            <v>35643</v>
          </cell>
          <cell r="M4">
            <v>35674</v>
          </cell>
          <cell r="N4">
            <v>35704</v>
          </cell>
          <cell r="O4">
            <v>35735</v>
          </cell>
          <cell r="P4">
            <v>35765</v>
          </cell>
          <cell r="R4" t="str">
            <v>Budgeted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t Upgrades"/>
      <sheetName val="Flooring"/>
      <sheetName val="Washer-Dryer"/>
      <sheetName val="Original Report"/>
      <sheetName val="Budgets"/>
      <sheetName val="Sheet2"/>
    </sheetNames>
    <sheetDataSet>
      <sheetData sheetId="0">
        <row r="2">
          <cell r="Z2" t="str">
            <v>W/D Only</v>
          </cell>
        </row>
        <row r="3">
          <cell r="Z3" t="str">
            <v xml:space="preserve">Flooring 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Market Rate Calculations"/>
    </sheetNames>
    <sheetDataSet>
      <sheetData sheetId="0">
        <row r="1">
          <cell r="A1" t="str">
            <v>THE HAWTHORNE WORKS SHOPPING CENTER</v>
          </cell>
        </row>
        <row r="2">
          <cell r="A2" t="str">
            <v>ASSET PRICING STRATEGY</v>
          </cell>
        </row>
        <row r="3">
          <cell r="A3" t="str">
            <v>Market Rate Calculations</v>
          </cell>
        </row>
        <row r="4">
          <cell r="A4" t="str">
            <v>Hawthorne Partners</v>
          </cell>
        </row>
        <row r="6">
          <cell r="C6" t="str">
            <v>Growth</v>
          </cell>
        </row>
        <row r="7">
          <cell r="A7" t="str">
            <v>Year</v>
          </cell>
          <cell r="C7" t="str">
            <v>Rate</v>
          </cell>
          <cell r="E7" t="str">
            <v>Market Rate [1]</v>
          </cell>
        </row>
        <row r="9">
          <cell r="A9">
            <v>1995</v>
          </cell>
          <cell r="E9">
            <v>10</v>
          </cell>
          <cell r="F9">
            <v>14</v>
          </cell>
          <cell r="G9">
            <v>15</v>
          </cell>
          <cell r="H9">
            <v>15</v>
          </cell>
          <cell r="I9">
            <v>16</v>
          </cell>
          <cell r="J9">
            <v>17</v>
          </cell>
          <cell r="K9">
            <v>18</v>
          </cell>
          <cell r="L9">
            <v>19</v>
          </cell>
          <cell r="M9">
            <v>21</v>
          </cell>
        </row>
        <row r="10">
          <cell r="A10">
            <v>1996</v>
          </cell>
          <cell r="C10">
            <v>0</v>
          </cell>
          <cell r="E10">
            <v>10</v>
          </cell>
          <cell r="F10">
            <v>14</v>
          </cell>
          <cell r="G10">
            <v>15</v>
          </cell>
          <cell r="H10">
            <v>15</v>
          </cell>
          <cell r="I10">
            <v>16</v>
          </cell>
          <cell r="J10">
            <v>17</v>
          </cell>
          <cell r="K10">
            <v>18</v>
          </cell>
          <cell r="L10">
            <v>19</v>
          </cell>
          <cell r="M10">
            <v>21</v>
          </cell>
        </row>
        <row r="11">
          <cell r="A11">
            <v>1997</v>
          </cell>
          <cell r="C11">
            <v>0.04</v>
          </cell>
          <cell r="E11">
            <v>10.4</v>
          </cell>
          <cell r="F11">
            <v>14.56</v>
          </cell>
          <cell r="G11">
            <v>15.600000000000001</v>
          </cell>
          <cell r="H11">
            <v>15.600000000000001</v>
          </cell>
          <cell r="I11">
            <v>16.64</v>
          </cell>
          <cell r="J11">
            <v>17.68</v>
          </cell>
          <cell r="K11">
            <v>18.72</v>
          </cell>
          <cell r="L11">
            <v>19.760000000000002</v>
          </cell>
          <cell r="M11">
            <v>21.84</v>
          </cell>
        </row>
        <row r="12">
          <cell r="A12">
            <v>1998</v>
          </cell>
          <cell r="C12">
            <v>0.04</v>
          </cell>
          <cell r="E12">
            <v>10.816000000000001</v>
          </cell>
          <cell r="F12">
            <v>15.1424</v>
          </cell>
          <cell r="G12">
            <v>16.224000000000004</v>
          </cell>
          <cell r="H12">
            <v>16.224000000000004</v>
          </cell>
          <cell r="I12">
            <v>17.305600000000002</v>
          </cell>
          <cell r="J12">
            <v>18.3872</v>
          </cell>
          <cell r="K12">
            <v>19.468799999999998</v>
          </cell>
          <cell r="L12">
            <v>20.550400000000003</v>
          </cell>
          <cell r="M12">
            <v>22.7136</v>
          </cell>
        </row>
        <row r="13">
          <cell r="A13">
            <v>1999</v>
          </cell>
          <cell r="C13">
            <v>0.04</v>
          </cell>
          <cell r="E13">
            <v>11.248640000000002</v>
          </cell>
          <cell r="F13">
            <v>15.748096</v>
          </cell>
          <cell r="G13">
            <v>16.872960000000006</v>
          </cell>
          <cell r="H13">
            <v>16.872960000000006</v>
          </cell>
          <cell r="I13">
            <v>17.997824000000001</v>
          </cell>
          <cell r="J13">
            <v>19.122688</v>
          </cell>
          <cell r="K13">
            <v>20.247551999999999</v>
          </cell>
          <cell r="L13">
            <v>21.372416000000005</v>
          </cell>
          <cell r="M13">
            <v>23.622143999999999</v>
          </cell>
        </row>
        <row r="14">
          <cell r="A14">
            <v>2000</v>
          </cell>
          <cell r="C14">
            <v>0.04</v>
          </cell>
          <cell r="E14">
            <v>11.698585600000003</v>
          </cell>
          <cell r="F14">
            <v>16.37801984</v>
          </cell>
          <cell r="G14">
            <v>17.547878400000005</v>
          </cell>
          <cell r="H14">
            <v>17.547878400000005</v>
          </cell>
          <cell r="I14">
            <v>18.717736960000003</v>
          </cell>
          <cell r="J14">
            <v>19.887595520000001</v>
          </cell>
          <cell r="K14">
            <v>21.057454079999999</v>
          </cell>
          <cell r="L14">
            <v>22.227312640000005</v>
          </cell>
          <cell r="M14">
            <v>24.56702976</v>
          </cell>
        </row>
        <row r="15">
          <cell r="A15">
            <v>2001</v>
          </cell>
          <cell r="C15">
            <v>0.04</v>
          </cell>
          <cell r="E15">
            <v>12.166529024000004</v>
          </cell>
          <cell r="F15">
            <v>17.033140633600002</v>
          </cell>
          <cell r="G15">
            <v>18.249793536000006</v>
          </cell>
          <cell r="H15">
            <v>18.249793536000006</v>
          </cell>
          <cell r="I15">
            <v>19.466446438400006</v>
          </cell>
          <cell r="J15">
            <v>20.683099340800002</v>
          </cell>
          <cell r="K15">
            <v>21.899752243200002</v>
          </cell>
          <cell r="L15">
            <v>23.116405145600005</v>
          </cell>
          <cell r="M15">
            <v>25.549710950400002</v>
          </cell>
        </row>
        <row r="16">
          <cell r="A16">
            <v>2002</v>
          </cell>
          <cell r="C16">
            <v>0.04</v>
          </cell>
          <cell r="E16">
            <v>12.653190184960005</v>
          </cell>
          <cell r="F16">
            <v>17.714466258944004</v>
          </cell>
          <cell r="G16">
            <v>18.979785277440005</v>
          </cell>
          <cell r="H16">
            <v>18.979785277440005</v>
          </cell>
          <cell r="I16">
            <v>20.245104295936006</v>
          </cell>
          <cell r="J16">
            <v>21.510423314432003</v>
          </cell>
          <cell r="K16">
            <v>22.775742332928001</v>
          </cell>
          <cell r="L16">
            <v>24.041061351424005</v>
          </cell>
          <cell r="M16">
            <v>26.571699388416004</v>
          </cell>
        </row>
        <row r="17">
          <cell r="A17">
            <v>2003</v>
          </cell>
          <cell r="C17">
            <v>0.04</v>
          </cell>
          <cell r="E17">
            <v>13.159317792358406</v>
          </cell>
          <cell r="F17">
            <v>18.423044909301765</v>
          </cell>
          <cell r="G17">
            <v>19.738976688537605</v>
          </cell>
          <cell r="H17">
            <v>19.738976688537605</v>
          </cell>
          <cell r="I17">
            <v>21.054908467773448</v>
          </cell>
          <cell r="J17">
            <v>22.370840247009284</v>
          </cell>
          <cell r="K17">
            <v>23.686772026245123</v>
          </cell>
          <cell r="L17">
            <v>25.002703805480966</v>
          </cell>
          <cell r="M17">
            <v>27.634567363952645</v>
          </cell>
        </row>
        <row r="18">
          <cell r="A18">
            <v>2004</v>
          </cell>
          <cell r="C18">
            <v>0.04</v>
          </cell>
          <cell r="E18">
            <v>13.685690504052744</v>
          </cell>
          <cell r="F18">
            <v>19.159966705673838</v>
          </cell>
          <cell r="G18">
            <v>20.528535756079108</v>
          </cell>
          <cell r="H18">
            <v>20.528535756079108</v>
          </cell>
          <cell r="I18">
            <v>21.897104806484386</v>
          </cell>
          <cell r="J18">
            <v>23.265673856889656</v>
          </cell>
          <cell r="K18">
            <v>24.634242907294929</v>
          </cell>
          <cell r="L18">
            <v>26.002811957700207</v>
          </cell>
          <cell r="M18">
            <v>28.73995005851075</v>
          </cell>
        </row>
        <row r="19">
          <cell r="A19">
            <v>2005</v>
          </cell>
          <cell r="C19">
            <v>0.04</v>
          </cell>
          <cell r="E19">
            <v>14.233118124214855</v>
          </cell>
          <cell r="F19">
            <v>19.926365373900794</v>
          </cell>
          <cell r="G19">
            <v>21.349677186322275</v>
          </cell>
          <cell r="H19">
            <v>21.349677186322275</v>
          </cell>
          <cell r="I19">
            <v>22.772988998743763</v>
          </cell>
          <cell r="J19">
            <v>24.196300811165244</v>
          </cell>
          <cell r="K19">
            <v>25.619612623586729</v>
          </cell>
          <cell r="L19">
            <v>27.042924436008217</v>
          </cell>
          <cell r="M19">
            <v>29.88954806085118</v>
          </cell>
        </row>
        <row r="20">
          <cell r="A20">
            <v>2006</v>
          </cell>
          <cell r="C20">
            <v>0.04</v>
          </cell>
          <cell r="E20">
            <v>14.80244284918345</v>
          </cell>
          <cell r="F20">
            <v>20.723419988856826</v>
          </cell>
          <cell r="G20">
            <v>22.203664273775168</v>
          </cell>
          <cell r="H20">
            <v>22.203664273775168</v>
          </cell>
          <cell r="I20">
            <v>23.683908558693513</v>
          </cell>
          <cell r="J20">
            <v>25.164152843611856</v>
          </cell>
          <cell r="K20">
            <v>26.644397128530198</v>
          </cell>
          <cell r="L20">
            <v>28.124641413448547</v>
          </cell>
          <cell r="M20">
            <v>31.085129983285228</v>
          </cell>
        </row>
        <row r="21">
          <cell r="A21">
            <v>2007</v>
          </cell>
          <cell r="C21">
            <v>0.04</v>
          </cell>
          <cell r="E21">
            <v>15.394540563150789</v>
          </cell>
          <cell r="F21">
            <v>21.5523567884111</v>
          </cell>
          <cell r="G21">
            <v>23.091810844726176</v>
          </cell>
          <cell r="H21">
            <v>23.091810844726176</v>
          </cell>
          <cell r="I21">
            <v>24.631264901041256</v>
          </cell>
          <cell r="J21">
            <v>26.170718957356332</v>
          </cell>
          <cell r="K21">
            <v>27.710173013671408</v>
          </cell>
          <cell r="L21">
            <v>29.249627069986492</v>
          </cell>
          <cell r="M21">
            <v>32.32853518261664</v>
          </cell>
        </row>
        <row r="22">
          <cell r="A22">
            <v>2008</v>
          </cell>
          <cell r="C22">
            <v>0.04</v>
          </cell>
          <cell r="E22">
            <v>16.01032218567682</v>
          </cell>
          <cell r="F22">
            <v>22.414451059947545</v>
          </cell>
          <cell r="G22">
            <v>24.015483278515223</v>
          </cell>
          <cell r="H22">
            <v>24.015483278515223</v>
          </cell>
          <cell r="I22">
            <v>25.616515497082908</v>
          </cell>
          <cell r="J22">
            <v>27.217547715650586</v>
          </cell>
          <cell r="K22">
            <v>28.818579934218267</v>
          </cell>
          <cell r="L22">
            <v>30.419612152785952</v>
          </cell>
          <cell r="M22">
            <v>33.621676589921307</v>
          </cell>
        </row>
        <row r="23">
          <cell r="A23">
            <v>2009</v>
          </cell>
          <cell r="C23">
            <v>0.04</v>
          </cell>
          <cell r="E23">
            <v>16.650735073103892</v>
          </cell>
          <cell r="F23">
            <v>23.311029102345447</v>
          </cell>
          <cell r="G23">
            <v>24.976102609655833</v>
          </cell>
          <cell r="H23">
            <v>24.976102609655833</v>
          </cell>
          <cell r="I23">
            <v>26.641176116966225</v>
          </cell>
          <cell r="J23">
            <v>28.30624962427661</v>
          </cell>
          <cell r="K23">
            <v>29.971323131586999</v>
          </cell>
          <cell r="L23">
            <v>31.636396638897391</v>
          </cell>
          <cell r="M23">
            <v>34.966543653518158</v>
          </cell>
        </row>
        <row r="24">
          <cell r="A24">
            <v>2010</v>
          </cell>
          <cell r="C24">
            <v>0.04</v>
          </cell>
          <cell r="E24">
            <v>17.316764476028048</v>
          </cell>
          <cell r="F24">
            <v>24.243470266439267</v>
          </cell>
          <cell r="G24">
            <v>25.975146714042065</v>
          </cell>
          <cell r="H24">
            <v>25.975146714042065</v>
          </cell>
          <cell r="I24">
            <v>27.706823161644873</v>
          </cell>
          <cell r="J24">
            <v>29.438499609247675</v>
          </cell>
          <cell r="K24">
            <v>31.17017605685048</v>
          </cell>
          <cell r="L24">
            <v>32.901852504453288</v>
          </cell>
          <cell r="M24">
            <v>36.365205399658883</v>
          </cell>
        </row>
        <row r="25">
          <cell r="A25">
            <v>2011</v>
          </cell>
          <cell r="C25">
            <v>0.04</v>
          </cell>
          <cell r="E25">
            <v>18.009435055069172</v>
          </cell>
          <cell r="F25">
            <v>25.213209077096838</v>
          </cell>
          <cell r="G25">
            <v>27.014152582603749</v>
          </cell>
          <cell r="H25">
            <v>27.014152582603749</v>
          </cell>
          <cell r="I25">
            <v>28.815096088110668</v>
          </cell>
          <cell r="J25">
            <v>30.616039593617582</v>
          </cell>
          <cell r="K25">
            <v>32.416983099124501</v>
          </cell>
          <cell r="L25">
            <v>34.217926604631423</v>
          </cell>
          <cell r="M25">
            <v>37.819813615645238</v>
          </cell>
        </row>
        <row r="26">
          <cell r="A26">
            <v>2012</v>
          </cell>
          <cell r="C26">
            <v>0.04</v>
          </cell>
          <cell r="E26">
            <v>18.72981245727194</v>
          </cell>
          <cell r="F26">
            <v>26.221737440180714</v>
          </cell>
          <cell r="G26">
            <v>28.0947186859079</v>
          </cell>
          <cell r="H26">
            <v>28.0947186859079</v>
          </cell>
          <cell r="I26">
            <v>29.967699931635096</v>
          </cell>
          <cell r="J26">
            <v>31.840681177362288</v>
          </cell>
          <cell r="K26">
            <v>33.713662423089481</v>
          </cell>
          <cell r="L26">
            <v>35.586643668816677</v>
          </cell>
          <cell r="M26">
            <v>39.332606160271048</v>
          </cell>
        </row>
        <row r="27">
          <cell r="A27">
            <v>2013</v>
          </cell>
          <cell r="C27">
            <v>0.04</v>
          </cell>
          <cell r="E27">
            <v>19.479004955562818</v>
          </cell>
          <cell r="F27">
            <v>27.270606937787942</v>
          </cell>
          <cell r="G27">
            <v>29.218507433344218</v>
          </cell>
          <cell r="H27">
            <v>29.218507433344218</v>
          </cell>
          <cell r="I27">
            <v>31.166407928900501</v>
          </cell>
          <cell r="J27">
            <v>33.11430842445678</v>
          </cell>
          <cell r="K27">
            <v>35.062208920013063</v>
          </cell>
          <cell r="L27">
            <v>37.010109415569346</v>
          </cell>
          <cell r="M27">
            <v>40.90591040668189</v>
          </cell>
        </row>
        <row r="28">
          <cell r="A28">
            <v>2014</v>
          </cell>
          <cell r="C28">
            <v>0.04</v>
          </cell>
          <cell r="E28">
            <v>20.258165153785331</v>
          </cell>
          <cell r="F28">
            <v>28.361431215299461</v>
          </cell>
          <cell r="G28">
            <v>30.387247730677988</v>
          </cell>
          <cell r="H28">
            <v>30.387247730677988</v>
          </cell>
          <cell r="I28">
            <v>32.413064246056521</v>
          </cell>
          <cell r="J28">
            <v>34.438880761435051</v>
          </cell>
          <cell r="K28">
            <v>36.464697276813588</v>
          </cell>
          <cell r="L28">
            <v>38.490513792192118</v>
          </cell>
          <cell r="M28">
            <v>42.542146822949171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Mallard"/>
    </sheetNames>
    <sheetDataSet>
      <sheetData sheetId="0">
        <row r="1">
          <cell r="A1" t="str">
            <v>Unit Upgrades</v>
          </cell>
        </row>
        <row r="2">
          <cell r="A2" t="str">
            <v>Flooring</v>
          </cell>
        </row>
        <row r="3">
          <cell r="A3" t="str">
            <v>Washer/Dryer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RECIATION SCHEDULE"/>
      <sheetName val="LINKED INPUT"/>
      <sheetName val="DevSch"/>
      <sheetName val="39"/>
      <sheetName val="35"/>
      <sheetName val="Summary"/>
      <sheetName val="Lease Projections"/>
      <sheetName val="Expenses"/>
      <sheetName val="I.A. Summary Update"/>
      <sheetName val="1.A Executive Summary"/>
      <sheetName val="Income Stmt Items - Tax"/>
      <sheetName val="Main"/>
      <sheetName val="DPW 18 &amp; 19"/>
      <sheetName val="TPS BACKUP"/>
      <sheetName val="DATA"/>
      <sheetName val="INPUT"/>
      <sheetName val="Setup"/>
      <sheetName val="II.E Leasing Detail"/>
      <sheetName val="III.E1 WAO"/>
      <sheetName val="III.D1 CFlow Mthly"/>
      <sheetName val="III.C1 Cash Flow"/>
      <sheetName val="III.E1 Pkg Rev"/>
      <sheetName val="III.E1 Ot Inc Lt Fees"/>
      <sheetName val="III.E1 Revenue"/>
      <sheetName val="III.E2 Escalations"/>
      <sheetName val="III.E2 Escalations- Base Year"/>
      <sheetName val="III.E3 Op Exp Summ"/>
      <sheetName val="III.E3 OtherExpenses"/>
      <sheetName val="II.F2 Lease Exp Sched"/>
      <sheetName val="induceamort"/>
      <sheetName val="Paid Recov."/>
      <sheetName val="DataTables"/>
      <sheetName val="INVOICES"/>
      <sheetName val="Tenants"/>
      <sheetName val="1999 TPS-Budget"/>
      <sheetName val="61-SALAR"/>
      <sheetName val="Cash Flow"/>
      <sheetName val="Return Analysis"/>
      <sheetName val="III.E2 Esc G-Up"/>
      <sheetName val="III.E2 Esc Summary"/>
      <sheetName val="III.E2 Esc G-Up Philip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"/>
      <sheetName val="Underwriting Summary"/>
      <sheetName val="Pricing"/>
      <sheetName val="Summary"/>
      <sheetName val="Historical"/>
      <sheetName val="Rollover_Output"/>
      <sheetName val="UnitMix"/>
      <sheetName val="REVENUE"/>
      <sheetName val="EXPENSES"/>
      <sheetName val="COMMERCIAL"/>
      <sheetName val="PARKING"/>
      <sheetName val="HEALTH_CLUB"/>
      <sheetName val="GUEST_SUITE"/>
      <sheetName val="RE TAXES"/>
      <sheetName val="ChartofAccount"/>
      <sheetName val="Link Index"/>
    </sheetNames>
    <sheetDataSet>
      <sheetData sheetId="0"/>
      <sheetData sheetId="1"/>
      <sheetData sheetId="2">
        <row r="4">
          <cell r="D4" t="str">
            <v>Presidential Towers</v>
          </cell>
        </row>
        <row r="12">
          <cell r="D12">
            <v>0.01</v>
          </cell>
        </row>
        <row r="14">
          <cell r="D14">
            <v>7.0000000000000007E-2</v>
          </cell>
        </row>
      </sheetData>
      <sheetData sheetId="3"/>
      <sheetData sheetId="4"/>
      <sheetData sheetId="5"/>
      <sheetData sheetId="6">
        <row r="2362">
          <cell r="C2362">
            <v>2346</v>
          </cell>
        </row>
      </sheetData>
      <sheetData sheetId="7">
        <row r="3">
          <cell r="D3">
            <v>0.04</v>
          </cell>
        </row>
        <row r="9">
          <cell r="I9">
            <v>36855816</v>
          </cell>
        </row>
        <row r="13">
          <cell r="K13">
            <v>0.04</v>
          </cell>
        </row>
        <row r="34">
          <cell r="K34">
            <v>0</v>
          </cell>
        </row>
        <row r="39">
          <cell r="I39">
            <v>4.9908703811417661E-2</v>
          </cell>
          <cell r="J39">
            <v>0.05</v>
          </cell>
          <cell r="K39">
            <v>0.05</v>
          </cell>
        </row>
        <row r="50">
          <cell r="I50">
            <v>2E-3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Market Rent Detail"/>
      <sheetName val="Operating Stmts"/>
      <sheetName val="Macro Buttons"/>
      <sheetName val="Check Sums"/>
      <sheetName val="Exec Sum 10Yr"/>
      <sheetName val="Year One Pro Forma"/>
      <sheetName val="Cash Flow Projections"/>
      <sheetName val="Rent Roll Summary"/>
      <sheetName val="Market Rent Increases"/>
      <sheetName val="Effective Rental Income Detail"/>
    </sheetNames>
    <sheetDataSet>
      <sheetData sheetId="0" refreshError="1"/>
      <sheetData sheetId="1" refreshError="1">
        <row r="12">
          <cell r="B12" t="str">
            <v>A</v>
          </cell>
          <cell r="C12" t="str">
            <v>1 Bed / 1 Bath</v>
          </cell>
          <cell r="D12">
            <v>168</v>
          </cell>
          <cell r="E12">
            <v>0.47191011235955055</v>
          </cell>
          <cell r="F12">
            <v>744</v>
          </cell>
          <cell r="G12">
            <v>124992</v>
          </cell>
          <cell r="H12">
            <v>349</v>
          </cell>
        </row>
        <row r="13">
          <cell r="B13" t="str">
            <v>B</v>
          </cell>
          <cell r="C13" t="str">
            <v>2 Bed / 1 Bath</v>
          </cell>
          <cell r="D13">
            <v>56</v>
          </cell>
          <cell r="E13">
            <v>0.15730337078651685</v>
          </cell>
          <cell r="F13">
            <v>864</v>
          </cell>
          <cell r="G13">
            <v>48384</v>
          </cell>
          <cell r="H13">
            <v>409</v>
          </cell>
        </row>
        <row r="14">
          <cell r="B14" t="str">
            <v>C</v>
          </cell>
          <cell r="C14" t="str">
            <v>2 Bed / 2 Bath</v>
          </cell>
          <cell r="D14">
            <v>108</v>
          </cell>
          <cell r="E14">
            <v>0.30337078651685395</v>
          </cell>
          <cell r="F14">
            <v>1043</v>
          </cell>
          <cell r="G14">
            <v>112644</v>
          </cell>
          <cell r="H14">
            <v>475</v>
          </cell>
        </row>
        <row r="15">
          <cell r="B15" t="str">
            <v>D</v>
          </cell>
          <cell r="C15" t="str">
            <v>3 Bed / 2 Bath</v>
          </cell>
          <cell r="D15">
            <v>16</v>
          </cell>
          <cell r="E15">
            <v>4.49438202247191E-2</v>
          </cell>
          <cell r="F15">
            <v>1235</v>
          </cell>
          <cell r="G15">
            <v>19760</v>
          </cell>
          <cell r="H15">
            <v>625</v>
          </cell>
        </row>
        <row r="16">
          <cell r="B16" t="str">
            <v>E</v>
          </cell>
          <cell r="C16" t="str">
            <v>3 Bed / 2 Bath</v>
          </cell>
          <cell r="D16">
            <v>8</v>
          </cell>
          <cell r="E16">
            <v>2.247191011235955E-2</v>
          </cell>
          <cell r="F16">
            <v>1500</v>
          </cell>
          <cell r="G16">
            <v>12000</v>
          </cell>
          <cell r="H16">
            <v>675</v>
          </cell>
        </row>
        <row r="17">
          <cell r="D17">
            <v>0</v>
          </cell>
          <cell r="E17">
            <v>0</v>
          </cell>
          <cell r="G17">
            <v>0</v>
          </cell>
        </row>
        <row r="18">
          <cell r="D18">
            <v>0</v>
          </cell>
          <cell r="E18">
            <v>0</v>
          </cell>
          <cell r="G18">
            <v>0</v>
          </cell>
        </row>
        <row r="19">
          <cell r="D19">
            <v>0</v>
          </cell>
          <cell r="E19">
            <v>0</v>
          </cell>
          <cell r="G19">
            <v>0</v>
          </cell>
        </row>
        <row r="20">
          <cell r="D20">
            <v>0</v>
          </cell>
          <cell r="E20">
            <v>0</v>
          </cell>
          <cell r="G20">
            <v>0</v>
          </cell>
        </row>
        <row r="21">
          <cell r="D21">
            <v>0</v>
          </cell>
          <cell r="E21">
            <v>0</v>
          </cell>
          <cell r="G21">
            <v>0</v>
          </cell>
        </row>
        <row r="22">
          <cell r="D22">
            <v>0</v>
          </cell>
          <cell r="E22">
            <v>0</v>
          </cell>
          <cell r="G22">
            <v>0</v>
          </cell>
        </row>
        <row r="23">
          <cell r="D23">
            <v>0</v>
          </cell>
          <cell r="E23">
            <v>0</v>
          </cell>
          <cell r="G23">
            <v>0</v>
          </cell>
        </row>
        <row r="24">
          <cell r="D24">
            <v>0</v>
          </cell>
          <cell r="E24">
            <v>0</v>
          </cell>
          <cell r="G24">
            <v>0</v>
          </cell>
        </row>
        <row r="25">
          <cell r="D25">
            <v>0</v>
          </cell>
          <cell r="E25">
            <v>0</v>
          </cell>
          <cell r="G25">
            <v>0</v>
          </cell>
        </row>
        <row r="26">
          <cell r="D26">
            <v>0</v>
          </cell>
          <cell r="E26">
            <v>0</v>
          </cell>
          <cell r="G26">
            <v>0</v>
          </cell>
        </row>
        <row r="27">
          <cell r="D27">
            <v>0</v>
          </cell>
          <cell r="E27">
            <v>0</v>
          </cell>
          <cell r="G27">
            <v>0</v>
          </cell>
        </row>
        <row r="28">
          <cell r="D28">
            <v>0</v>
          </cell>
          <cell r="E28">
            <v>0</v>
          </cell>
          <cell r="G28">
            <v>0</v>
          </cell>
        </row>
        <row r="29">
          <cell r="D29">
            <v>0</v>
          </cell>
          <cell r="E29">
            <v>0</v>
          </cell>
          <cell r="G29">
            <v>0</v>
          </cell>
        </row>
        <row r="30">
          <cell r="D30">
            <v>0</v>
          </cell>
          <cell r="E30">
            <v>0</v>
          </cell>
          <cell r="G30">
            <v>0</v>
          </cell>
        </row>
        <row r="31">
          <cell r="D31">
            <v>0</v>
          </cell>
          <cell r="E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G32">
            <v>0</v>
          </cell>
        </row>
        <row r="33">
          <cell r="D33">
            <v>0</v>
          </cell>
          <cell r="E33">
            <v>0</v>
          </cell>
          <cell r="G33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OD"/>
      <sheetName val="CashFlows"/>
      <sheetName val="Sales"/>
      <sheetName val="IRR~NPV"/>
      <sheetName val="Assumptions"/>
      <sheetName val="ReadMeFirst"/>
    </sheetNames>
    <sheetDataSet>
      <sheetData sheetId="0">
        <row r="3">
          <cell r="M3">
            <v>11000000</v>
          </cell>
        </row>
        <row r="4">
          <cell r="M4">
            <v>165000</v>
          </cell>
        </row>
        <row r="7">
          <cell r="M7">
            <v>2961723.8270447468</v>
          </cell>
        </row>
        <row r="10">
          <cell r="E10">
            <v>7.4695365542767747E-2</v>
          </cell>
        </row>
        <row r="14">
          <cell r="E14">
            <v>11165000</v>
          </cell>
        </row>
        <row r="18">
          <cell r="K18">
            <v>1541208</v>
          </cell>
        </row>
        <row r="21">
          <cell r="K21">
            <v>122211.66666666666</v>
          </cell>
        </row>
        <row r="32">
          <cell r="K32">
            <v>800871.26578381541</v>
          </cell>
        </row>
        <row r="36">
          <cell r="K36">
            <v>0</v>
          </cell>
        </row>
        <row r="37">
          <cell r="K3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Rates by Pl"/>
      <sheetName val="Gross Poten"/>
      <sheetName val="Payroll Exp"/>
      <sheetName val="Home Office"/>
      <sheetName val="FS-STAT"/>
      <sheetName val="FS- FOOD"/>
      <sheetName val="Contract Se"/>
      <sheetName val="Summer Tran"/>
      <sheetName val="Revenue Ass"/>
      <sheetName val="Account Det"/>
      <sheetName val="Summary by "/>
      <sheetName val="Budget Summ"/>
      <sheetName val="Monthly Bud"/>
      <sheetName val="MRI Account"/>
      <sheetName val="MRI Format"/>
      <sheetName val="Room_Food R"/>
      <sheetName val="Budget"/>
      <sheetName val="Actual"/>
      <sheetName val="All GL Code"/>
      <sheetName val="Module2"/>
      <sheetName val="Module1"/>
      <sheetName val="Rates by Plan"/>
      <sheetName val="Gross Potential"/>
      <sheetName val="Payroll Expense"/>
      <sheetName val="Home Office Data"/>
      <sheetName val="Contract Services Summary"/>
      <sheetName val="Summer Transient"/>
      <sheetName val="Revenue Assumptions"/>
      <sheetName val="Account Detail"/>
      <sheetName val="Summary by GL"/>
      <sheetName val="Budget Summary"/>
      <sheetName val="Monthly Budget"/>
      <sheetName val="MRI Account Numbers"/>
      <sheetName val="Room_Food Revenue"/>
      <sheetName val="All GL Codes"/>
      <sheetName val="Out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2">
          <cell r="A2" t="str">
            <v>MR03010000</v>
          </cell>
          <cell r="B2" t="str">
            <v>Gross Potential Income</v>
          </cell>
          <cell r="C2">
            <v>-261324</v>
          </cell>
          <cell r="D2">
            <v>-261324</v>
          </cell>
          <cell r="E2">
            <v>-261324</v>
          </cell>
          <cell r="F2">
            <v>-261324</v>
          </cell>
          <cell r="G2">
            <v>-261324</v>
          </cell>
          <cell r="H2">
            <v>-261324</v>
          </cell>
          <cell r="I2">
            <v>-261324</v>
          </cell>
          <cell r="J2">
            <v>-263414</v>
          </cell>
          <cell r="K2">
            <v>-264564</v>
          </cell>
          <cell r="L2">
            <v>-264564</v>
          </cell>
          <cell r="M2">
            <v>-264564</v>
          </cell>
          <cell r="N2">
            <v>-264564</v>
          </cell>
          <cell r="O2">
            <v>3150938</v>
          </cell>
        </row>
        <row r="3">
          <cell r="A3" t="str">
            <v>MR03020000</v>
          </cell>
          <cell r="B3" t="str">
            <v>Vacancy Loss</v>
          </cell>
          <cell r="C3">
            <v>382</v>
          </cell>
          <cell r="D3">
            <v>382</v>
          </cell>
          <cell r="E3">
            <v>382</v>
          </cell>
          <cell r="F3">
            <v>382</v>
          </cell>
          <cell r="G3">
            <v>382</v>
          </cell>
          <cell r="H3">
            <v>382</v>
          </cell>
          <cell r="I3">
            <v>382</v>
          </cell>
          <cell r="J3">
            <v>5102</v>
          </cell>
          <cell r="K3">
            <v>7736</v>
          </cell>
          <cell r="L3">
            <v>7736</v>
          </cell>
          <cell r="M3">
            <v>7736</v>
          </cell>
          <cell r="N3">
            <v>7736</v>
          </cell>
          <cell r="O3">
            <v>-38720</v>
          </cell>
        </row>
        <row r="4">
          <cell r="A4" t="str">
            <v>MR03030000</v>
          </cell>
          <cell r="B4" t="str">
            <v>Gain/Loss to Lease</v>
          </cell>
          <cell r="C4">
            <v>35</v>
          </cell>
          <cell r="D4">
            <v>35</v>
          </cell>
          <cell r="E4">
            <v>35</v>
          </cell>
          <cell r="F4">
            <v>35</v>
          </cell>
          <cell r="G4">
            <v>35</v>
          </cell>
          <cell r="H4">
            <v>35</v>
          </cell>
          <cell r="I4">
            <v>35</v>
          </cell>
          <cell r="J4">
            <v>646</v>
          </cell>
          <cell r="K4">
            <v>986</v>
          </cell>
          <cell r="L4">
            <v>986</v>
          </cell>
          <cell r="M4">
            <v>986</v>
          </cell>
          <cell r="N4">
            <v>986</v>
          </cell>
          <cell r="O4">
            <v>-4835</v>
          </cell>
        </row>
        <row r="5">
          <cell r="A5" t="str">
            <v>MR03040000</v>
          </cell>
          <cell r="B5" t="str">
            <v>Non-Revenue Units</v>
          </cell>
          <cell r="C5">
            <v>2633</v>
          </cell>
          <cell r="D5">
            <v>2633</v>
          </cell>
          <cell r="E5">
            <v>2633</v>
          </cell>
          <cell r="F5">
            <v>2633</v>
          </cell>
          <cell r="G5">
            <v>2633</v>
          </cell>
          <cell r="H5">
            <v>2633</v>
          </cell>
          <cell r="I5">
            <v>2633</v>
          </cell>
          <cell r="J5">
            <v>2656</v>
          </cell>
          <cell r="K5">
            <v>2669</v>
          </cell>
          <cell r="L5">
            <v>2669</v>
          </cell>
          <cell r="M5">
            <v>2669</v>
          </cell>
          <cell r="N5">
            <v>2669</v>
          </cell>
          <cell r="O5">
            <v>-31763</v>
          </cell>
        </row>
        <row r="6">
          <cell r="A6" t="str">
            <v>MR03110000</v>
          </cell>
          <cell r="B6" t="str">
            <v>Parking Income-Residents</v>
          </cell>
          <cell r="C6">
            <v>-200</v>
          </cell>
          <cell r="D6">
            <v>-200</v>
          </cell>
          <cell r="E6">
            <v>-200</v>
          </cell>
          <cell r="F6">
            <v>-200</v>
          </cell>
          <cell r="G6">
            <v>-200</v>
          </cell>
          <cell r="H6">
            <v>-200</v>
          </cell>
          <cell r="I6">
            <v>-200</v>
          </cell>
          <cell r="J6">
            <v>-200</v>
          </cell>
          <cell r="K6">
            <v>-200</v>
          </cell>
          <cell r="L6">
            <v>-200</v>
          </cell>
          <cell r="M6">
            <v>-200</v>
          </cell>
          <cell r="N6">
            <v>-200</v>
          </cell>
          <cell r="O6">
            <v>2400</v>
          </cell>
        </row>
        <row r="7">
          <cell r="A7" t="str">
            <v>MR03140000</v>
          </cell>
          <cell r="B7" t="str">
            <v>Vending Machine Income</v>
          </cell>
          <cell r="C7">
            <v>-35</v>
          </cell>
          <cell r="D7">
            <v>-35</v>
          </cell>
          <cell r="E7">
            <v>-35</v>
          </cell>
          <cell r="F7">
            <v>-35</v>
          </cell>
          <cell r="G7">
            <v>-35</v>
          </cell>
          <cell r="H7">
            <v>-35</v>
          </cell>
          <cell r="I7">
            <v>-35</v>
          </cell>
          <cell r="J7">
            <v>-35</v>
          </cell>
          <cell r="K7">
            <v>-35</v>
          </cell>
          <cell r="L7">
            <v>-35</v>
          </cell>
          <cell r="M7">
            <v>-35</v>
          </cell>
          <cell r="N7">
            <v>-35</v>
          </cell>
          <cell r="O7">
            <v>420</v>
          </cell>
        </row>
        <row r="8">
          <cell r="A8" t="str">
            <v>MR03310000</v>
          </cell>
          <cell r="B8" t="str">
            <v>Lease Processing Fees</v>
          </cell>
          <cell r="C8">
            <v>-4000</v>
          </cell>
          <cell r="D8">
            <v>-3000</v>
          </cell>
          <cell r="E8">
            <v>-2000</v>
          </cell>
          <cell r="F8">
            <v>-2000</v>
          </cell>
          <cell r="G8">
            <v>-1140</v>
          </cell>
          <cell r="H8">
            <v>-120</v>
          </cell>
          <cell r="I8">
            <v>-120</v>
          </cell>
          <cell r="J8">
            <v>-120</v>
          </cell>
          <cell r="K8">
            <v>0</v>
          </cell>
          <cell r="L8">
            <v>0</v>
          </cell>
          <cell r="M8">
            <v>-2000</v>
          </cell>
          <cell r="N8">
            <v>-2000</v>
          </cell>
          <cell r="O8">
            <v>16500</v>
          </cell>
        </row>
        <row r="9">
          <cell r="A9" t="str">
            <v>MR03315000</v>
          </cell>
          <cell r="B9" t="str">
            <v>Administrative Fees</v>
          </cell>
          <cell r="C9">
            <v>-1500</v>
          </cell>
          <cell r="D9">
            <v>-300</v>
          </cell>
          <cell r="E9">
            <v>-300</v>
          </cell>
          <cell r="F9">
            <v>-300</v>
          </cell>
          <cell r="G9">
            <v>-100</v>
          </cell>
          <cell r="H9">
            <v>-500</v>
          </cell>
          <cell r="I9">
            <v>-50</v>
          </cell>
          <cell r="J9">
            <v>-50</v>
          </cell>
          <cell r="K9">
            <v>-50</v>
          </cell>
          <cell r="L9">
            <v>-50</v>
          </cell>
          <cell r="M9">
            <v>-1500</v>
          </cell>
          <cell r="N9">
            <v>-500</v>
          </cell>
          <cell r="O9">
            <v>5200</v>
          </cell>
        </row>
        <row r="10">
          <cell r="A10" t="str">
            <v>MR03325000</v>
          </cell>
          <cell r="B10" t="str">
            <v>Late Charges</v>
          </cell>
          <cell r="C10">
            <v>-2000</v>
          </cell>
          <cell r="D10">
            <v>-2000</v>
          </cell>
          <cell r="E10">
            <v>-2000</v>
          </cell>
          <cell r="F10">
            <v>-2000</v>
          </cell>
          <cell r="G10">
            <v>-2000</v>
          </cell>
          <cell r="H10">
            <v>-2000</v>
          </cell>
          <cell r="I10">
            <v>-2000</v>
          </cell>
          <cell r="J10">
            <v>-2000</v>
          </cell>
          <cell r="K10">
            <v>-2000</v>
          </cell>
          <cell r="L10">
            <v>-2000</v>
          </cell>
          <cell r="M10">
            <v>-2000</v>
          </cell>
          <cell r="N10">
            <v>-2000</v>
          </cell>
          <cell r="O10">
            <v>24000</v>
          </cell>
        </row>
        <row r="11">
          <cell r="A11" t="str">
            <v>MR03330000</v>
          </cell>
          <cell r="B11" t="str">
            <v>NSF Fees</v>
          </cell>
          <cell r="C11">
            <v>-175</v>
          </cell>
          <cell r="D11">
            <v>-125</v>
          </cell>
          <cell r="E11">
            <v>-175</v>
          </cell>
          <cell r="F11">
            <v>-125</v>
          </cell>
          <cell r="G11">
            <v>-125</v>
          </cell>
          <cell r="H11">
            <v>-125</v>
          </cell>
          <cell r="I11">
            <v>-175</v>
          </cell>
          <cell r="J11">
            <v>-125</v>
          </cell>
          <cell r="K11">
            <v>-125</v>
          </cell>
          <cell r="L11">
            <v>-125</v>
          </cell>
          <cell r="M11">
            <v>-125</v>
          </cell>
          <cell r="N11">
            <v>-175</v>
          </cell>
          <cell r="O11">
            <v>1700</v>
          </cell>
        </row>
        <row r="12">
          <cell r="A12" t="str">
            <v>MR03335000</v>
          </cell>
          <cell r="B12" t="str">
            <v>Security Deposit Forfeits</v>
          </cell>
          <cell r="C12">
            <v>-300</v>
          </cell>
          <cell r="D12">
            <v>-300</v>
          </cell>
          <cell r="E12">
            <v>-300</v>
          </cell>
          <cell r="F12">
            <v>-300</v>
          </cell>
          <cell r="G12">
            <v>-300</v>
          </cell>
          <cell r="H12">
            <v>-300</v>
          </cell>
          <cell r="I12">
            <v>-300</v>
          </cell>
          <cell r="J12">
            <v>-300</v>
          </cell>
          <cell r="K12">
            <v>-300</v>
          </cell>
          <cell r="L12">
            <v>-300</v>
          </cell>
          <cell r="M12">
            <v>-300</v>
          </cell>
          <cell r="N12">
            <v>-300</v>
          </cell>
          <cell r="O12">
            <v>3600</v>
          </cell>
        </row>
        <row r="13">
          <cell r="A13" t="str">
            <v>MR03340000</v>
          </cell>
          <cell r="B13" t="str">
            <v>Pet Fines</v>
          </cell>
          <cell r="C13">
            <v>-50</v>
          </cell>
          <cell r="D13">
            <v>-50</v>
          </cell>
          <cell r="E13">
            <v>-50</v>
          </cell>
          <cell r="F13">
            <v>-50</v>
          </cell>
          <cell r="G13">
            <v>-50</v>
          </cell>
          <cell r="H13">
            <v>-50</v>
          </cell>
          <cell r="I13">
            <v>-50</v>
          </cell>
          <cell r="J13">
            <v>-50</v>
          </cell>
          <cell r="K13">
            <v>-50</v>
          </cell>
          <cell r="L13">
            <v>-50</v>
          </cell>
          <cell r="M13">
            <v>-50</v>
          </cell>
          <cell r="N13">
            <v>-50</v>
          </cell>
          <cell r="O13">
            <v>600</v>
          </cell>
        </row>
        <row r="14">
          <cell r="A14" t="str">
            <v>MR03385000</v>
          </cell>
          <cell r="B14" t="str">
            <v>Interest Income</v>
          </cell>
          <cell r="C14">
            <v>-1500</v>
          </cell>
          <cell r="D14">
            <v>-1500</v>
          </cell>
          <cell r="E14">
            <v>-1500</v>
          </cell>
          <cell r="F14">
            <v>-1500</v>
          </cell>
          <cell r="G14">
            <v>-1500</v>
          </cell>
          <cell r="H14">
            <v>-1500</v>
          </cell>
          <cell r="I14">
            <v>-1500</v>
          </cell>
          <cell r="J14">
            <v>-1500</v>
          </cell>
          <cell r="K14">
            <v>-1500</v>
          </cell>
          <cell r="L14">
            <v>-1500</v>
          </cell>
          <cell r="M14">
            <v>-1500</v>
          </cell>
          <cell r="N14">
            <v>-1500</v>
          </cell>
          <cell r="O14">
            <v>18000</v>
          </cell>
        </row>
        <row r="15">
          <cell r="A15" t="str">
            <v>MR03390000</v>
          </cell>
          <cell r="B15" t="str">
            <v>Bad Debt Expense</v>
          </cell>
          <cell r="C15">
            <v>268</v>
          </cell>
          <cell r="D15">
            <v>266</v>
          </cell>
          <cell r="E15">
            <v>265</v>
          </cell>
          <cell r="F15">
            <v>265</v>
          </cell>
          <cell r="G15">
            <v>264</v>
          </cell>
          <cell r="H15">
            <v>263</v>
          </cell>
          <cell r="I15">
            <v>263</v>
          </cell>
          <cell r="J15">
            <v>259</v>
          </cell>
          <cell r="K15">
            <v>257</v>
          </cell>
          <cell r="L15">
            <v>257</v>
          </cell>
          <cell r="M15">
            <v>261</v>
          </cell>
          <cell r="N15">
            <v>260</v>
          </cell>
          <cell r="O15">
            <v>-3148</v>
          </cell>
        </row>
        <row r="16">
          <cell r="A16" t="str">
            <v>MR06005001</v>
          </cell>
          <cell r="B16" t="str">
            <v>Brochures-Postage/Distribution</v>
          </cell>
          <cell r="C16">
            <v>3500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1000</v>
          </cell>
          <cell r="N16">
            <v>0</v>
          </cell>
          <cell r="O16">
            <v>4500</v>
          </cell>
        </row>
        <row r="17">
          <cell r="A17" t="str">
            <v>MR06010002</v>
          </cell>
          <cell r="B17" t="str">
            <v>Flyers-Postage/Distribution</v>
          </cell>
          <cell r="C17">
            <v>0</v>
          </cell>
          <cell r="D17">
            <v>75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75</v>
          </cell>
          <cell r="N17">
            <v>0</v>
          </cell>
          <cell r="O17">
            <v>150</v>
          </cell>
        </row>
        <row r="18">
          <cell r="A18" t="str">
            <v>MR06015001</v>
          </cell>
          <cell r="B18" t="str">
            <v>Miscellaneous Collateral-Production</v>
          </cell>
          <cell r="C18">
            <v>200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50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250</v>
          </cell>
        </row>
        <row r="19">
          <cell r="A19" t="str">
            <v>MR06020001</v>
          </cell>
          <cell r="B19" t="str">
            <v>Print Ads-Placement</v>
          </cell>
          <cell r="C19">
            <v>1800</v>
          </cell>
          <cell r="D19">
            <v>1600</v>
          </cell>
          <cell r="E19">
            <v>1500</v>
          </cell>
          <cell r="F19">
            <v>1500</v>
          </cell>
          <cell r="G19">
            <v>1400</v>
          </cell>
          <cell r="H19">
            <v>1200</v>
          </cell>
          <cell r="I19">
            <v>1200</v>
          </cell>
          <cell r="J19">
            <v>1200</v>
          </cell>
          <cell r="K19">
            <v>1800</v>
          </cell>
          <cell r="L19">
            <v>870</v>
          </cell>
          <cell r="M19">
            <v>870</v>
          </cell>
          <cell r="N19">
            <v>1800</v>
          </cell>
          <cell r="O19">
            <v>16740</v>
          </cell>
        </row>
        <row r="20">
          <cell r="A20" t="str">
            <v>MR06025002</v>
          </cell>
          <cell r="B20" t="str">
            <v>Radio-Placement</v>
          </cell>
          <cell r="C20">
            <v>0</v>
          </cell>
          <cell r="D20">
            <v>350</v>
          </cell>
          <cell r="E20">
            <v>0</v>
          </cell>
          <cell r="F20">
            <v>500</v>
          </cell>
          <cell r="G20">
            <v>0</v>
          </cell>
          <cell r="H20">
            <v>0</v>
          </cell>
          <cell r="I20">
            <v>350</v>
          </cell>
          <cell r="J20">
            <v>0</v>
          </cell>
          <cell r="K20">
            <v>500</v>
          </cell>
          <cell r="L20">
            <v>0</v>
          </cell>
          <cell r="M20">
            <v>0</v>
          </cell>
          <cell r="N20">
            <v>0</v>
          </cell>
          <cell r="O20">
            <v>1700</v>
          </cell>
        </row>
        <row r="21">
          <cell r="A21" t="str">
            <v>MR06040001</v>
          </cell>
          <cell r="B21" t="str">
            <v>Internet Ads-Placement</v>
          </cell>
          <cell r="C21">
            <v>160</v>
          </cell>
          <cell r="D21">
            <v>160</v>
          </cell>
          <cell r="E21">
            <v>160</v>
          </cell>
          <cell r="F21">
            <v>160</v>
          </cell>
          <cell r="G21">
            <v>160</v>
          </cell>
          <cell r="H21">
            <v>160</v>
          </cell>
          <cell r="I21">
            <v>160</v>
          </cell>
          <cell r="J21">
            <v>160</v>
          </cell>
          <cell r="K21">
            <v>160</v>
          </cell>
          <cell r="L21">
            <v>160</v>
          </cell>
          <cell r="M21">
            <v>160</v>
          </cell>
          <cell r="N21">
            <v>160</v>
          </cell>
          <cell r="O21">
            <v>1920</v>
          </cell>
        </row>
        <row r="22">
          <cell r="A22" t="str">
            <v>MR06045001</v>
          </cell>
          <cell r="B22" t="str">
            <v>Resident Promotions-Production</v>
          </cell>
          <cell r="C22">
            <v>500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600</v>
          </cell>
          <cell r="L22">
            <v>0</v>
          </cell>
          <cell r="M22">
            <v>0</v>
          </cell>
          <cell r="N22">
            <v>0</v>
          </cell>
          <cell r="O22">
            <v>1100</v>
          </cell>
        </row>
        <row r="23">
          <cell r="A23" t="str">
            <v>MR06045003</v>
          </cell>
          <cell r="B23" t="str">
            <v>Resident Promotions-Food</v>
          </cell>
          <cell r="C23">
            <v>300</v>
          </cell>
          <cell r="D23">
            <v>300</v>
          </cell>
          <cell r="E23">
            <v>300</v>
          </cell>
          <cell r="F23">
            <v>300</v>
          </cell>
          <cell r="G23">
            <v>300</v>
          </cell>
          <cell r="H23">
            <v>250</v>
          </cell>
          <cell r="I23">
            <v>250</v>
          </cell>
          <cell r="J23">
            <v>300</v>
          </cell>
          <cell r="K23">
            <v>300</v>
          </cell>
          <cell r="L23">
            <v>300</v>
          </cell>
          <cell r="M23">
            <v>300</v>
          </cell>
          <cell r="N23">
            <v>500</v>
          </cell>
          <cell r="O23">
            <v>3700</v>
          </cell>
        </row>
        <row r="24">
          <cell r="A24" t="str">
            <v>MR06045004</v>
          </cell>
          <cell r="B24" t="str">
            <v>Resident Promotions-Entertainment</v>
          </cell>
          <cell r="C24">
            <v>220</v>
          </cell>
          <cell r="D24">
            <v>220</v>
          </cell>
          <cell r="E24">
            <v>220</v>
          </cell>
          <cell r="F24">
            <v>220</v>
          </cell>
          <cell r="G24">
            <v>220</v>
          </cell>
          <cell r="H24">
            <v>220</v>
          </cell>
          <cell r="I24">
            <v>220</v>
          </cell>
          <cell r="J24">
            <v>220</v>
          </cell>
          <cell r="K24">
            <v>220</v>
          </cell>
          <cell r="L24">
            <v>220</v>
          </cell>
          <cell r="M24">
            <v>220</v>
          </cell>
          <cell r="N24">
            <v>220</v>
          </cell>
          <cell r="O24">
            <v>2640</v>
          </cell>
        </row>
        <row r="25">
          <cell r="A25" t="str">
            <v>MR06045006</v>
          </cell>
          <cell r="B25" t="str">
            <v>Resident Promotions-Incentives</v>
          </cell>
          <cell r="C25">
            <v>2500</v>
          </cell>
          <cell r="D25">
            <v>500</v>
          </cell>
          <cell r="E25">
            <v>200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5000</v>
          </cell>
          <cell r="K25">
            <v>0</v>
          </cell>
          <cell r="L25">
            <v>0</v>
          </cell>
          <cell r="M25">
            <v>0</v>
          </cell>
          <cell r="N25">
            <v>100</v>
          </cell>
          <cell r="O25">
            <v>8300</v>
          </cell>
        </row>
        <row r="26">
          <cell r="A26" t="str">
            <v>MR06065001</v>
          </cell>
          <cell r="B26" t="str">
            <v>Co-op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-500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-500</v>
          </cell>
          <cell r="M26">
            <v>0</v>
          </cell>
          <cell r="N26">
            <v>0</v>
          </cell>
          <cell r="O26">
            <v>-1000</v>
          </cell>
        </row>
        <row r="27">
          <cell r="A27" t="str">
            <v>MR06070001</v>
          </cell>
          <cell r="B27" t="str">
            <v>National Advertising</v>
          </cell>
          <cell r="C27">
            <v>1150</v>
          </cell>
          <cell r="D27">
            <v>125</v>
          </cell>
          <cell r="E27">
            <v>300</v>
          </cell>
          <cell r="F27">
            <v>0</v>
          </cell>
          <cell r="G27">
            <v>125</v>
          </cell>
          <cell r="H27">
            <v>0</v>
          </cell>
          <cell r="I27">
            <v>0</v>
          </cell>
          <cell r="J27">
            <v>125</v>
          </cell>
          <cell r="K27">
            <v>0</v>
          </cell>
          <cell r="L27">
            <v>0</v>
          </cell>
          <cell r="M27">
            <v>125</v>
          </cell>
          <cell r="N27">
            <v>50</v>
          </cell>
          <cell r="O27">
            <v>2000</v>
          </cell>
        </row>
        <row r="28">
          <cell r="A28" t="str">
            <v>MR06070002</v>
          </cell>
          <cell r="B28" t="str">
            <v>National Resident Promotions</v>
          </cell>
          <cell r="C28">
            <v>325</v>
          </cell>
          <cell r="D28">
            <v>0</v>
          </cell>
          <cell r="E28">
            <v>450</v>
          </cell>
          <cell r="F28">
            <v>0</v>
          </cell>
          <cell r="G28">
            <v>300</v>
          </cell>
          <cell r="H28">
            <v>450</v>
          </cell>
          <cell r="I28">
            <v>0</v>
          </cell>
          <cell r="J28">
            <v>0</v>
          </cell>
          <cell r="K28">
            <v>450</v>
          </cell>
          <cell r="L28">
            <v>0</v>
          </cell>
          <cell r="M28">
            <v>0</v>
          </cell>
          <cell r="N28">
            <v>450</v>
          </cell>
          <cell r="O28">
            <v>2425</v>
          </cell>
        </row>
        <row r="29">
          <cell r="A29" t="str">
            <v>MR06070005</v>
          </cell>
          <cell r="B29" t="str">
            <v>National Miscellaneous</v>
          </cell>
          <cell r="C29">
            <v>100</v>
          </cell>
          <cell r="D29">
            <v>100</v>
          </cell>
          <cell r="E29">
            <v>100</v>
          </cell>
          <cell r="F29">
            <v>100</v>
          </cell>
          <cell r="G29">
            <v>100</v>
          </cell>
          <cell r="H29">
            <v>100</v>
          </cell>
          <cell r="I29">
            <v>100</v>
          </cell>
          <cell r="J29">
            <v>100</v>
          </cell>
          <cell r="K29">
            <v>100</v>
          </cell>
          <cell r="L29">
            <v>100</v>
          </cell>
          <cell r="M29">
            <v>100</v>
          </cell>
          <cell r="N29">
            <v>100</v>
          </cell>
          <cell r="O29">
            <v>1200</v>
          </cell>
        </row>
        <row r="30">
          <cell r="A30" t="str">
            <v>MR06080003</v>
          </cell>
          <cell r="B30" t="str">
            <v>Signs</v>
          </cell>
          <cell r="C30">
            <v>100</v>
          </cell>
          <cell r="D30">
            <v>0</v>
          </cell>
          <cell r="E30">
            <v>0</v>
          </cell>
          <cell r="F30">
            <v>0</v>
          </cell>
          <cell r="G30">
            <v>100</v>
          </cell>
          <cell r="H30">
            <v>100</v>
          </cell>
          <cell r="I30">
            <v>0</v>
          </cell>
          <cell r="J30">
            <v>150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450</v>
          </cell>
        </row>
        <row r="31">
          <cell r="A31" t="str">
            <v>MR06105000</v>
          </cell>
          <cell r="B31" t="str">
            <v>Salary Payroll</v>
          </cell>
          <cell r="C31">
            <v>15831</v>
          </cell>
          <cell r="D31">
            <v>20012</v>
          </cell>
          <cell r="E31">
            <v>15908</v>
          </cell>
          <cell r="F31">
            <v>15908</v>
          </cell>
          <cell r="G31">
            <v>25635</v>
          </cell>
          <cell r="H31">
            <v>19408</v>
          </cell>
          <cell r="I31">
            <v>19408</v>
          </cell>
          <cell r="J31">
            <v>22012</v>
          </cell>
          <cell r="K31">
            <v>19499</v>
          </cell>
          <cell r="L31">
            <v>15395</v>
          </cell>
          <cell r="M31">
            <v>23122</v>
          </cell>
          <cell r="N31">
            <v>15395</v>
          </cell>
          <cell r="O31">
            <v>227533</v>
          </cell>
        </row>
        <row r="32">
          <cell r="A32" t="str">
            <v>MR06110000</v>
          </cell>
          <cell r="B32" t="str">
            <v>Payroll Taxes</v>
          </cell>
          <cell r="C32">
            <v>1615</v>
          </cell>
          <cell r="D32">
            <v>2041</v>
          </cell>
          <cell r="E32">
            <v>1623</v>
          </cell>
          <cell r="F32">
            <v>1623</v>
          </cell>
          <cell r="G32">
            <v>2615</v>
          </cell>
          <cell r="H32">
            <v>1980</v>
          </cell>
          <cell r="I32">
            <v>1980</v>
          </cell>
          <cell r="J32">
            <v>2245</v>
          </cell>
          <cell r="K32">
            <v>1989</v>
          </cell>
          <cell r="L32">
            <v>1570</v>
          </cell>
          <cell r="M32">
            <v>2358</v>
          </cell>
          <cell r="N32">
            <v>1570</v>
          </cell>
          <cell r="O32">
            <v>23209</v>
          </cell>
        </row>
        <row r="33">
          <cell r="A33" t="str">
            <v>MR06115000</v>
          </cell>
          <cell r="B33" t="str">
            <v>401(k) Contributions</v>
          </cell>
          <cell r="C33">
            <v>99</v>
          </cell>
          <cell r="D33">
            <v>125</v>
          </cell>
          <cell r="E33">
            <v>99</v>
          </cell>
          <cell r="F33">
            <v>99</v>
          </cell>
          <cell r="G33">
            <v>160</v>
          </cell>
          <cell r="H33">
            <v>121</v>
          </cell>
          <cell r="I33">
            <v>121</v>
          </cell>
          <cell r="J33">
            <v>138</v>
          </cell>
          <cell r="K33">
            <v>122</v>
          </cell>
          <cell r="L33">
            <v>96</v>
          </cell>
          <cell r="M33">
            <v>145</v>
          </cell>
          <cell r="N33">
            <v>96</v>
          </cell>
          <cell r="O33">
            <v>1421</v>
          </cell>
        </row>
        <row r="34">
          <cell r="A34" t="str">
            <v>MR06120000</v>
          </cell>
          <cell r="B34" t="str">
            <v>Group Health Insurance</v>
          </cell>
          <cell r="C34">
            <v>1260</v>
          </cell>
          <cell r="D34">
            <v>1260</v>
          </cell>
          <cell r="E34">
            <v>1260</v>
          </cell>
          <cell r="F34">
            <v>1260</v>
          </cell>
          <cell r="G34">
            <v>1260</v>
          </cell>
          <cell r="H34">
            <v>1260</v>
          </cell>
          <cell r="I34">
            <v>1260</v>
          </cell>
          <cell r="J34">
            <v>1260</v>
          </cell>
          <cell r="K34">
            <v>1260</v>
          </cell>
          <cell r="L34">
            <v>1260</v>
          </cell>
          <cell r="M34">
            <v>1260</v>
          </cell>
          <cell r="N34">
            <v>1260</v>
          </cell>
          <cell r="O34">
            <v>15120</v>
          </cell>
        </row>
        <row r="35">
          <cell r="A35" t="str">
            <v>MR06125000</v>
          </cell>
          <cell r="B35" t="str">
            <v>Workers' Compensation</v>
          </cell>
          <cell r="C35">
            <v>944</v>
          </cell>
          <cell r="D35">
            <v>944</v>
          </cell>
          <cell r="E35">
            <v>944</v>
          </cell>
          <cell r="F35">
            <v>944</v>
          </cell>
          <cell r="G35">
            <v>944</v>
          </cell>
          <cell r="H35">
            <v>0</v>
          </cell>
          <cell r="I35">
            <v>0</v>
          </cell>
          <cell r="J35">
            <v>3030</v>
          </cell>
          <cell r="K35">
            <v>1001</v>
          </cell>
          <cell r="L35">
            <v>1001</v>
          </cell>
          <cell r="M35">
            <v>1001</v>
          </cell>
          <cell r="N35">
            <v>1706</v>
          </cell>
          <cell r="O35">
            <v>12459</v>
          </cell>
        </row>
        <row r="36">
          <cell r="A36" t="str">
            <v>MR06155000</v>
          </cell>
          <cell r="B36" t="str">
            <v>Employee Education</v>
          </cell>
          <cell r="C36">
            <v>0</v>
          </cell>
          <cell r="D36">
            <v>300</v>
          </cell>
          <cell r="E36">
            <v>0</v>
          </cell>
          <cell r="F36">
            <v>100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100</v>
          </cell>
          <cell r="L36">
            <v>0</v>
          </cell>
          <cell r="M36">
            <v>100</v>
          </cell>
          <cell r="N36">
            <v>0</v>
          </cell>
          <cell r="O36">
            <v>600</v>
          </cell>
        </row>
        <row r="37">
          <cell r="A37" t="str">
            <v>MR06160000</v>
          </cell>
          <cell r="B37" t="str">
            <v>Pre-Employment Screening</v>
          </cell>
          <cell r="C37">
            <v>25</v>
          </cell>
          <cell r="D37">
            <v>25</v>
          </cell>
          <cell r="E37">
            <v>25</v>
          </cell>
          <cell r="F37">
            <v>25</v>
          </cell>
          <cell r="G37">
            <v>25</v>
          </cell>
          <cell r="H37">
            <v>25</v>
          </cell>
          <cell r="I37">
            <v>25</v>
          </cell>
          <cell r="J37">
            <v>25</v>
          </cell>
          <cell r="K37">
            <v>25</v>
          </cell>
          <cell r="L37">
            <v>25</v>
          </cell>
          <cell r="M37">
            <v>25</v>
          </cell>
          <cell r="N37">
            <v>25</v>
          </cell>
          <cell r="O37">
            <v>300</v>
          </cell>
        </row>
        <row r="38">
          <cell r="A38" t="str">
            <v>MR06170000</v>
          </cell>
          <cell r="B38" t="str">
            <v>Payroll Processing</v>
          </cell>
          <cell r="C38">
            <v>87</v>
          </cell>
          <cell r="D38">
            <v>87</v>
          </cell>
          <cell r="E38">
            <v>87</v>
          </cell>
          <cell r="F38">
            <v>87</v>
          </cell>
          <cell r="G38">
            <v>87</v>
          </cell>
          <cell r="H38">
            <v>87</v>
          </cell>
          <cell r="I38">
            <v>87</v>
          </cell>
          <cell r="J38">
            <v>87</v>
          </cell>
          <cell r="K38">
            <v>87</v>
          </cell>
          <cell r="L38">
            <v>87</v>
          </cell>
          <cell r="M38">
            <v>87</v>
          </cell>
          <cell r="N38">
            <v>87</v>
          </cell>
          <cell r="O38">
            <v>1044</v>
          </cell>
        </row>
        <row r="39">
          <cell r="A39" t="str">
            <v>MR06205000</v>
          </cell>
          <cell r="B39" t="str">
            <v>Bank Charges</v>
          </cell>
          <cell r="C39">
            <v>300</v>
          </cell>
          <cell r="D39">
            <v>300</v>
          </cell>
          <cell r="E39">
            <v>300</v>
          </cell>
          <cell r="F39">
            <v>300</v>
          </cell>
          <cell r="G39">
            <v>300</v>
          </cell>
          <cell r="H39">
            <v>300</v>
          </cell>
          <cell r="I39">
            <v>300</v>
          </cell>
          <cell r="J39">
            <v>300</v>
          </cell>
          <cell r="K39">
            <v>300</v>
          </cell>
          <cell r="L39">
            <v>300</v>
          </cell>
          <cell r="M39">
            <v>300</v>
          </cell>
          <cell r="N39">
            <v>300</v>
          </cell>
          <cell r="O39">
            <v>3600</v>
          </cell>
        </row>
        <row r="40">
          <cell r="A40" t="str">
            <v>MR06210000</v>
          </cell>
          <cell r="B40" t="str">
            <v>Credit Card Fees</v>
          </cell>
          <cell r="C40">
            <v>400</v>
          </cell>
          <cell r="D40">
            <v>400</v>
          </cell>
          <cell r="E40">
            <v>400</v>
          </cell>
          <cell r="F40">
            <v>400</v>
          </cell>
          <cell r="G40">
            <v>400</v>
          </cell>
          <cell r="H40">
            <v>400</v>
          </cell>
          <cell r="I40">
            <v>400</v>
          </cell>
          <cell r="J40">
            <v>400</v>
          </cell>
          <cell r="K40">
            <v>400</v>
          </cell>
          <cell r="L40">
            <v>400</v>
          </cell>
          <cell r="M40">
            <v>400</v>
          </cell>
          <cell r="N40">
            <v>400</v>
          </cell>
          <cell r="O40">
            <v>4800</v>
          </cell>
        </row>
        <row r="41">
          <cell r="A41" t="str">
            <v>MR06220000</v>
          </cell>
          <cell r="B41" t="str">
            <v>Dues &amp; Subscriptions</v>
          </cell>
          <cell r="C41">
            <v>200</v>
          </cell>
          <cell r="D41">
            <v>0</v>
          </cell>
          <cell r="E41">
            <v>50</v>
          </cell>
          <cell r="F41">
            <v>50</v>
          </cell>
          <cell r="G41">
            <v>50</v>
          </cell>
          <cell r="H41">
            <v>20</v>
          </cell>
          <cell r="I41">
            <v>200</v>
          </cell>
          <cell r="J41">
            <v>0</v>
          </cell>
          <cell r="K41">
            <v>0</v>
          </cell>
          <cell r="L41">
            <v>200</v>
          </cell>
          <cell r="M41">
            <v>0</v>
          </cell>
          <cell r="N41">
            <v>0</v>
          </cell>
          <cell r="O41">
            <v>770</v>
          </cell>
        </row>
        <row r="42">
          <cell r="A42" t="str">
            <v>MR06225000</v>
          </cell>
          <cell r="B42" t="str">
            <v>Legal Expense</v>
          </cell>
          <cell r="C42">
            <v>1500</v>
          </cell>
          <cell r="D42">
            <v>500</v>
          </cell>
          <cell r="E42">
            <v>1000</v>
          </cell>
          <cell r="F42">
            <v>500</v>
          </cell>
          <cell r="G42">
            <v>750</v>
          </cell>
          <cell r="H42">
            <v>1500</v>
          </cell>
          <cell r="I42">
            <v>500</v>
          </cell>
          <cell r="J42">
            <v>500</v>
          </cell>
          <cell r="K42">
            <v>500</v>
          </cell>
          <cell r="L42">
            <v>500</v>
          </cell>
          <cell r="M42">
            <v>500</v>
          </cell>
          <cell r="N42">
            <v>500</v>
          </cell>
          <cell r="O42">
            <v>8750</v>
          </cell>
        </row>
        <row r="43">
          <cell r="A43" t="str">
            <v>MR06228000</v>
          </cell>
          <cell r="B43" t="str">
            <v>Licenses/Fees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4500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4500</v>
          </cell>
        </row>
        <row r="44">
          <cell r="A44" t="str">
            <v>MR06230000</v>
          </cell>
          <cell r="B44" t="str">
            <v>Office Expenses</v>
          </cell>
          <cell r="C44">
            <v>500</v>
          </cell>
          <cell r="D44">
            <v>300</v>
          </cell>
          <cell r="E44">
            <v>300</v>
          </cell>
          <cell r="F44">
            <v>100</v>
          </cell>
          <cell r="G44">
            <v>200</v>
          </cell>
          <cell r="H44">
            <v>300</v>
          </cell>
          <cell r="I44">
            <v>200</v>
          </cell>
          <cell r="J44">
            <v>200</v>
          </cell>
          <cell r="K44">
            <v>200</v>
          </cell>
          <cell r="L44">
            <v>200</v>
          </cell>
          <cell r="M44">
            <v>200</v>
          </cell>
          <cell r="N44">
            <v>200</v>
          </cell>
          <cell r="O44">
            <v>2900</v>
          </cell>
        </row>
        <row r="45">
          <cell r="A45" t="str">
            <v>MR06232000</v>
          </cell>
          <cell r="B45" t="str">
            <v>Office Supplies</v>
          </cell>
          <cell r="C45">
            <v>300</v>
          </cell>
          <cell r="D45">
            <v>600</v>
          </cell>
          <cell r="E45">
            <v>500</v>
          </cell>
          <cell r="F45">
            <v>600</v>
          </cell>
          <cell r="G45">
            <v>600</v>
          </cell>
          <cell r="H45">
            <v>400</v>
          </cell>
          <cell r="I45">
            <v>400</v>
          </cell>
          <cell r="J45">
            <v>700</v>
          </cell>
          <cell r="K45">
            <v>400</v>
          </cell>
          <cell r="L45">
            <v>300</v>
          </cell>
          <cell r="M45">
            <v>300</v>
          </cell>
          <cell r="N45">
            <v>500</v>
          </cell>
          <cell r="O45">
            <v>5600</v>
          </cell>
        </row>
        <row r="46">
          <cell r="A46" t="str">
            <v>MR06234000</v>
          </cell>
          <cell r="B46" t="str">
            <v>Office Equipment</v>
          </cell>
          <cell r="C46">
            <v>150</v>
          </cell>
          <cell r="D46">
            <v>300</v>
          </cell>
          <cell r="E46">
            <v>150</v>
          </cell>
          <cell r="F46">
            <v>300</v>
          </cell>
          <cell r="G46">
            <v>150</v>
          </cell>
          <cell r="H46">
            <v>100</v>
          </cell>
          <cell r="I46">
            <v>100</v>
          </cell>
          <cell r="J46">
            <v>200</v>
          </cell>
          <cell r="K46">
            <v>150</v>
          </cell>
          <cell r="L46">
            <v>100</v>
          </cell>
          <cell r="M46">
            <v>100</v>
          </cell>
          <cell r="N46">
            <v>100</v>
          </cell>
          <cell r="O46">
            <v>1900</v>
          </cell>
        </row>
        <row r="47">
          <cell r="A47" t="str">
            <v>MR06235000</v>
          </cell>
          <cell r="B47" t="str">
            <v>Postage/Overnight Mail</v>
          </cell>
          <cell r="C47">
            <v>400</v>
          </cell>
          <cell r="D47">
            <v>300</v>
          </cell>
          <cell r="E47">
            <v>550</v>
          </cell>
          <cell r="F47">
            <v>250</v>
          </cell>
          <cell r="G47">
            <v>250</v>
          </cell>
          <cell r="H47">
            <v>250</v>
          </cell>
          <cell r="I47">
            <v>500</v>
          </cell>
          <cell r="J47">
            <v>250</v>
          </cell>
          <cell r="K47">
            <v>250</v>
          </cell>
          <cell r="L47">
            <v>250</v>
          </cell>
          <cell r="M47">
            <v>300</v>
          </cell>
          <cell r="N47">
            <v>300</v>
          </cell>
          <cell r="O47">
            <v>3850</v>
          </cell>
        </row>
        <row r="48">
          <cell r="A48" t="str">
            <v>MR06240000</v>
          </cell>
          <cell r="B48" t="str">
            <v>Professional Development</v>
          </cell>
          <cell r="C48">
            <v>0</v>
          </cell>
          <cell r="D48">
            <v>4000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250</v>
          </cell>
          <cell r="L48">
            <v>0</v>
          </cell>
          <cell r="M48">
            <v>1000</v>
          </cell>
          <cell r="N48">
            <v>0</v>
          </cell>
          <cell r="O48">
            <v>5250</v>
          </cell>
        </row>
        <row r="49">
          <cell r="A49" t="str">
            <v>MR06255001</v>
          </cell>
          <cell r="B49" t="str">
            <v>Telephone/Local</v>
          </cell>
          <cell r="C49">
            <v>1000</v>
          </cell>
          <cell r="D49">
            <v>1000</v>
          </cell>
          <cell r="E49">
            <v>1000</v>
          </cell>
          <cell r="F49">
            <v>1000</v>
          </cell>
          <cell r="G49">
            <v>1000</v>
          </cell>
          <cell r="H49">
            <v>1000</v>
          </cell>
          <cell r="I49">
            <v>1000</v>
          </cell>
          <cell r="J49">
            <v>1000</v>
          </cell>
          <cell r="K49">
            <v>1000</v>
          </cell>
          <cell r="L49">
            <v>1000</v>
          </cell>
          <cell r="M49">
            <v>1000</v>
          </cell>
          <cell r="N49">
            <v>1000</v>
          </cell>
          <cell r="O49">
            <v>12000</v>
          </cell>
        </row>
        <row r="50">
          <cell r="A50" t="str">
            <v>MR06255002</v>
          </cell>
          <cell r="B50" t="str">
            <v>Telephone/Long Distance</v>
          </cell>
          <cell r="C50">
            <v>500</v>
          </cell>
          <cell r="D50">
            <v>300</v>
          </cell>
          <cell r="E50">
            <v>300</v>
          </cell>
          <cell r="F50">
            <v>300</v>
          </cell>
          <cell r="G50">
            <v>300</v>
          </cell>
          <cell r="H50">
            <v>300</v>
          </cell>
          <cell r="I50">
            <v>300</v>
          </cell>
          <cell r="J50">
            <v>300</v>
          </cell>
          <cell r="K50">
            <v>300</v>
          </cell>
          <cell r="L50">
            <v>300</v>
          </cell>
          <cell r="M50">
            <v>300</v>
          </cell>
          <cell r="N50">
            <v>300</v>
          </cell>
          <cell r="O50">
            <v>3800</v>
          </cell>
        </row>
        <row r="51">
          <cell r="A51" t="str">
            <v>MR06258000</v>
          </cell>
          <cell r="B51" t="str">
            <v>Internet Service Expense</v>
          </cell>
          <cell r="C51">
            <v>200</v>
          </cell>
          <cell r="D51">
            <v>200</v>
          </cell>
          <cell r="E51">
            <v>200</v>
          </cell>
          <cell r="F51">
            <v>200</v>
          </cell>
          <cell r="G51">
            <v>200</v>
          </cell>
          <cell r="H51">
            <v>200</v>
          </cell>
          <cell r="I51">
            <v>200</v>
          </cell>
          <cell r="J51">
            <v>200</v>
          </cell>
          <cell r="K51">
            <v>200</v>
          </cell>
          <cell r="L51">
            <v>200</v>
          </cell>
          <cell r="M51">
            <v>200</v>
          </cell>
          <cell r="N51">
            <v>200</v>
          </cell>
          <cell r="O51">
            <v>2400</v>
          </cell>
        </row>
        <row r="52">
          <cell r="A52" t="str">
            <v>MR06260000</v>
          </cell>
          <cell r="B52" t="str">
            <v>Answering Service</v>
          </cell>
          <cell r="C52">
            <v>140</v>
          </cell>
          <cell r="D52">
            <v>140</v>
          </cell>
          <cell r="E52">
            <v>140</v>
          </cell>
          <cell r="F52">
            <v>140</v>
          </cell>
          <cell r="G52">
            <v>140</v>
          </cell>
          <cell r="H52">
            <v>140</v>
          </cell>
          <cell r="I52">
            <v>140</v>
          </cell>
          <cell r="J52">
            <v>140</v>
          </cell>
          <cell r="K52">
            <v>140</v>
          </cell>
          <cell r="L52">
            <v>140</v>
          </cell>
          <cell r="M52">
            <v>140</v>
          </cell>
          <cell r="N52">
            <v>140</v>
          </cell>
          <cell r="O52">
            <v>1680</v>
          </cell>
        </row>
        <row r="53">
          <cell r="A53" t="str">
            <v>MR06263000</v>
          </cell>
          <cell r="B53" t="str">
            <v>Mobile Telephone Service</v>
          </cell>
          <cell r="C53">
            <v>20</v>
          </cell>
          <cell r="D53">
            <v>20</v>
          </cell>
          <cell r="E53">
            <v>20</v>
          </cell>
          <cell r="F53">
            <v>20</v>
          </cell>
          <cell r="G53">
            <v>20</v>
          </cell>
          <cell r="H53">
            <v>20</v>
          </cell>
          <cell r="I53">
            <v>20</v>
          </cell>
          <cell r="J53">
            <v>20</v>
          </cell>
          <cell r="K53">
            <v>20</v>
          </cell>
          <cell r="L53">
            <v>20</v>
          </cell>
          <cell r="M53">
            <v>20</v>
          </cell>
          <cell r="N53">
            <v>20</v>
          </cell>
          <cell r="O53">
            <v>240</v>
          </cell>
        </row>
        <row r="54">
          <cell r="A54" t="str">
            <v>MR06265000</v>
          </cell>
          <cell r="B54" t="str">
            <v>Paging Systems</v>
          </cell>
          <cell r="C54">
            <v>35</v>
          </cell>
          <cell r="D54">
            <v>35</v>
          </cell>
          <cell r="E54">
            <v>35</v>
          </cell>
          <cell r="F54">
            <v>35</v>
          </cell>
          <cell r="G54">
            <v>35</v>
          </cell>
          <cell r="H54">
            <v>35</v>
          </cell>
          <cell r="I54">
            <v>35</v>
          </cell>
          <cell r="J54">
            <v>35</v>
          </cell>
          <cell r="K54">
            <v>35</v>
          </cell>
          <cell r="L54">
            <v>35</v>
          </cell>
          <cell r="M54">
            <v>35</v>
          </cell>
          <cell r="N54">
            <v>35</v>
          </cell>
          <cell r="O54">
            <v>420</v>
          </cell>
        </row>
        <row r="55">
          <cell r="A55" t="str">
            <v>MR06270000</v>
          </cell>
          <cell r="B55" t="str">
            <v>Meals &amp; Entertainment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400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400</v>
          </cell>
        </row>
        <row r="56">
          <cell r="A56" t="str">
            <v>MR06275000</v>
          </cell>
          <cell r="B56" t="str">
            <v>Travel/Vehicle Expense</v>
          </cell>
          <cell r="C56">
            <v>25</v>
          </cell>
          <cell r="D56">
            <v>25</v>
          </cell>
          <cell r="E56">
            <v>25</v>
          </cell>
          <cell r="F56">
            <v>25</v>
          </cell>
          <cell r="G56">
            <v>25</v>
          </cell>
          <cell r="H56">
            <v>25</v>
          </cell>
          <cell r="I56">
            <v>25</v>
          </cell>
          <cell r="J56">
            <v>25</v>
          </cell>
          <cell r="K56">
            <v>25</v>
          </cell>
          <cell r="L56">
            <v>25</v>
          </cell>
          <cell r="M56">
            <v>25</v>
          </cell>
          <cell r="N56">
            <v>25</v>
          </cell>
          <cell r="O56">
            <v>300</v>
          </cell>
        </row>
        <row r="57">
          <cell r="A57" t="str">
            <v>MR06280000</v>
          </cell>
          <cell r="B57" t="str">
            <v>Travel/Other</v>
          </cell>
          <cell r="C57">
            <v>200</v>
          </cell>
          <cell r="D57">
            <v>200</v>
          </cell>
          <cell r="E57">
            <v>200</v>
          </cell>
          <cell r="F57">
            <v>200</v>
          </cell>
          <cell r="G57">
            <v>200</v>
          </cell>
          <cell r="H57">
            <v>200</v>
          </cell>
          <cell r="I57">
            <v>200</v>
          </cell>
          <cell r="J57">
            <v>200</v>
          </cell>
          <cell r="K57">
            <v>200</v>
          </cell>
          <cell r="L57">
            <v>200</v>
          </cell>
          <cell r="M57">
            <v>200</v>
          </cell>
          <cell r="N57">
            <v>200</v>
          </cell>
          <cell r="O57">
            <v>2400</v>
          </cell>
        </row>
        <row r="58">
          <cell r="A58" t="str">
            <v>MR06285000</v>
          </cell>
          <cell r="B58" t="str">
            <v>Income/Activity Fee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-99180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-99180</v>
          </cell>
        </row>
        <row r="59">
          <cell r="A59" t="str">
            <v>MR06286000</v>
          </cell>
          <cell r="B59" t="str">
            <v>Bus/Truck Expense</v>
          </cell>
          <cell r="C59">
            <v>6050</v>
          </cell>
          <cell r="D59">
            <v>6050</v>
          </cell>
          <cell r="E59">
            <v>6050</v>
          </cell>
          <cell r="F59">
            <v>6050</v>
          </cell>
          <cell r="G59">
            <v>6050</v>
          </cell>
          <cell r="H59">
            <v>6050</v>
          </cell>
          <cell r="I59">
            <v>6050</v>
          </cell>
          <cell r="J59">
            <v>6050</v>
          </cell>
          <cell r="K59">
            <v>6050</v>
          </cell>
          <cell r="L59">
            <v>6050</v>
          </cell>
          <cell r="M59">
            <v>6050</v>
          </cell>
          <cell r="N59">
            <v>6050</v>
          </cell>
          <cell r="O59">
            <v>72600</v>
          </cell>
        </row>
        <row r="60">
          <cell r="A60" t="str">
            <v>MR06290000</v>
          </cell>
          <cell r="B60" t="str">
            <v>Management Fees</v>
          </cell>
          <cell r="C60">
            <v>10711</v>
          </cell>
          <cell r="D60">
            <v>10621</v>
          </cell>
          <cell r="E60">
            <v>10583</v>
          </cell>
          <cell r="F60">
            <v>10581</v>
          </cell>
          <cell r="G60">
            <v>10538</v>
          </cell>
          <cell r="H60">
            <v>10514</v>
          </cell>
          <cell r="I60">
            <v>10498</v>
          </cell>
          <cell r="J60">
            <v>10365</v>
          </cell>
          <cell r="K60">
            <v>10287</v>
          </cell>
          <cell r="L60">
            <v>10287</v>
          </cell>
          <cell r="M60">
            <v>10425</v>
          </cell>
          <cell r="N60">
            <v>10387</v>
          </cell>
          <cell r="O60">
            <v>125797</v>
          </cell>
        </row>
        <row r="61">
          <cell r="A61" t="str">
            <v>MR06291000</v>
          </cell>
          <cell r="B61" t="str">
            <v>Other Administrative</v>
          </cell>
          <cell r="C61">
            <v>100</v>
          </cell>
          <cell r="D61">
            <v>100</v>
          </cell>
          <cell r="E61">
            <v>50</v>
          </cell>
          <cell r="F61">
            <v>100</v>
          </cell>
          <cell r="G61">
            <v>100</v>
          </cell>
          <cell r="H61">
            <v>100</v>
          </cell>
          <cell r="I61">
            <v>50</v>
          </cell>
          <cell r="J61">
            <v>50</v>
          </cell>
          <cell r="K61">
            <v>50</v>
          </cell>
          <cell r="L61">
            <v>100</v>
          </cell>
          <cell r="M61">
            <v>100</v>
          </cell>
          <cell r="N61">
            <v>100</v>
          </cell>
          <cell r="O61">
            <v>1000</v>
          </cell>
        </row>
        <row r="62">
          <cell r="A62" t="str">
            <v>MR06295000</v>
          </cell>
          <cell r="B62" t="str">
            <v>Reimbursed Expense</v>
          </cell>
          <cell r="C62">
            <v>100</v>
          </cell>
          <cell r="D62">
            <v>100</v>
          </cell>
          <cell r="E62">
            <v>100</v>
          </cell>
          <cell r="F62">
            <v>100</v>
          </cell>
          <cell r="G62">
            <v>100</v>
          </cell>
          <cell r="H62">
            <v>100</v>
          </cell>
          <cell r="I62">
            <v>100</v>
          </cell>
          <cell r="J62">
            <v>100</v>
          </cell>
          <cell r="K62">
            <v>100</v>
          </cell>
          <cell r="L62">
            <v>100</v>
          </cell>
          <cell r="M62">
            <v>100</v>
          </cell>
          <cell r="N62">
            <v>100</v>
          </cell>
          <cell r="O62">
            <v>1200</v>
          </cell>
        </row>
        <row r="63">
          <cell r="A63" t="str">
            <v>MR06296000</v>
          </cell>
          <cell r="B63" t="str">
            <v>Temporary Help-Consulting</v>
          </cell>
          <cell r="C63">
            <v>125</v>
          </cell>
          <cell r="D63">
            <v>125</v>
          </cell>
          <cell r="E63">
            <v>125</v>
          </cell>
          <cell r="F63">
            <v>125</v>
          </cell>
          <cell r="G63">
            <v>125</v>
          </cell>
          <cell r="H63">
            <v>125</v>
          </cell>
          <cell r="I63">
            <v>125</v>
          </cell>
          <cell r="J63">
            <v>125</v>
          </cell>
          <cell r="K63">
            <v>125</v>
          </cell>
          <cell r="L63">
            <v>125</v>
          </cell>
          <cell r="M63">
            <v>125</v>
          </cell>
          <cell r="N63">
            <v>125</v>
          </cell>
          <cell r="O63">
            <v>1500</v>
          </cell>
        </row>
        <row r="64">
          <cell r="A64" t="str">
            <v>MR06310000</v>
          </cell>
          <cell r="B64" t="str">
            <v>Cable TV</v>
          </cell>
          <cell r="C64">
            <v>4755</v>
          </cell>
          <cell r="D64">
            <v>4755</v>
          </cell>
          <cell r="E64">
            <v>4755</v>
          </cell>
          <cell r="F64">
            <v>4755</v>
          </cell>
          <cell r="G64">
            <v>4755</v>
          </cell>
          <cell r="H64">
            <v>4755</v>
          </cell>
          <cell r="I64">
            <v>4755</v>
          </cell>
          <cell r="J64">
            <v>4755</v>
          </cell>
          <cell r="K64">
            <v>4755</v>
          </cell>
          <cell r="L64">
            <v>4755</v>
          </cell>
          <cell r="M64">
            <v>4755</v>
          </cell>
          <cell r="N64">
            <v>4755</v>
          </cell>
          <cell r="O64">
            <v>57060</v>
          </cell>
        </row>
        <row r="65">
          <cell r="A65" t="str">
            <v>MR06320000</v>
          </cell>
          <cell r="B65" t="str">
            <v>Pool/Hot Tub</v>
          </cell>
          <cell r="C65">
            <v>150</v>
          </cell>
          <cell r="D65">
            <v>150</v>
          </cell>
          <cell r="E65">
            <v>150</v>
          </cell>
          <cell r="F65">
            <v>150</v>
          </cell>
          <cell r="G65">
            <v>2000</v>
          </cell>
          <cell r="H65">
            <v>700</v>
          </cell>
          <cell r="I65">
            <v>500</v>
          </cell>
          <cell r="J65">
            <v>500</v>
          </cell>
          <cell r="K65">
            <v>700</v>
          </cell>
          <cell r="L65">
            <v>150</v>
          </cell>
          <cell r="M65">
            <v>150</v>
          </cell>
          <cell r="N65">
            <v>150</v>
          </cell>
          <cell r="O65">
            <v>5450</v>
          </cell>
        </row>
        <row r="66">
          <cell r="A66" t="str">
            <v>MR06325000</v>
          </cell>
          <cell r="B66" t="str">
            <v>Recreational Courts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200</v>
          </cell>
          <cell r="H66">
            <v>200</v>
          </cell>
          <cell r="I66">
            <v>200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600</v>
          </cell>
        </row>
        <row r="67">
          <cell r="A67" t="str">
            <v>MR06330000</v>
          </cell>
          <cell r="B67" t="str">
            <v>Parking Lot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300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300</v>
          </cell>
        </row>
        <row r="68">
          <cell r="A68" t="str">
            <v>MR06340000</v>
          </cell>
          <cell r="B68" t="str">
            <v>Exterminating</v>
          </cell>
          <cell r="C68">
            <v>260</v>
          </cell>
          <cell r="D68">
            <v>260</v>
          </cell>
          <cell r="E68">
            <v>260</v>
          </cell>
          <cell r="F68">
            <v>260</v>
          </cell>
          <cell r="G68">
            <v>260</v>
          </cell>
          <cell r="H68">
            <v>260</v>
          </cell>
          <cell r="I68">
            <v>260</v>
          </cell>
          <cell r="J68">
            <v>260</v>
          </cell>
          <cell r="K68">
            <v>260</v>
          </cell>
          <cell r="L68">
            <v>260</v>
          </cell>
          <cell r="M68">
            <v>260</v>
          </cell>
          <cell r="N68">
            <v>260</v>
          </cell>
          <cell r="O68">
            <v>3120</v>
          </cell>
        </row>
        <row r="69">
          <cell r="A69" t="str">
            <v>MR06350000</v>
          </cell>
          <cell r="B69" t="str">
            <v>Garbage</v>
          </cell>
          <cell r="C69">
            <v>1700</v>
          </cell>
          <cell r="D69">
            <v>2038</v>
          </cell>
          <cell r="E69">
            <v>1700</v>
          </cell>
          <cell r="F69">
            <v>2038</v>
          </cell>
          <cell r="G69">
            <v>1700</v>
          </cell>
          <cell r="H69">
            <v>2038</v>
          </cell>
          <cell r="I69">
            <v>1700</v>
          </cell>
          <cell r="J69">
            <v>2038</v>
          </cell>
          <cell r="K69">
            <v>4200</v>
          </cell>
          <cell r="L69">
            <v>2038</v>
          </cell>
          <cell r="M69">
            <v>1700</v>
          </cell>
          <cell r="N69">
            <v>2038</v>
          </cell>
          <cell r="O69">
            <v>24928</v>
          </cell>
        </row>
        <row r="70">
          <cell r="A70" t="str">
            <v>MR06360000</v>
          </cell>
          <cell r="B70" t="str">
            <v>General Cleaning</v>
          </cell>
          <cell r="C70">
            <v>450</v>
          </cell>
          <cell r="D70">
            <v>450</v>
          </cell>
          <cell r="E70">
            <v>450</v>
          </cell>
          <cell r="F70">
            <v>450</v>
          </cell>
          <cell r="G70">
            <v>450</v>
          </cell>
          <cell r="H70">
            <v>450</v>
          </cell>
          <cell r="I70">
            <v>450</v>
          </cell>
          <cell r="J70">
            <v>450</v>
          </cell>
          <cell r="K70">
            <v>450</v>
          </cell>
          <cell r="L70">
            <v>450</v>
          </cell>
          <cell r="M70">
            <v>450</v>
          </cell>
          <cell r="N70">
            <v>450</v>
          </cell>
          <cell r="O70">
            <v>5400</v>
          </cell>
        </row>
        <row r="71">
          <cell r="A71" t="str">
            <v>MR06365000</v>
          </cell>
          <cell r="B71" t="str">
            <v>Uniforms</v>
          </cell>
          <cell r="C71">
            <v>3000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3000</v>
          </cell>
        </row>
        <row r="72">
          <cell r="A72" t="str">
            <v>MR06375000</v>
          </cell>
          <cell r="B72" t="str">
            <v>C/A Equipment</v>
          </cell>
          <cell r="C72">
            <v>0</v>
          </cell>
          <cell r="D72">
            <v>350</v>
          </cell>
          <cell r="E72">
            <v>0</v>
          </cell>
          <cell r="F72">
            <v>0</v>
          </cell>
          <cell r="G72">
            <v>100</v>
          </cell>
          <cell r="H72">
            <v>100</v>
          </cell>
          <cell r="I72">
            <v>100</v>
          </cell>
          <cell r="J72">
            <v>0</v>
          </cell>
          <cell r="K72">
            <v>300</v>
          </cell>
          <cell r="L72">
            <v>0</v>
          </cell>
          <cell r="M72">
            <v>50</v>
          </cell>
          <cell r="N72">
            <v>100</v>
          </cell>
          <cell r="O72">
            <v>1100</v>
          </cell>
        </row>
        <row r="73">
          <cell r="A73" t="str">
            <v>MR06385000</v>
          </cell>
          <cell r="B73" t="str">
            <v>Security Systems</v>
          </cell>
          <cell r="C73">
            <v>45</v>
          </cell>
          <cell r="D73">
            <v>45</v>
          </cell>
          <cell r="E73">
            <v>45</v>
          </cell>
          <cell r="F73">
            <v>45</v>
          </cell>
          <cell r="G73">
            <v>45</v>
          </cell>
          <cell r="H73">
            <v>45</v>
          </cell>
          <cell r="I73">
            <v>45</v>
          </cell>
          <cell r="J73">
            <v>45</v>
          </cell>
          <cell r="K73">
            <v>45</v>
          </cell>
          <cell r="L73">
            <v>45</v>
          </cell>
          <cell r="M73">
            <v>45</v>
          </cell>
          <cell r="N73">
            <v>45</v>
          </cell>
          <cell r="O73">
            <v>540</v>
          </cell>
        </row>
        <row r="74">
          <cell r="A74" t="str">
            <v>MR06415000</v>
          </cell>
          <cell r="B74" t="str">
            <v>Landscaping Maintenance</v>
          </cell>
          <cell r="C74">
            <v>0</v>
          </cell>
          <cell r="D74">
            <v>0</v>
          </cell>
          <cell r="E74">
            <v>3560</v>
          </cell>
          <cell r="F74">
            <v>3560</v>
          </cell>
          <cell r="G74">
            <v>3560</v>
          </cell>
          <cell r="H74">
            <v>3560</v>
          </cell>
          <cell r="I74">
            <v>3560</v>
          </cell>
          <cell r="J74">
            <v>3560</v>
          </cell>
          <cell r="K74">
            <v>3560</v>
          </cell>
          <cell r="L74">
            <v>3560</v>
          </cell>
          <cell r="M74">
            <v>3560</v>
          </cell>
          <cell r="N74">
            <v>0</v>
          </cell>
          <cell r="O74">
            <v>32040</v>
          </cell>
        </row>
        <row r="75">
          <cell r="A75" t="str">
            <v>MR06420000</v>
          </cell>
          <cell r="B75" t="str">
            <v>Snow Removal</v>
          </cell>
          <cell r="C75">
            <v>3875</v>
          </cell>
          <cell r="D75">
            <v>3875</v>
          </cell>
          <cell r="E75">
            <v>3875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3875</v>
          </cell>
          <cell r="N75">
            <v>3875</v>
          </cell>
          <cell r="O75">
            <v>19375</v>
          </cell>
        </row>
        <row r="76">
          <cell r="A76" t="str">
            <v>MR06425000</v>
          </cell>
          <cell r="B76" t="str">
            <v>Tree/Shrub Replacement</v>
          </cell>
          <cell r="C76">
            <v>0</v>
          </cell>
          <cell r="D76">
            <v>0</v>
          </cell>
          <cell r="E76">
            <v>0</v>
          </cell>
          <cell r="F76">
            <v>300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300</v>
          </cell>
          <cell r="M76">
            <v>0</v>
          </cell>
          <cell r="N76">
            <v>0</v>
          </cell>
          <cell r="O76">
            <v>600</v>
          </cell>
        </row>
        <row r="77">
          <cell r="A77" t="str">
            <v>MR06490000</v>
          </cell>
          <cell r="B77" t="str">
            <v>Miscellaneous</v>
          </cell>
          <cell r="C77">
            <v>50</v>
          </cell>
          <cell r="D77">
            <v>50</v>
          </cell>
          <cell r="E77">
            <v>50</v>
          </cell>
          <cell r="F77">
            <v>50</v>
          </cell>
          <cell r="G77">
            <v>50</v>
          </cell>
          <cell r="H77">
            <v>50</v>
          </cell>
          <cell r="I77">
            <v>50</v>
          </cell>
          <cell r="J77">
            <v>50</v>
          </cell>
          <cell r="K77">
            <v>50</v>
          </cell>
          <cell r="L77">
            <v>50</v>
          </cell>
          <cell r="M77">
            <v>50</v>
          </cell>
          <cell r="N77">
            <v>50</v>
          </cell>
          <cell r="O77">
            <v>600</v>
          </cell>
        </row>
        <row r="78">
          <cell r="A78" t="str">
            <v>MR06510001</v>
          </cell>
          <cell r="B78" t="str">
            <v>Electricity Common Area</v>
          </cell>
          <cell r="C78">
            <v>2560</v>
          </cell>
          <cell r="D78">
            <v>2360</v>
          </cell>
          <cell r="E78">
            <v>2360</v>
          </cell>
          <cell r="F78">
            <v>2560</v>
          </cell>
          <cell r="G78">
            <v>2360</v>
          </cell>
          <cell r="H78">
            <v>2360</v>
          </cell>
          <cell r="I78">
            <v>2800</v>
          </cell>
          <cell r="J78">
            <v>2800</v>
          </cell>
          <cell r="K78">
            <v>2800</v>
          </cell>
          <cell r="L78">
            <v>2360</v>
          </cell>
          <cell r="M78">
            <v>2360</v>
          </cell>
          <cell r="N78">
            <v>2360</v>
          </cell>
          <cell r="O78">
            <v>30040</v>
          </cell>
        </row>
        <row r="79">
          <cell r="A79" t="str">
            <v>MR06510003</v>
          </cell>
          <cell r="B79" t="str">
            <v>Electricity/Vacant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3000</v>
          </cell>
          <cell r="K79">
            <v>2000</v>
          </cell>
          <cell r="L79">
            <v>0</v>
          </cell>
          <cell r="M79">
            <v>0</v>
          </cell>
          <cell r="N79">
            <v>0</v>
          </cell>
          <cell r="O79">
            <v>5000</v>
          </cell>
        </row>
        <row r="80">
          <cell r="A80" t="str">
            <v>MR06520000</v>
          </cell>
          <cell r="B80" t="str">
            <v>Water</v>
          </cell>
          <cell r="C80">
            <v>0</v>
          </cell>
          <cell r="D80">
            <v>0</v>
          </cell>
          <cell r="E80">
            <v>14000</v>
          </cell>
          <cell r="F80">
            <v>0</v>
          </cell>
          <cell r="G80">
            <v>0</v>
          </cell>
          <cell r="H80">
            <v>14000</v>
          </cell>
          <cell r="I80">
            <v>0</v>
          </cell>
          <cell r="J80">
            <v>0</v>
          </cell>
          <cell r="K80">
            <v>14000</v>
          </cell>
          <cell r="L80">
            <v>0</v>
          </cell>
          <cell r="M80">
            <v>0</v>
          </cell>
          <cell r="N80">
            <v>14000</v>
          </cell>
          <cell r="O80">
            <v>56000</v>
          </cell>
        </row>
        <row r="81">
          <cell r="A81" t="str">
            <v>MR06530000</v>
          </cell>
          <cell r="B81" t="str">
            <v>Sewer</v>
          </cell>
          <cell r="C81">
            <v>0</v>
          </cell>
          <cell r="D81">
            <v>12978</v>
          </cell>
          <cell r="E81">
            <v>0</v>
          </cell>
          <cell r="F81">
            <v>0</v>
          </cell>
          <cell r="G81">
            <v>12978</v>
          </cell>
          <cell r="H81">
            <v>0</v>
          </cell>
          <cell r="I81">
            <v>0</v>
          </cell>
          <cell r="J81">
            <v>12978</v>
          </cell>
          <cell r="K81">
            <v>0</v>
          </cell>
          <cell r="L81">
            <v>0</v>
          </cell>
          <cell r="M81">
            <v>12978</v>
          </cell>
          <cell r="N81">
            <v>0</v>
          </cell>
          <cell r="O81">
            <v>51912</v>
          </cell>
        </row>
        <row r="82">
          <cell r="A82" t="str">
            <v>MR06540001</v>
          </cell>
          <cell r="B82" t="str">
            <v>Gas/Common Area</v>
          </cell>
          <cell r="C82">
            <v>1500</v>
          </cell>
          <cell r="D82">
            <v>1500</v>
          </cell>
          <cell r="E82">
            <v>1500</v>
          </cell>
          <cell r="F82">
            <v>1300</v>
          </cell>
          <cell r="G82">
            <v>700</v>
          </cell>
          <cell r="H82">
            <v>700</v>
          </cell>
          <cell r="I82">
            <v>600</v>
          </cell>
          <cell r="J82">
            <v>600</v>
          </cell>
          <cell r="K82">
            <v>600</v>
          </cell>
          <cell r="L82">
            <v>1200</v>
          </cell>
          <cell r="M82">
            <v>1300</v>
          </cell>
          <cell r="N82">
            <v>1500</v>
          </cell>
          <cell r="O82">
            <v>13000</v>
          </cell>
        </row>
        <row r="83">
          <cell r="A83" t="str">
            <v>MR06540003</v>
          </cell>
          <cell r="B83" t="str">
            <v>Gas/Vacant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3500</v>
          </cell>
          <cell r="L83">
            <v>0</v>
          </cell>
          <cell r="M83">
            <v>0</v>
          </cell>
          <cell r="N83">
            <v>0</v>
          </cell>
          <cell r="O83">
            <v>3500</v>
          </cell>
        </row>
        <row r="84">
          <cell r="A84" t="str">
            <v>MR06610001</v>
          </cell>
          <cell r="B84" t="str">
            <v>Interior Paint/Supplies</v>
          </cell>
          <cell r="C84">
            <v>100</v>
          </cell>
          <cell r="D84">
            <v>100</v>
          </cell>
          <cell r="E84">
            <v>200</v>
          </cell>
          <cell r="F84">
            <v>1300</v>
          </cell>
          <cell r="G84">
            <v>1300</v>
          </cell>
          <cell r="H84">
            <v>1300</v>
          </cell>
          <cell r="I84">
            <v>1300</v>
          </cell>
          <cell r="J84">
            <v>400</v>
          </cell>
          <cell r="K84">
            <v>400</v>
          </cell>
          <cell r="L84">
            <v>0</v>
          </cell>
          <cell r="M84">
            <v>0</v>
          </cell>
          <cell r="N84">
            <v>0</v>
          </cell>
          <cell r="O84">
            <v>6400</v>
          </cell>
        </row>
        <row r="85">
          <cell r="A85" t="str">
            <v>MR06620000</v>
          </cell>
          <cell r="B85" t="str">
            <v>Blinds/Drapes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5000</v>
          </cell>
          <cell r="L85">
            <v>0</v>
          </cell>
          <cell r="M85">
            <v>0</v>
          </cell>
          <cell r="N85">
            <v>0</v>
          </cell>
          <cell r="O85">
            <v>5000</v>
          </cell>
        </row>
        <row r="86">
          <cell r="A86" t="str">
            <v>MR06630001</v>
          </cell>
          <cell r="B86" t="str">
            <v>Carpet/Tile Clean-Repair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10500</v>
          </cell>
          <cell r="L86">
            <v>0</v>
          </cell>
          <cell r="M86">
            <v>0</v>
          </cell>
          <cell r="N86">
            <v>0</v>
          </cell>
          <cell r="O86">
            <v>10500</v>
          </cell>
        </row>
        <row r="87">
          <cell r="A87" t="str">
            <v>MR06640000</v>
          </cell>
          <cell r="B87" t="str">
            <v>Interior Repairs</v>
          </cell>
          <cell r="C87">
            <v>200</v>
          </cell>
          <cell r="D87">
            <v>0</v>
          </cell>
          <cell r="E87">
            <v>0</v>
          </cell>
          <cell r="F87">
            <v>300</v>
          </cell>
          <cell r="G87">
            <v>200</v>
          </cell>
          <cell r="H87">
            <v>1000</v>
          </cell>
          <cell r="I87">
            <v>0</v>
          </cell>
          <cell r="J87">
            <v>5000</v>
          </cell>
          <cell r="K87">
            <v>0</v>
          </cell>
          <cell r="L87">
            <v>0</v>
          </cell>
          <cell r="M87">
            <v>100</v>
          </cell>
          <cell r="N87">
            <v>0</v>
          </cell>
          <cell r="O87">
            <v>6800</v>
          </cell>
        </row>
        <row r="88">
          <cell r="A88" t="str">
            <v>MR06650001</v>
          </cell>
          <cell r="B88" t="str">
            <v>Interior Cleaning Contracts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35000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35000</v>
          </cell>
        </row>
        <row r="89">
          <cell r="A89" t="str">
            <v>MR06650002</v>
          </cell>
          <cell r="B89" t="str">
            <v>Interior Cleaning Supplies</v>
          </cell>
          <cell r="C89">
            <v>250</v>
          </cell>
          <cell r="D89">
            <v>100</v>
          </cell>
          <cell r="E89">
            <v>250</v>
          </cell>
          <cell r="F89">
            <v>250</v>
          </cell>
          <cell r="G89">
            <v>250</v>
          </cell>
          <cell r="H89">
            <v>300</v>
          </cell>
          <cell r="I89">
            <v>350</v>
          </cell>
          <cell r="J89">
            <v>300</v>
          </cell>
          <cell r="K89">
            <v>100</v>
          </cell>
          <cell r="L89">
            <v>100</v>
          </cell>
          <cell r="M89">
            <v>100</v>
          </cell>
          <cell r="N89">
            <v>250</v>
          </cell>
          <cell r="O89">
            <v>2600</v>
          </cell>
        </row>
        <row r="90">
          <cell r="A90" t="str">
            <v>MR06670000</v>
          </cell>
          <cell r="B90" t="str">
            <v>Income/Tenant Repair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-5000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-5000</v>
          </cell>
        </row>
        <row r="91">
          <cell r="A91" t="str">
            <v>MR06680000</v>
          </cell>
          <cell r="B91" t="str">
            <v>Income/Janitorial Service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-30000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-30000</v>
          </cell>
        </row>
        <row r="92">
          <cell r="A92" t="str">
            <v>MR06710000</v>
          </cell>
          <cell r="B92" t="str">
            <v>Building/Electrical</v>
          </cell>
          <cell r="C92">
            <v>225</v>
          </cell>
          <cell r="D92">
            <v>225</v>
          </cell>
          <cell r="E92">
            <v>225</v>
          </cell>
          <cell r="F92">
            <v>225</v>
          </cell>
          <cell r="G92">
            <v>225</v>
          </cell>
          <cell r="H92">
            <v>225</v>
          </cell>
          <cell r="I92">
            <v>225</v>
          </cell>
          <cell r="J92">
            <v>225</v>
          </cell>
          <cell r="K92">
            <v>225</v>
          </cell>
          <cell r="L92">
            <v>225</v>
          </cell>
          <cell r="M92">
            <v>225</v>
          </cell>
          <cell r="N92">
            <v>225</v>
          </cell>
          <cell r="O92">
            <v>2700</v>
          </cell>
        </row>
        <row r="93">
          <cell r="A93" t="str">
            <v>MR06715000</v>
          </cell>
          <cell r="B93" t="str">
            <v>Plumbing</v>
          </cell>
          <cell r="C93">
            <v>225</v>
          </cell>
          <cell r="D93">
            <v>225</v>
          </cell>
          <cell r="E93">
            <v>225</v>
          </cell>
          <cell r="F93">
            <v>225</v>
          </cell>
          <cell r="G93">
            <v>225</v>
          </cell>
          <cell r="H93">
            <v>225</v>
          </cell>
          <cell r="I93">
            <v>225</v>
          </cell>
          <cell r="J93">
            <v>225</v>
          </cell>
          <cell r="K93">
            <v>225</v>
          </cell>
          <cell r="L93">
            <v>225</v>
          </cell>
          <cell r="M93">
            <v>225</v>
          </cell>
          <cell r="N93">
            <v>225</v>
          </cell>
          <cell r="O93">
            <v>2700</v>
          </cell>
        </row>
        <row r="94">
          <cell r="A94" t="str">
            <v>MR06740000</v>
          </cell>
          <cell r="B94" t="str">
            <v>Keys and Locks</v>
          </cell>
          <cell r="C94">
            <v>100</v>
          </cell>
          <cell r="D94">
            <v>100</v>
          </cell>
          <cell r="E94">
            <v>100</v>
          </cell>
          <cell r="F94">
            <v>100</v>
          </cell>
          <cell r="G94">
            <v>100</v>
          </cell>
          <cell r="H94">
            <v>100</v>
          </cell>
          <cell r="I94">
            <v>500</v>
          </cell>
          <cell r="J94">
            <v>100</v>
          </cell>
          <cell r="K94">
            <v>100</v>
          </cell>
          <cell r="L94">
            <v>100</v>
          </cell>
          <cell r="M94">
            <v>100</v>
          </cell>
          <cell r="N94">
            <v>100</v>
          </cell>
          <cell r="O94">
            <v>1600</v>
          </cell>
        </row>
        <row r="95">
          <cell r="A95" t="str">
            <v>MR06745000</v>
          </cell>
          <cell r="B95" t="str">
            <v>HVAC Repair</v>
          </cell>
          <cell r="C95">
            <v>0</v>
          </cell>
          <cell r="D95">
            <v>0</v>
          </cell>
          <cell r="E95">
            <v>0</v>
          </cell>
          <cell r="F95">
            <v>250</v>
          </cell>
          <cell r="G95">
            <v>250</v>
          </cell>
          <cell r="H95">
            <v>350</v>
          </cell>
          <cell r="I95">
            <v>350</v>
          </cell>
          <cell r="J95">
            <v>350</v>
          </cell>
          <cell r="K95">
            <v>350</v>
          </cell>
          <cell r="L95">
            <v>0</v>
          </cell>
          <cell r="M95">
            <v>0</v>
          </cell>
          <cell r="N95">
            <v>0</v>
          </cell>
          <cell r="O95">
            <v>1900</v>
          </cell>
        </row>
        <row r="96">
          <cell r="A96" t="str">
            <v>MR06755000</v>
          </cell>
          <cell r="B96" t="str">
            <v>Appliance Repair</v>
          </cell>
          <cell r="C96">
            <v>240</v>
          </cell>
          <cell r="D96">
            <v>240</v>
          </cell>
          <cell r="E96">
            <v>240</v>
          </cell>
          <cell r="F96">
            <v>240</v>
          </cell>
          <cell r="G96">
            <v>240</v>
          </cell>
          <cell r="H96">
            <v>240</v>
          </cell>
          <cell r="I96">
            <v>240</v>
          </cell>
          <cell r="J96">
            <v>240</v>
          </cell>
          <cell r="K96">
            <v>240</v>
          </cell>
          <cell r="L96">
            <v>240</v>
          </cell>
          <cell r="M96">
            <v>240</v>
          </cell>
          <cell r="N96">
            <v>240</v>
          </cell>
          <cell r="O96">
            <v>2880</v>
          </cell>
        </row>
        <row r="97">
          <cell r="A97" t="str">
            <v>MR06760000</v>
          </cell>
          <cell r="B97" t="str">
            <v>Bldg./Exterior Cleaning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100</v>
          </cell>
          <cell r="H97">
            <v>100</v>
          </cell>
          <cell r="I97">
            <v>100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300</v>
          </cell>
        </row>
        <row r="98">
          <cell r="A98" t="str">
            <v>MR06765000</v>
          </cell>
          <cell r="B98" t="str">
            <v>Fire and Safety</v>
          </cell>
          <cell r="C98">
            <v>1800</v>
          </cell>
          <cell r="D98">
            <v>800</v>
          </cell>
          <cell r="E98">
            <v>50</v>
          </cell>
          <cell r="F98">
            <v>50</v>
          </cell>
          <cell r="G98">
            <v>50</v>
          </cell>
          <cell r="H98">
            <v>800</v>
          </cell>
          <cell r="I98">
            <v>50</v>
          </cell>
          <cell r="J98">
            <v>50</v>
          </cell>
          <cell r="K98">
            <v>50</v>
          </cell>
          <cell r="L98">
            <v>1000</v>
          </cell>
          <cell r="M98">
            <v>50</v>
          </cell>
          <cell r="N98">
            <v>50</v>
          </cell>
          <cell r="O98">
            <v>4800</v>
          </cell>
        </row>
        <row r="99">
          <cell r="A99" t="str">
            <v>MR06770000</v>
          </cell>
          <cell r="B99" t="str">
            <v>Light Bulbs</v>
          </cell>
          <cell r="C99">
            <v>100</v>
          </cell>
          <cell r="D99">
            <v>300</v>
          </cell>
          <cell r="E99">
            <v>0</v>
          </cell>
          <cell r="F99">
            <v>100</v>
          </cell>
          <cell r="G99">
            <v>0</v>
          </cell>
          <cell r="H99">
            <v>100</v>
          </cell>
          <cell r="I99">
            <v>400</v>
          </cell>
          <cell r="J99">
            <v>100</v>
          </cell>
          <cell r="K99">
            <v>300</v>
          </cell>
          <cell r="L99">
            <v>100</v>
          </cell>
          <cell r="M99">
            <v>0</v>
          </cell>
          <cell r="N99">
            <v>0</v>
          </cell>
          <cell r="O99">
            <v>1500</v>
          </cell>
        </row>
        <row r="100">
          <cell r="A100" t="str">
            <v>MR06775000</v>
          </cell>
          <cell r="B100" t="str">
            <v>Equipment Tools</v>
          </cell>
          <cell r="C100">
            <v>300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300</v>
          </cell>
        </row>
        <row r="101">
          <cell r="A101" t="str">
            <v>MR06780000</v>
          </cell>
          <cell r="B101" t="str">
            <v>Windows/Screens</v>
          </cell>
          <cell r="C101">
            <v>0</v>
          </cell>
          <cell r="D101">
            <v>0</v>
          </cell>
          <cell r="E101">
            <v>0</v>
          </cell>
          <cell r="F101">
            <v>100</v>
          </cell>
          <cell r="G101">
            <v>0</v>
          </cell>
          <cell r="H101">
            <v>300</v>
          </cell>
          <cell r="I101">
            <v>300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700</v>
          </cell>
        </row>
        <row r="102">
          <cell r="A102" t="str">
            <v>MR06795000</v>
          </cell>
          <cell r="B102" t="str">
            <v>Other Maintenance</v>
          </cell>
          <cell r="C102">
            <v>50</v>
          </cell>
          <cell r="D102">
            <v>50</v>
          </cell>
          <cell r="E102">
            <v>50</v>
          </cell>
          <cell r="F102">
            <v>50</v>
          </cell>
          <cell r="G102">
            <v>50</v>
          </cell>
          <cell r="H102">
            <v>50</v>
          </cell>
          <cell r="I102">
            <v>50</v>
          </cell>
          <cell r="J102">
            <v>50</v>
          </cell>
          <cell r="K102">
            <v>50</v>
          </cell>
          <cell r="L102">
            <v>50</v>
          </cell>
          <cell r="M102">
            <v>50</v>
          </cell>
          <cell r="N102">
            <v>50</v>
          </cell>
          <cell r="O102">
            <v>600</v>
          </cell>
        </row>
        <row r="103">
          <cell r="A103" t="str">
            <v>MR06810000</v>
          </cell>
          <cell r="B103" t="str">
            <v>Property Taxes</v>
          </cell>
          <cell r="C103">
            <v>17792</v>
          </cell>
          <cell r="D103">
            <v>17792</v>
          </cell>
          <cell r="E103">
            <v>17792</v>
          </cell>
          <cell r="F103">
            <v>17792</v>
          </cell>
          <cell r="G103">
            <v>17792</v>
          </cell>
          <cell r="H103">
            <v>17792</v>
          </cell>
          <cell r="I103">
            <v>17792</v>
          </cell>
          <cell r="J103">
            <v>17792</v>
          </cell>
          <cell r="K103">
            <v>17792</v>
          </cell>
          <cell r="L103">
            <v>17792</v>
          </cell>
          <cell r="M103">
            <v>17792</v>
          </cell>
          <cell r="N103">
            <v>17792</v>
          </cell>
          <cell r="O103">
            <v>213504</v>
          </cell>
        </row>
        <row r="104">
          <cell r="A104" t="str">
            <v>MR06820000</v>
          </cell>
          <cell r="B104" t="str">
            <v>Insurance</v>
          </cell>
          <cell r="C104">
            <v>3197</v>
          </cell>
          <cell r="D104">
            <v>3197</v>
          </cell>
          <cell r="E104">
            <v>3197</v>
          </cell>
          <cell r="F104">
            <v>3197</v>
          </cell>
          <cell r="G104">
            <v>3197</v>
          </cell>
          <cell r="H104">
            <v>3197</v>
          </cell>
          <cell r="I104">
            <v>4796</v>
          </cell>
          <cell r="J104">
            <v>4796</v>
          </cell>
          <cell r="K104">
            <v>4796</v>
          </cell>
          <cell r="L104">
            <v>4796</v>
          </cell>
          <cell r="M104">
            <v>4796</v>
          </cell>
          <cell r="N104">
            <v>4796</v>
          </cell>
          <cell r="O104">
            <v>47958</v>
          </cell>
        </row>
        <row r="105">
          <cell r="A105" t="str">
            <v>MR08010000</v>
          </cell>
          <cell r="B105" t="str">
            <v>PBX/Voicemail Lease</v>
          </cell>
          <cell r="C105">
            <v>3712</v>
          </cell>
          <cell r="D105">
            <v>3712</v>
          </cell>
          <cell r="E105">
            <v>3712</v>
          </cell>
          <cell r="F105">
            <v>3712</v>
          </cell>
          <cell r="G105">
            <v>3712</v>
          </cell>
          <cell r="H105">
            <v>3712</v>
          </cell>
          <cell r="I105">
            <v>3712</v>
          </cell>
          <cell r="J105">
            <v>3712</v>
          </cell>
          <cell r="K105">
            <v>3712</v>
          </cell>
          <cell r="L105">
            <v>3712</v>
          </cell>
          <cell r="M105">
            <v>3712</v>
          </cell>
          <cell r="N105">
            <v>3712</v>
          </cell>
          <cell r="O105">
            <v>44544</v>
          </cell>
        </row>
        <row r="106">
          <cell r="A106" t="str">
            <v>MR08020000</v>
          </cell>
          <cell r="B106" t="str">
            <v>Service Provider Contract Payments</v>
          </cell>
          <cell r="C106">
            <v>14820</v>
          </cell>
          <cell r="D106">
            <v>12061</v>
          </cell>
          <cell r="E106">
            <v>13371</v>
          </cell>
          <cell r="F106">
            <v>12461</v>
          </cell>
          <cell r="G106">
            <v>13420</v>
          </cell>
          <cell r="H106">
            <v>14069</v>
          </cell>
          <cell r="I106">
            <v>13783</v>
          </cell>
          <cell r="J106">
            <v>8327</v>
          </cell>
          <cell r="K106">
            <v>21447</v>
          </cell>
          <cell r="L106">
            <v>20510</v>
          </cell>
          <cell r="M106">
            <v>18720</v>
          </cell>
          <cell r="N106">
            <v>19407</v>
          </cell>
          <cell r="O106">
            <v>182396</v>
          </cell>
        </row>
        <row r="107">
          <cell r="A107" t="str">
            <v>MR99040000</v>
          </cell>
          <cell r="B107" t="str">
            <v>Capital Reserve Fundings</v>
          </cell>
          <cell r="C107">
            <v>6800</v>
          </cell>
          <cell r="D107">
            <v>6800</v>
          </cell>
          <cell r="E107">
            <v>6800</v>
          </cell>
          <cell r="F107">
            <v>6800</v>
          </cell>
          <cell r="G107">
            <v>6800</v>
          </cell>
          <cell r="H107">
            <v>6800</v>
          </cell>
          <cell r="I107">
            <v>6800</v>
          </cell>
          <cell r="J107">
            <v>6800</v>
          </cell>
          <cell r="K107">
            <v>6800</v>
          </cell>
          <cell r="L107">
            <v>6800</v>
          </cell>
          <cell r="M107">
            <v>6800</v>
          </cell>
          <cell r="N107">
            <v>6800</v>
          </cell>
          <cell r="O107">
            <v>81600</v>
          </cell>
        </row>
        <row r="108">
          <cell r="A108" t="str">
            <v>MR99110000</v>
          </cell>
          <cell r="B108" t="str">
            <v>Corporate Income Tax Expense</v>
          </cell>
          <cell r="C108">
            <v>0</v>
          </cell>
          <cell r="D108">
            <v>0</v>
          </cell>
          <cell r="E108">
            <v>200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200</v>
          </cell>
        </row>
        <row r="109">
          <cell r="A109" t="str">
            <v>MR99120000</v>
          </cell>
          <cell r="B109" t="str">
            <v>Audit and Tax Preparation Fees</v>
          </cell>
          <cell r="C109">
            <v>4995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4995</v>
          </cell>
          <cell r="O109">
            <v>9990</v>
          </cell>
        </row>
        <row r="110">
          <cell r="A110" t="str">
            <v>MR99130000</v>
          </cell>
          <cell r="B110" t="str">
            <v>Asset Management Fees</v>
          </cell>
          <cell r="C110">
            <v>8987</v>
          </cell>
          <cell r="D110">
            <v>8987</v>
          </cell>
          <cell r="E110">
            <v>8987</v>
          </cell>
          <cell r="F110">
            <v>8987</v>
          </cell>
          <cell r="G110">
            <v>8987</v>
          </cell>
          <cell r="H110">
            <v>8987</v>
          </cell>
          <cell r="I110">
            <v>8987</v>
          </cell>
          <cell r="J110">
            <v>8987</v>
          </cell>
          <cell r="K110">
            <v>8987</v>
          </cell>
          <cell r="L110">
            <v>8987</v>
          </cell>
          <cell r="M110">
            <v>8987</v>
          </cell>
          <cell r="N110">
            <v>8987</v>
          </cell>
          <cell r="O110">
            <v>107844</v>
          </cell>
        </row>
        <row r="111">
          <cell r="A111" t="str">
            <v>MR99210000</v>
          </cell>
          <cell r="B111" t="str">
            <v>Loan Principal Repayments</v>
          </cell>
          <cell r="C111">
            <v>19239</v>
          </cell>
          <cell r="D111">
            <v>19375</v>
          </cell>
          <cell r="E111">
            <v>19512</v>
          </cell>
          <cell r="F111">
            <v>19651</v>
          </cell>
          <cell r="G111">
            <v>19790</v>
          </cell>
          <cell r="H111">
            <v>19930</v>
          </cell>
          <cell r="I111">
            <v>20071</v>
          </cell>
          <cell r="J111">
            <v>20213</v>
          </cell>
          <cell r="K111">
            <v>20357</v>
          </cell>
          <cell r="L111">
            <v>20501</v>
          </cell>
          <cell r="M111">
            <v>20646</v>
          </cell>
          <cell r="N111">
            <v>20792</v>
          </cell>
          <cell r="O111">
            <v>240077</v>
          </cell>
        </row>
        <row r="112">
          <cell r="A112" t="str">
            <v>MR99220001</v>
          </cell>
          <cell r="B112" t="str">
            <v>Interest Expense</v>
          </cell>
          <cell r="C112">
            <v>85441</v>
          </cell>
          <cell r="D112">
            <v>85305</v>
          </cell>
          <cell r="E112">
            <v>85168</v>
          </cell>
          <cell r="F112">
            <v>85029</v>
          </cell>
          <cell r="G112">
            <v>84890</v>
          </cell>
          <cell r="H112">
            <v>84750</v>
          </cell>
          <cell r="I112">
            <v>84609</v>
          </cell>
          <cell r="J112">
            <v>84467</v>
          </cell>
          <cell r="K112">
            <v>84323</v>
          </cell>
          <cell r="L112">
            <v>84179</v>
          </cell>
          <cell r="M112">
            <v>84034</v>
          </cell>
          <cell r="N112">
            <v>83888</v>
          </cell>
          <cell r="O112">
            <v>1016083</v>
          </cell>
        </row>
        <row r="113">
          <cell r="A113" t="str">
            <v>MR99320000</v>
          </cell>
          <cell r="B113" t="str">
            <v>Asset Sale and Disposition Costs</v>
          </cell>
          <cell r="C113">
            <v>1250</v>
          </cell>
          <cell r="D113">
            <v>1250</v>
          </cell>
          <cell r="E113">
            <v>1250</v>
          </cell>
          <cell r="F113">
            <v>1250</v>
          </cell>
          <cell r="G113">
            <v>1250</v>
          </cell>
          <cell r="H113">
            <v>1250</v>
          </cell>
          <cell r="I113">
            <v>1250</v>
          </cell>
          <cell r="J113">
            <v>1250</v>
          </cell>
          <cell r="K113">
            <v>1250</v>
          </cell>
          <cell r="L113">
            <v>1250</v>
          </cell>
          <cell r="M113">
            <v>1250</v>
          </cell>
          <cell r="N113">
            <v>1250</v>
          </cell>
          <cell r="O113">
            <v>15000</v>
          </cell>
        </row>
        <row r="114">
          <cell r="A114" t="str">
            <v>MR99910000</v>
          </cell>
          <cell r="B114" t="str">
            <v>Depreciation</v>
          </cell>
          <cell r="C114">
            <v>53334</v>
          </cell>
          <cell r="D114">
            <v>53335</v>
          </cell>
          <cell r="E114">
            <v>55594</v>
          </cell>
          <cell r="F114">
            <v>54324</v>
          </cell>
          <cell r="G114">
            <v>49906</v>
          </cell>
          <cell r="H114">
            <v>54325</v>
          </cell>
          <cell r="I114">
            <v>54324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375142</v>
          </cell>
        </row>
        <row r="115">
          <cell r="A115" t="str">
            <v>MR99920000</v>
          </cell>
          <cell r="B115" t="str">
            <v>Amortization</v>
          </cell>
          <cell r="C115">
            <v>2213</v>
          </cell>
          <cell r="D115">
            <v>2214</v>
          </cell>
          <cell r="E115">
            <v>2361</v>
          </cell>
          <cell r="F115">
            <v>2213</v>
          </cell>
          <cell r="G115">
            <v>2214</v>
          </cell>
          <cell r="H115">
            <v>2213</v>
          </cell>
          <cell r="I115">
            <v>2213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15641</v>
          </cell>
        </row>
        <row r="116">
          <cell r="A116" t="str">
            <v>MR03010000</v>
          </cell>
        </row>
        <row r="117">
          <cell r="A117" t="str">
            <v>MR03020000</v>
          </cell>
        </row>
        <row r="118">
          <cell r="A118" t="str">
            <v>MR03030000</v>
          </cell>
        </row>
        <row r="119">
          <cell r="A119" t="str">
            <v>MR03040000</v>
          </cell>
        </row>
        <row r="120">
          <cell r="A120" t="str">
            <v>MR03060000</v>
          </cell>
        </row>
        <row r="121">
          <cell r="A121" t="str">
            <v>MR03070000</v>
          </cell>
        </row>
        <row r="122">
          <cell r="A122" t="str">
            <v>MR03080000</v>
          </cell>
        </row>
        <row r="123">
          <cell r="A123" t="str">
            <v>MR03080000</v>
          </cell>
        </row>
        <row r="124">
          <cell r="A124" t="str">
            <v>MR03090000</v>
          </cell>
        </row>
        <row r="125">
          <cell r="A125" t="str">
            <v>MR03110000</v>
          </cell>
        </row>
        <row r="126">
          <cell r="A126" t="str">
            <v>MR03115000</v>
          </cell>
        </row>
        <row r="127">
          <cell r="A127" t="str">
            <v>MR03120000</v>
          </cell>
        </row>
        <row r="128">
          <cell r="A128" t="str">
            <v>MR03130000</v>
          </cell>
        </row>
        <row r="129">
          <cell r="A129" t="str">
            <v>MR03140000</v>
          </cell>
        </row>
        <row r="130">
          <cell r="A130" t="str">
            <v>MR03150000</v>
          </cell>
        </row>
        <row r="131">
          <cell r="A131" t="str">
            <v>MR03160000</v>
          </cell>
        </row>
        <row r="132">
          <cell r="A132" t="str">
            <v>MR03210000</v>
          </cell>
        </row>
        <row r="133">
          <cell r="A133" t="str">
            <v>MR03220000</v>
          </cell>
        </row>
        <row r="134">
          <cell r="A134" t="str">
            <v>MR03230000</v>
          </cell>
        </row>
        <row r="135">
          <cell r="A135" t="str">
            <v>MR03240000</v>
          </cell>
        </row>
        <row r="136">
          <cell r="A136" t="str">
            <v>MR03250000</v>
          </cell>
        </row>
        <row r="137">
          <cell r="A137" t="str">
            <v>MR03295000</v>
          </cell>
        </row>
        <row r="138">
          <cell r="A138" t="str">
            <v>MR03305000</v>
          </cell>
        </row>
        <row r="139">
          <cell r="A139" t="str">
            <v>MR03310000</v>
          </cell>
        </row>
        <row r="140">
          <cell r="A140" t="str">
            <v>MR03315000</v>
          </cell>
        </row>
        <row r="141">
          <cell r="A141" t="str">
            <v>MR03325000</v>
          </cell>
        </row>
        <row r="142">
          <cell r="A142" t="str">
            <v>MR03330000</v>
          </cell>
        </row>
        <row r="143">
          <cell r="A143" t="str">
            <v>MR03335000</v>
          </cell>
        </row>
        <row r="144">
          <cell r="A144" t="str">
            <v>MR03340000</v>
          </cell>
        </row>
        <row r="145">
          <cell r="A145" t="str">
            <v>MR03350000</v>
          </cell>
        </row>
        <row r="146">
          <cell r="A146" t="str">
            <v>MR03385000</v>
          </cell>
        </row>
        <row r="147">
          <cell r="A147" t="str">
            <v>MR03390000</v>
          </cell>
        </row>
        <row r="148">
          <cell r="A148" t="str">
            <v>MR03395000</v>
          </cell>
        </row>
        <row r="149">
          <cell r="A149" t="str">
            <v>MR03410000</v>
          </cell>
        </row>
        <row r="150">
          <cell r="A150" t="str">
            <v>MR03415000</v>
          </cell>
        </row>
        <row r="151">
          <cell r="A151" t="str">
            <v>MR03420000</v>
          </cell>
        </row>
        <row r="152">
          <cell r="A152" t="str">
            <v>MR03425000</v>
          </cell>
        </row>
        <row r="153">
          <cell r="A153" t="str">
            <v>MR03430000</v>
          </cell>
        </row>
        <row r="154">
          <cell r="A154" t="str">
            <v>MR03435000</v>
          </cell>
        </row>
        <row r="155">
          <cell r="A155" t="str">
            <v>MR03440000</v>
          </cell>
        </row>
        <row r="156">
          <cell r="A156" t="str">
            <v>MR03445000</v>
          </cell>
        </row>
        <row r="157">
          <cell r="A157" t="str">
            <v>MR03450000</v>
          </cell>
        </row>
        <row r="158">
          <cell r="A158" t="str">
            <v>MR03495000</v>
          </cell>
        </row>
        <row r="159">
          <cell r="A159" t="str">
            <v>MR03995000</v>
          </cell>
        </row>
        <row r="160">
          <cell r="A160" t="str">
            <v>MR06005001</v>
          </cell>
        </row>
        <row r="161">
          <cell r="A161" t="str">
            <v>MR06010001</v>
          </cell>
        </row>
        <row r="162">
          <cell r="A162" t="str">
            <v>MR06010002</v>
          </cell>
        </row>
        <row r="163">
          <cell r="A163" t="str">
            <v>MR06015001</v>
          </cell>
        </row>
        <row r="164">
          <cell r="A164" t="str">
            <v>MR06015002</v>
          </cell>
        </row>
        <row r="165">
          <cell r="A165" t="str">
            <v>MR06020001</v>
          </cell>
        </row>
        <row r="166">
          <cell r="A166" t="str">
            <v>MR06025001</v>
          </cell>
        </row>
        <row r="167">
          <cell r="A167" t="str">
            <v>MR06025002</v>
          </cell>
        </row>
        <row r="168">
          <cell r="A168" t="str">
            <v>MR06030001</v>
          </cell>
        </row>
        <row r="169">
          <cell r="A169" t="str">
            <v>MR06030002</v>
          </cell>
        </row>
        <row r="170">
          <cell r="A170" t="str">
            <v>MR06035001</v>
          </cell>
        </row>
        <row r="171">
          <cell r="A171" t="str">
            <v>MR06040001</v>
          </cell>
        </row>
        <row r="172">
          <cell r="A172" t="str">
            <v>MR06045001</v>
          </cell>
        </row>
        <row r="173">
          <cell r="A173" t="str">
            <v>MR06045002</v>
          </cell>
        </row>
        <row r="174">
          <cell r="A174" t="str">
            <v>MR06045003</v>
          </cell>
        </row>
        <row r="175">
          <cell r="A175" t="str">
            <v>MR06045004</v>
          </cell>
        </row>
        <row r="176">
          <cell r="A176" t="str">
            <v>MR06045005</v>
          </cell>
        </row>
        <row r="177">
          <cell r="A177" t="str">
            <v>MR06045006</v>
          </cell>
        </row>
        <row r="178">
          <cell r="A178" t="str">
            <v>MR06045007</v>
          </cell>
        </row>
        <row r="179">
          <cell r="A179" t="str">
            <v>MR06050001</v>
          </cell>
        </row>
        <row r="180">
          <cell r="A180" t="str">
            <v>MR06055001</v>
          </cell>
        </row>
        <row r="181">
          <cell r="A181" t="str">
            <v>MR06060001</v>
          </cell>
        </row>
        <row r="182">
          <cell r="A182" t="str">
            <v>MR06065001</v>
          </cell>
        </row>
        <row r="183">
          <cell r="A183" t="str">
            <v>MR06070001</v>
          </cell>
        </row>
        <row r="184">
          <cell r="A184" t="str">
            <v>MR06070002</v>
          </cell>
        </row>
        <row r="185">
          <cell r="A185" t="str">
            <v>MR06070003</v>
          </cell>
        </row>
        <row r="186">
          <cell r="A186" t="str">
            <v>MR06070004</v>
          </cell>
        </row>
        <row r="187">
          <cell r="A187" t="str">
            <v>MR06070005</v>
          </cell>
        </row>
        <row r="188">
          <cell r="A188" t="str">
            <v>MR06070006</v>
          </cell>
        </row>
        <row r="189">
          <cell r="A189" t="str">
            <v>MR06080002</v>
          </cell>
        </row>
        <row r="190">
          <cell r="A190" t="str">
            <v>MR06080003</v>
          </cell>
        </row>
        <row r="191">
          <cell r="A191" t="str">
            <v>MR06080004</v>
          </cell>
        </row>
        <row r="192">
          <cell r="A192" t="str">
            <v>MR06080005</v>
          </cell>
        </row>
        <row r="193">
          <cell r="A193" t="str">
            <v>MR06090001</v>
          </cell>
        </row>
        <row r="194">
          <cell r="A194" t="str">
            <v>MR06090002</v>
          </cell>
        </row>
        <row r="195">
          <cell r="A195" t="str">
            <v>MR06090003</v>
          </cell>
        </row>
        <row r="196">
          <cell r="A196" t="str">
            <v>MR06090004</v>
          </cell>
        </row>
        <row r="197">
          <cell r="A197" t="str">
            <v>MR06105000</v>
          </cell>
        </row>
        <row r="198">
          <cell r="A198" t="str">
            <v>MR06110000</v>
          </cell>
        </row>
        <row r="199">
          <cell r="A199" t="str">
            <v>MR06115000</v>
          </cell>
        </row>
        <row r="200">
          <cell r="A200" t="str">
            <v>MR06120000</v>
          </cell>
        </row>
        <row r="201">
          <cell r="A201" t="str">
            <v>MR06125000</v>
          </cell>
        </row>
        <row r="202">
          <cell r="A202" t="str">
            <v>MR06130000</v>
          </cell>
        </row>
        <row r="203">
          <cell r="A203" t="str">
            <v>MR06135000</v>
          </cell>
        </row>
        <row r="204">
          <cell r="A204" t="str">
            <v>MR06140000</v>
          </cell>
        </row>
        <row r="205">
          <cell r="A205" t="str">
            <v>MR06145000</v>
          </cell>
        </row>
        <row r="206">
          <cell r="A206" t="str">
            <v>MR06150000</v>
          </cell>
        </row>
        <row r="207">
          <cell r="A207" t="str">
            <v>MR06155000</v>
          </cell>
        </row>
        <row r="208">
          <cell r="A208" t="str">
            <v>MR06160000</v>
          </cell>
        </row>
        <row r="209">
          <cell r="A209" t="str">
            <v>MR06165000</v>
          </cell>
        </row>
        <row r="210">
          <cell r="A210" t="str">
            <v>MR06170000</v>
          </cell>
        </row>
        <row r="211">
          <cell r="A211" t="str">
            <v>MR06175000</v>
          </cell>
        </row>
        <row r="212">
          <cell r="A212" t="str">
            <v>MR06205000</v>
          </cell>
        </row>
        <row r="213">
          <cell r="A213" t="str">
            <v>MR06210000</v>
          </cell>
        </row>
        <row r="214">
          <cell r="A214" t="str">
            <v>MR06215000</v>
          </cell>
        </row>
        <row r="215">
          <cell r="A215" t="str">
            <v>MR06220000</v>
          </cell>
        </row>
        <row r="216">
          <cell r="A216" t="str">
            <v>MR06225000</v>
          </cell>
        </row>
        <row r="217">
          <cell r="A217" t="str">
            <v>MR06228000</v>
          </cell>
        </row>
        <row r="218">
          <cell r="A218" t="str">
            <v>MR06230000</v>
          </cell>
        </row>
        <row r="219">
          <cell r="A219" t="str">
            <v>MR06232000</v>
          </cell>
        </row>
        <row r="220">
          <cell r="A220" t="str">
            <v>MR06234000</v>
          </cell>
        </row>
        <row r="221">
          <cell r="A221" t="str">
            <v>MR06235000</v>
          </cell>
        </row>
        <row r="222">
          <cell r="A222" t="str">
            <v>MR06240000</v>
          </cell>
        </row>
        <row r="223">
          <cell r="A223" t="str">
            <v>MR06250000</v>
          </cell>
        </row>
        <row r="224">
          <cell r="A224" t="str">
            <v>MR06255001</v>
          </cell>
        </row>
        <row r="225">
          <cell r="A225" t="str">
            <v>MR06255002</v>
          </cell>
        </row>
        <row r="226">
          <cell r="A226" t="str">
            <v>MR06255003</v>
          </cell>
        </row>
        <row r="227">
          <cell r="A227" t="str">
            <v>MR06258000</v>
          </cell>
        </row>
        <row r="228">
          <cell r="A228" t="str">
            <v>MR06260000</v>
          </cell>
        </row>
        <row r="229">
          <cell r="A229" t="str">
            <v>MR06263000</v>
          </cell>
        </row>
        <row r="230">
          <cell r="A230" t="str">
            <v>MR06265000</v>
          </cell>
        </row>
        <row r="231">
          <cell r="A231" t="str">
            <v>MR06267000</v>
          </cell>
        </row>
        <row r="232">
          <cell r="A232" t="str">
            <v>MR06270000</v>
          </cell>
        </row>
        <row r="233">
          <cell r="A233" t="str">
            <v>MR06275000</v>
          </cell>
        </row>
        <row r="234">
          <cell r="A234" t="str">
            <v>MR06280000</v>
          </cell>
        </row>
        <row r="235">
          <cell r="A235" t="str">
            <v>MR06285000</v>
          </cell>
        </row>
        <row r="236">
          <cell r="A236" t="str">
            <v>MR06286000</v>
          </cell>
        </row>
        <row r="237">
          <cell r="A237" t="str">
            <v>MR06290000</v>
          </cell>
        </row>
        <row r="238">
          <cell r="A238" t="str">
            <v>MR06291000</v>
          </cell>
        </row>
        <row r="239">
          <cell r="A239" t="str">
            <v>MR06295000</v>
          </cell>
        </row>
        <row r="240">
          <cell r="A240" t="str">
            <v>MR06296000</v>
          </cell>
        </row>
        <row r="241">
          <cell r="A241" t="str">
            <v>MR06310000</v>
          </cell>
        </row>
        <row r="242">
          <cell r="A242" t="str">
            <v>MR06320000</v>
          </cell>
        </row>
        <row r="243">
          <cell r="A243" t="str">
            <v>MR06325000</v>
          </cell>
        </row>
        <row r="244">
          <cell r="A244" t="str">
            <v>MR06330000</v>
          </cell>
        </row>
        <row r="245">
          <cell r="A245" t="str">
            <v>MR06340000</v>
          </cell>
        </row>
        <row r="246">
          <cell r="A246" t="str">
            <v>MR06350000</v>
          </cell>
        </row>
        <row r="247">
          <cell r="A247" t="str">
            <v>MR06360000</v>
          </cell>
        </row>
        <row r="248">
          <cell r="A248" t="str">
            <v>MR06365000</v>
          </cell>
        </row>
        <row r="249">
          <cell r="A249" t="str">
            <v>MR06370000</v>
          </cell>
        </row>
        <row r="250">
          <cell r="A250" t="str">
            <v>MR06375000</v>
          </cell>
        </row>
        <row r="251">
          <cell r="A251" t="str">
            <v>MR06380000</v>
          </cell>
        </row>
        <row r="252">
          <cell r="A252" t="str">
            <v>MR06385000</v>
          </cell>
        </row>
        <row r="253">
          <cell r="A253" t="str">
            <v>MR06410000</v>
          </cell>
        </row>
        <row r="254">
          <cell r="A254" t="str">
            <v>MR06415000</v>
          </cell>
        </row>
        <row r="255">
          <cell r="A255" t="str">
            <v>MR06420000</v>
          </cell>
        </row>
        <row r="256">
          <cell r="A256" t="str">
            <v>MR06425000</v>
          </cell>
        </row>
        <row r="257">
          <cell r="A257" t="str">
            <v>MR06490000</v>
          </cell>
        </row>
        <row r="258">
          <cell r="A258" t="str">
            <v>MR06510001</v>
          </cell>
        </row>
        <row r="259">
          <cell r="A259" t="str">
            <v>MR06510002</v>
          </cell>
        </row>
        <row r="260">
          <cell r="A260" t="str">
            <v>MR06510003</v>
          </cell>
        </row>
        <row r="261">
          <cell r="A261" t="str">
            <v>MR06520000</v>
          </cell>
        </row>
        <row r="262">
          <cell r="A262" t="str">
            <v>MR06530000</v>
          </cell>
        </row>
        <row r="263">
          <cell r="A263" t="str">
            <v>MR06540001</v>
          </cell>
        </row>
        <row r="264">
          <cell r="A264" t="str">
            <v>MR06540002</v>
          </cell>
        </row>
        <row r="265">
          <cell r="A265" t="str">
            <v>MR06540003</v>
          </cell>
        </row>
        <row r="266">
          <cell r="A266" t="str">
            <v>MR06610001</v>
          </cell>
        </row>
        <row r="267">
          <cell r="A267" t="str">
            <v>MR06610002</v>
          </cell>
        </row>
        <row r="268">
          <cell r="A268" t="str">
            <v>MR06620000</v>
          </cell>
        </row>
        <row r="269">
          <cell r="A269" t="str">
            <v>MR06630001</v>
          </cell>
        </row>
        <row r="270">
          <cell r="A270" t="str">
            <v>MR06640000</v>
          </cell>
        </row>
        <row r="271">
          <cell r="A271" t="str">
            <v>MR06650001</v>
          </cell>
        </row>
        <row r="272">
          <cell r="A272" t="str">
            <v>MR06650002</v>
          </cell>
        </row>
        <row r="273">
          <cell r="A273" t="str">
            <v>MR06660000</v>
          </cell>
        </row>
        <row r="274">
          <cell r="A274" t="str">
            <v>MR06670000</v>
          </cell>
        </row>
        <row r="275">
          <cell r="A275" t="str">
            <v>MR06680000</v>
          </cell>
        </row>
        <row r="276">
          <cell r="A276" t="str">
            <v>MR06710000</v>
          </cell>
        </row>
        <row r="277">
          <cell r="A277" t="str">
            <v>MR06715000</v>
          </cell>
        </row>
        <row r="278">
          <cell r="A278" t="str">
            <v>MR06720000</v>
          </cell>
        </row>
        <row r="279">
          <cell r="A279" t="str">
            <v>MR06725000</v>
          </cell>
        </row>
        <row r="280">
          <cell r="A280" t="str">
            <v>MR06730000</v>
          </cell>
        </row>
        <row r="281">
          <cell r="A281" t="str">
            <v>MR06740000</v>
          </cell>
        </row>
        <row r="282">
          <cell r="A282" t="str">
            <v>MR06745000</v>
          </cell>
        </row>
        <row r="283">
          <cell r="A283" t="str">
            <v>MR06755000</v>
          </cell>
        </row>
        <row r="284">
          <cell r="A284" t="str">
            <v>MR06760000</v>
          </cell>
        </row>
        <row r="285">
          <cell r="A285" t="str">
            <v>MR06765000</v>
          </cell>
        </row>
        <row r="286">
          <cell r="A286" t="str">
            <v>MR06770000</v>
          </cell>
        </row>
        <row r="287">
          <cell r="A287" t="str">
            <v>MR06775000</v>
          </cell>
        </row>
        <row r="288">
          <cell r="A288" t="str">
            <v>MR06780000</v>
          </cell>
        </row>
        <row r="289">
          <cell r="A289" t="str">
            <v>MR06785000</v>
          </cell>
        </row>
        <row r="290">
          <cell r="A290" t="str">
            <v>MR06790000</v>
          </cell>
        </row>
        <row r="291">
          <cell r="A291" t="str">
            <v>MR06795000</v>
          </cell>
        </row>
        <row r="292">
          <cell r="A292" t="str">
            <v>MR06810000</v>
          </cell>
        </row>
        <row r="293">
          <cell r="A293" t="str">
            <v>MR06820000</v>
          </cell>
        </row>
        <row r="294">
          <cell r="A294" t="str">
            <v>MR06840000</v>
          </cell>
        </row>
        <row r="295">
          <cell r="A295" t="str">
            <v>MR06850000</v>
          </cell>
        </row>
        <row r="296">
          <cell r="A296" t="str">
            <v>MR07010001</v>
          </cell>
        </row>
        <row r="297">
          <cell r="A297" t="str">
            <v>MR07010002</v>
          </cell>
        </row>
        <row r="298">
          <cell r="A298" t="str">
            <v>MR07010003</v>
          </cell>
        </row>
        <row r="299">
          <cell r="A299" t="str">
            <v>MR07010004</v>
          </cell>
        </row>
        <row r="300">
          <cell r="A300" t="str">
            <v>MR07010005</v>
          </cell>
        </row>
        <row r="301">
          <cell r="A301" t="str">
            <v>MR07010006</v>
          </cell>
        </row>
        <row r="302">
          <cell r="A302" t="str">
            <v>MR07010007</v>
          </cell>
        </row>
        <row r="303">
          <cell r="A303" t="str">
            <v>MR07020000</v>
          </cell>
        </row>
        <row r="304">
          <cell r="A304" t="str">
            <v>MR07030000</v>
          </cell>
        </row>
        <row r="305">
          <cell r="A305" t="str">
            <v>MR07040000</v>
          </cell>
        </row>
        <row r="306">
          <cell r="A306" t="str">
            <v>MR07105000</v>
          </cell>
        </row>
        <row r="307">
          <cell r="A307" t="str">
            <v>MR07110000</v>
          </cell>
        </row>
        <row r="308">
          <cell r="A308" t="str">
            <v>MR07115000</v>
          </cell>
        </row>
        <row r="309">
          <cell r="A309" t="str">
            <v>MR07120000</v>
          </cell>
        </row>
        <row r="310">
          <cell r="A310" t="str">
            <v>MR07125000</v>
          </cell>
        </row>
        <row r="311">
          <cell r="A311" t="str">
            <v>MR07130000</v>
          </cell>
        </row>
        <row r="312">
          <cell r="A312" t="str">
            <v>MR07135000</v>
          </cell>
        </row>
        <row r="313">
          <cell r="A313" t="str">
            <v>MR07140000</v>
          </cell>
        </row>
        <row r="314">
          <cell r="A314" t="str">
            <v>MR07145000</v>
          </cell>
        </row>
        <row r="315">
          <cell r="A315" t="str">
            <v>MR07155000</v>
          </cell>
        </row>
        <row r="316">
          <cell r="A316" t="str">
            <v>MR07160000</v>
          </cell>
        </row>
        <row r="317">
          <cell r="A317" t="str">
            <v>MR07165000</v>
          </cell>
        </row>
        <row r="318">
          <cell r="A318" t="str">
            <v>MR07170000</v>
          </cell>
        </row>
        <row r="319">
          <cell r="A319" t="str">
            <v>MR07175000</v>
          </cell>
        </row>
        <row r="320">
          <cell r="A320" t="str">
            <v>MR07180000</v>
          </cell>
        </row>
        <row r="321">
          <cell r="A321" t="str">
            <v>MR07205000</v>
          </cell>
        </row>
        <row r="322">
          <cell r="A322" t="str">
            <v>MR07210000</v>
          </cell>
        </row>
        <row r="323">
          <cell r="A323" t="str">
            <v>MR07215000</v>
          </cell>
        </row>
        <row r="324">
          <cell r="A324" t="str">
            <v>MR07220000</v>
          </cell>
        </row>
        <row r="325">
          <cell r="A325" t="str">
            <v>MR07225000</v>
          </cell>
        </row>
        <row r="326">
          <cell r="A326" t="str">
            <v>MR07230000</v>
          </cell>
        </row>
        <row r="327">
          <cell r="A327" t="str">
            <v>MR07235000</v>
          </cell>
        </row>
        <row r="328">
          <cell r="A328" t="str">
            <v>MR07240000</v>
          </cell>
        </row>
        <row r="329">
          <cell r="A329" t="str">
            <v>MR07245000</v>
          </cell>
        </row>
        <row r="330">
          <cell r="A330" t="str">
            <v>MR07250000</v>
          </cell>
        </row>
        <row r="331">
          <cell r="A331" t="str">
            <v>MR07255000</v>
          </cell>
        </row>
        <row r="332">
          <cell r="A332" t="str">
            <v>MR07260000</v>
          </cell>
        </row>
        <row r="333">
          <cell r="A333" t="str">
            <v>MR07265000</v>
          </cell>
        </row>
        <row r="334">
          <cell r="A334" t="str">
            <v>MR07270000</v>
          </cell>
        </row>
        <row r="335">
          <cell r="A335" t="str">
            <v>MR07275000</v>
          </cell>
        </row>
        <row r="336">
          <cell r="A336" t="str">
            <v>MR07310000</v>
          </cell>
        </row>
        <row r="337">
          <cell r="A337" t="str">
            <v>MR07320000</v>
          </cell>
        </row>
        <row r="338">
          <cell r="A338" t="str">
            <v>MR07330000</v>
          </cell>
        </row>
        <row r="339">
          <cell r="A339" t="str">
            <v>MR07350000</v>
          </cell>
        </row>
        <row r="340">
          <cell r="A340" t="str">
            <v>MR07360000</v>
          </cell>
        </row>
        <row r="341">
          <cell r="A341" t="str">
            <v>MR07420000</v>
          </cell>
        </row>
        <row r="342">
          <cell r="A342" t="str">
            <v>MR07450000</v>
          </cell>
        </row>
        <row r="343">
          <cell r="A343" t="str">
            <v>MR07605000</v>
          </cell>
        </row>
        <row r="344">
          <cell r="A344" t="str">
            <v>MR07610000</v>
          </cell>
        </row>
        <row r="345">
          <cell r="A345" t="str">
            <v>MR07615000</v>
          </cell>
        </row>
        <row r="346">
          <cell r="A346" t="str">
            <v>MR07620000</v>
          </cell>
        </row>
        <row r="347">
          <cell r="A347" t="str">
            <v>MR07625000</v>
          </cell>
        </row>
        <row r="348">
          <cell r="A348" t="str">
            <v>MR07630000</v>
          </cell>
        </row>
        <row r="349">
          <cell r="A349" t="str">
            <v>MR07635000</v>
          </cell>
        </row>
        <row r="350">
          <cell r="A350" t="str">
            <v>MR07640000</v>
          </cell>
        </row>
        <row r="351">
          <cell r="A351" t="str">
            <v>MR07645000</v>
          </cell>
        </row>
        <row r="352">
          <cell r="A352" t="str">
            <v>MR07650000</v>
          </cell>
        </row>
        <row r="353">
          <cell r="A353" t="str">
            <v>MR07655000</v>
          </cell>
        </row>
        <row r="354">
          <cell r="A354" t="str">
            <v>MR07660000</v>
          </cell>
        </row>
        <row r="355">
          <cell r="A355" t="str">
            <v>MR07705000</v>
          </cell>
        </row>
        <row r="356">
          <cell r="A356" t="str">
            <v>MR07710000</v>
          </cell>
        </row>
        <row r="357">
          <cell r="A357" t="str">
            <v>MR07715000</v>
          </cell>
        </row>
        <row r="358">
          <cell r="A358" t="str">
            <v>MR07720000</v>
          </cell>
        </row>
        <row r="359">
          <cell r="A359" t="str">
            <v>MR07725000</v>
          </cell>
        </row>
        <row r="360">
          <cell r="A360" t="str">
            <v>MR07730000</v>
          </cell>
        </row>
        <row r="361">
          <cell r="A361" t="str">
            <v>MR07735000</v>
          </cell>
        </row>
        <row r="362">
          <cell r="A362" t="str">
            <v>MR07740000</v>
          </cell>
        </row>
        <row r="363">
          <cell r="A363" t="str">
            <v>MR07745000</v>
          </cell>
        </row>
        <row r="364">
          <cell r="A364" t="str">
            <v>MR07750000</v>
          </cell>
        </row>
        <row r="365">
          <cell r="A365" t="str">
            <v>MR07755000</v>
          </cell>
        </row>
        <row r="366">
          <cell r="A366" t="str">
            <v>MR07760000</v>
          </cell>
        </row>
        <row r="367">
          <cell r="A367" t="str">
            <v>MR07765000</v>
          </cell>
        </row>
        <row r="368">
          <cell r="A368" t="str">
            <v>MR08010000</v>
          </cell>
        </row>
        <row r="369">
          <cell r="A369" t="str">
            <v>MR08020000</v>
          </cell>
        </row>
        <row r="370">
          <cell r="A370" t="str">
            <v>MR08030000</v>
          </cell>
        </row>
        <row r="371">
          <cell r="A371" t="str">
            <v>MR08040000</v>
          </cell>
        </row>
        <row r="372">
          <cell r="A372" t="str">
            <v>MR99010000</v>
          </cell>
        </row>
        <row r="373">
          <cell r="A373" t="str">
            <v>MR99040000</v>
          </cell>
        </row>
        <row r="374">
          <cell r="A374" t="str">
            <v>MR99110000</v>
          </cell>
        </row>
        <row r="375">
          <cell r="A375" t="str">
            <v>MR99120000</v>
          </cell>
        </row>
        <row r="376">
          <cell r="A376" t="str">
            <v>MR99130000</v>
          </cell>
        </row>
        <row r="377">
          <cell r="A377" t="str">
            <v>MR99210000</v>
          </cell>
        </row>
        <row r="378">
          <cell r="A378" t="str">
            <v>MR99220001</v>
          </cell>
        </row>
        <row r="379">
          <cell r="A379" t="str">
            <v>MR99220003</v>
          </cell>
        </row>
        <row r="380">
          <cell r="A380" t="str">
            <v>MR99310000</v>
          </cell>
        </row>
        <row r="381">
          <cell r="A381" t="str">
            <v>MR99325000</v>
          </cell>
        </row>
        <row r="382">
          <cell r="A382" t="str">
            <v>MR99910000</v>
          </cell>
        </row>
        <row r="383">
          <cell r="A383" t="str">
            <v>MR99920000</v>
          </cell>
        </row>
      </sheetData>
      <sheetData sheetId="18">
        <row r="2">
          <cell r="A2" t="str">
            <v>MR03010000</v>
          </cell>
          <cell r="B2">
            <v>261324</v>
          </cell>
          <cell r="C2">
            <v>261324</v>
          </cell>
          <cell r="D2">
            <v>261324</v>
          </cell>
          <cell r="E2">
            <v>261324</v>
          </cell>
          <cell r="F2">
            <v>261324</v>
          </cell>
          <cell r="G2">
            <v>261324</v>
          </cell>
          <cell r="H2">
            <v>261324</v>
          </cell>
          <cell r="I2">
            <v>300193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</row>
        <row r="3">
          <cell r="A3" t="str">
            <v>MR03020000</v>
          </cell>
          <cell r="B3">
            <v>-1491</v>
          </cell>
          <cell r="C3">
            <v>-1131</v>
          </cell>
          <cell r="D3">
            <v>-2217</v>
          </cell>
          <cell r="E3">
            <v>-1956</v>
          </cell>
          <cell r="F3">
            <v>-3085</v>
          </cell>
          <cell r="G3">
            <v>-3285</v>
          </cell>
          <cell r="H3">
            <v>-2958</v>
          </cell>
          <cell r="I3">
            <v>-3694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</row>
        <row r="4">
          <cell r="A4" t="str">
            <v>MR03030000</v>
          </cell>
          <cell r="B4">
            <v>-434</v>
          </cell>
          <cell r="C4">
            <v>2520</v>
          </cell>
          <cell r="D4">
            <v>620</v>
          </cell>
          <cell r="E4">
            <v>653</v>
          </cell>
          <cell r="F4">
            <v>1349</v>
          </cell>
          <cell r="G4">
            <v>980</v>
          </cell>
          <cell r="H4">
            <v>16466</v>
          </cell>
          <cell r="I4">
            <v>-13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</row>
        <row r="5">
          <cell r="A5" t="str">
            <v>MR03040000</v>
          </cell>
          <cell r="B5">
            <v>-2553</v>
          </cell>
          <cell r="C5">
            <v>-2989</v>
          </cell>
          <cell r="D5">
            <v>-2989</v>
          </cell>
          <cell r="E5">
            <v>-2989</v>
          </cell>
          <cell r="F5">
            <v>-3227</v>
          </cell>
          <cell r="G5">
            <v>-3370</v>
          </cell>
          <cell r="H5">
            <v>-3739</v>
          </cell>
          <cell r="I5">
            <v>-3746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</row>
        <row r="6">
          <cell r="A6" t="str">
            <v>MR03050000</v>
          </cell>
          <cell r="B6">
            <v>-100</v>
          </cell>
          <cell r="C6">
            <v>0</v>
          </cell>
          <cell r="D6">
            <v>-383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A7" t="str">
            <v>MR03110000</v>
          </cell>
          <cell r="B7">
            <v>100</v>
          </cell>
          <cell r="C7">
            <v>0</v>
          </cell>
          <cell r="D7">
            <v>0</v>
          </cell>
          <cell r="E7">
            <v>100</v>
          </cell>
          <cell r="F7">
            <v>100</v>
          </cell>
          <cell r="G7">
            <v>1025</v>
          </cell>
          <cell r="H7">
            <v>110</v>
          </cell>
          <cell r="I7">
            <v>230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A8" t="str">
            <v>MR03140000</v>
          </cell>
          <cell r="B8">
            <v>0</v>
          </cell>
          <cell r="C8">
            <v>0</v>
          </cell>
          <cell r="D8">
            <v>58</v>
          </cell>
          <cell r="E8">
            <v>0</v>
          </cell>
          <cell r="F8">
            <v>34</v>
          </cell>
          <cell r="G8">
            <v>18</v>
          </cell>
          <cell r="H8">
            <v>62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MR03310000</v>
          </cell>
          <cell r="B9">
            <v>1266</v>
          </cell>
          <cell r="C9">
            <v>1435</v>
          </cell>
          <cell r="D9">
            <v>415</v>
          </cell>
          <cell r="E9">
            <v>1320</v>
          </cell>
          <cell r="F9">
            <v>1035</v>
          </cell>
          <cell r="G9">
            <v>90</v>
          </cell>
          <cell r="H9">
            <v>150</v>
          </cell>
          <cell r="I9">
            <v>66655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MR03315000</v>
          </cell>
          <cell r="B10">
            <v>677</v>
          </cell>
          <cell r="C10">
            <v>325</v>
          </cell>
          <cell r="D10">
            <v>200</v>
          </cell>
          <cell r="E10">
            <v>850</v>
          </cell>
          <cell r="F10">
            <v>800</v>
          </cell>
          <cell r="G10">
            <v>350</v>
          </cell>
          <cell r="H10">
            <v>200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A11" t="str">
            <v>MR03325000</v>
          </cell>
          <cell r="B11">
            <v>713</v>
          </cell>
          <cell r="C11">
            <v>2235</v>
          </cell>
          <cell r="D11">
            <v>1905</v>
          </cell>
          <cell r="E11">
            <v>1040</v>
          </cell>
          <cell r="F11">
            <v>790</v>
          </cell>
          <cell r="G11">
            <v>1625</v>
          </cell>
          <cell r="H11">
            <v>2075</v>
          </cell>
          <cell r="I11">
            <v>450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A12" t="str">
            <v>MR03330000</v>
          </cell>
          <cell r="B12">
            <v>25</v>
          </cell>
          <cell r="C12">
            <v>450</v>
          </cell>
          <cell r="D12">
            <v>75</v>
          </cell>
          <cell r="E12">
            <v>125</v>
          </cell>
          <cell r="F12">
            <v>125</v>
          </cell>
          <cell r="G12">
            <v>25</v>
          </cell>
          <cell r="H12">
            <v>150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MR03335000</v>
          </cell>
          <cell r="B13">
            <v>485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484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MR03350000</v>
          </cell>
          <cell r="B14">
            <v>40</v>
          </cell>
          <cell r="C14">
            <v>110</v>
          </cell>
          <cell r="D14">
            <v>100</v>
          </cell>
          <cell r="E14">
            <v>0</v>
          </cell>
          <cell r="F14">
            <v>0</v>
          </cell>
          <cell r="G14">
            <v>5</v>
          </cell>
          <cell r="H14">
            <v>60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MR03385000</v>
          </cell>
          <cell r="B15">
            <v>789</v>
          </cell>
          <cell r="C15">
            <v>760</v>
          </cell>
          <cell r="D15">
            <v>861</v>
          </cell>
          <cell r="E15">
            <v>964</v>
          </cell>
          <cell r="F15">
            <v>872</v>
          </cell>
          <cell r="G15">
            <v>998</v>
          </cell>
          <cell r="H15">
            <v>736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MR03390000</v>
          </cell>
          <cell r="B16">
            <v>0</v>
          </cell>
          <cell r="C16">
            <v>-2219</v>
          </cell>
          <cell r="D16">
            <v>2219</v>
          </cell>
          <cell r="E16">
            <v>-1866</v>
          </cell>
          <cell r="F16">
            <v>0</v>
          </cell>
          <cell r="G16">
            <v>0</v>
          </cell>
          <cell r="H16">
            <v>-48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MR03395000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1809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A18" t="str">
            <v>MR03520000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5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A19" t="str">
            <v>MR03520003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-5</v>
          </cell>
          <cell r="G19">
            <v>0</v>
          </cell>
          <cell r="H19">
            <v>-16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A20" t="str">
            <v>MR06005001</v>
          </cell>
          <cell r="B20">
            <v>0</v>
          </cell>
          <cell r="C20">
            <v>1472</v>
          </cell>
          <cell r="D20">
            <v>0</v>
          </cell>
          <cell r="E20">
            <v>81</v>
          </cell>
          <cell r="F20">
            <v>117</v>
          </cell>
          <cell r="G20">
            <v>119</v>
          </cell>
          <cell r="H20">
            <v>81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A21" t="str">
            <v>MR06010001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38</v>
          </cell>
          <cell r="G21">
            <v>-38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A22" t="str">
            <v>MR06020000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5</v>
          </cell>
          <cell r="G22">
            <v>-5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MR06020001</v>
          </cell>
          <cell r="B23">
            <v>931</v>
          </cell>
          <cell r="C23">
            <v>2424</v>
          </cell>
          <cell r="D23">
            <v>1411</v>
          </cell>
          <cell r="E23">
            <v>2080</v>
          </cell>
          <cell r="F23">
            <v>997</v>
          </cell>
          <cell r="G23">
            <v>1479</v>
          </cell>
          <cell r="H23">
            <v>1180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A24" t="str">
            <v>MR06030001</v>
          </cell>
          <cell r="B24">
            <v>4</v>
          </cell>
          <cell r="C24">
            <v>-4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47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A25" t="str">
            <v>MR06035001</v>
          </cell>
          <cell r="B25">
            <v>0</v>
          </cell>
          <cell r="C25">
            <v>4</v>
          </cell>
          <cell r="D25">
            <v>0</v>
          </cell>
          <cell r="E25">
            <v>78</v>
          </cell>
          <cell r="F25">
            <v>137</v>
          </cell>
          <cell r="G25">
            <v>78</v>
          </cell>
          <cell r="H25">
            <v>78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A26" t="str">
            <v>MR06040001</v>
          </cell>
          <cell r="B26">
            <v>90</v>
          </cell>
          <cell r="C26">
            <v>138</v>
          </cell>
          <cell r="D26">
            <v>180</v>
          </cell>
          <cell r="E26">
            <v>183</v>
          </cell>
          <cell r="F26">
            <v>90</v>
          </cell>
          <cell r="G26">
            <v>138</v>
          </cell>
          <cell r="H26">
            <v>90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MR06045001</v>
          </cell>
          <cell r="B27">
            <v>200</v>
          </cell>
          <cell r="C27">
            <v>85</v>
          </cell>
          <cell r="D27">
            <v>371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 t="str">
            <v>MR06045003</v>
          </cell>
          <cell r="B28">
            <v>585</v>
          </cell>
          <cell r="C28">
            <v>230</v>
          </cell>
          <cell r="D28">
            <v>218</v>
          </cell>
          <cell r="E28">
            <v>278</v>
          </cell>
          <cell r="F28">
            <v>308</v>
          </cell>
          <cell r="G28">
            <v>269</v>
          </cell>
          <cell r="H28">
            <v>379</v>
          </cell>
          <cell r="I28">
            <v>104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 t="str">
            <v>MR06045004</v>
          </cell>
          <cell r="B29">
            <v>333</v>
          </cell>
          <cell r="C29">
            <v>188</v>
          </cell>
          <cell r="D29">
            <v>4</v>
          </cell>
          <cell r="E29">
            <v>162</v>
          </cell>
          <cell r="F29">
            <v>244</v>
          </cell>
          <cell r="G29">
            <v>185</v>
          </cell>
          <cell r="H29">
            <v>323</v>
          </cell>
          <cell r="I29">
            <v>124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 t="str">
            <v>MR06045006</v>
          </cell>
          <cell r="B30">
            <v>480</v>
          </cell>
          <cell r="C30">
            <v>130</v>
          </cell>
          <cell r="D30">
            <v>321</v>
          </cell>
          <cell r="E30">
            <v>1029</v>
          </cell>
          <cell r="F30">
            <v>980</v>
          </cell>
          <cell r="G30">
            <v>244</v>
          </cell>
          <cell r="H30">
            <v>99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 t="str">
            <v>MR06045007</v>
          </cell>
          <cell r="B31">
            <v>9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A32" t="str">
            <v>MR06055001</v>
          </cell>
          <cell r="B32">
            <v>0</v>
          </cell>
          <cell r="C32">
            <v>582</v>
          </cell>
          <cell r="D32">
            <v>63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 t="str">
            <v>MR06070001</v>
          </cell>
          <cell r="B33">
            <v>0</v>
          </cell>
          <cell r="C33">
            <v>0</v>
          </cell>
          <cell r="D33">
            <v>2</v>
          </cell>
          <cell r="E33">
            <v>48</v>
          </cell>
          <cell r="F33">
            <v>166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 t="str">
            <v>MR06070002</v>
          </cell>
          <cell r="B34">
            <v>44</v>
          </cell>
          <cell r="C34">
            <v>0</v>
          </cell>
          <cell r="D34">
            <v>0</v>
          </cell>
          <cell r="E34">
            <v>97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A35" t="str">
            <v>MR06070005</v>
          </cell>
          <cell r="B35">
            <v>40</v>
          </cell>
          <cell r="C35">
            <v>213</v>
          </cell>
          <cell r="D35">
            <v>107</v>
          </cell>
          <cell r="E35">
            <v>231</v>
          </cell>
          <cell r="F35">
            <v>107</v>
          </cell>
          <cell r="G35">
            <v>187</v>
          </cell>
          <cell r="H35">
            <v>102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A36" t="str">
            <v>MR06070007</v>
          </cell>
          <cell r="B36">
            <v>0</v>
          </cell>
          <cell r="C36">
            <v>0</v>
          </cell>
          <cell r="D36">
            <v>0</v>
          </cell>
          <cell r="E36">
            <v>57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 t="str">
            <v>MR06080002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23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A38" t="str">
            <v>MR06080003</v>
          </cell>
          <cell r="B38">
            <v>0</v>
          </cell>
          <cell r="C38">
            <v>21</v>
          </cell>
          <cell r="D38">
            <v>30</v>
          </cell>
          <cell r="E38">
            <v>0</v>
          </cell>
          <cell r="F38">
            <v>124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 t="str">
            <v>MR06105000</v>
          </cell>
          <cell r="B39">
            <v>12029</v>
          </cell>
          <cell r="C39">
            <v>14377</v>
          </cell>
          <cell r="D39">
            <v>9842</v>
          </cell>
          <cell r="E39">
            <v>17922</v>
          </cell>
          <cell r="F39">
            <v>22512</v>
          </cell>
          <cell r="G39">
            <v>19084</v>
          </cell>
          <cell r="H39">
            <v>21165</v>
          </cell>
          <cell r="I39">
            <v>956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A40" t="str">
            <v>MR06110000</v>
          </cell>
          <cell r="B40">
            <v>1086</v>
          </cell>
          <cell r="C40">
            <v>1134</v>
          </cell>
          <cell r="D40">
            <v>1614</v>
          </cell>
          <cell r="E40">
            <v>1353</v>
          </cell>
          <cell r="F40">
            <v>1595</v>
          </cell>
          <cell r="G40">
            <v>1460</v>
          </cell>
          <cell r="H40">
            <v>1599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A41" t="str">
            <v>MR06120000</v>
          </cell>
          <cell r="B41">
            <v>1260</v>
          </cell>
          <cell r="C41">
            <v>1600</v>
          </cell>
          <cell r="D41">
            <v>2220</v>
          </cell>
          <cell r="E41">
            <v>1280</v>
          </cell>
          <cell r="F41">
            <v>1345</v>
          </cell>
          <cell r="G41">
            <v>1194</v>
          </cell>
          <cell r="H41">
            <v>1327</v>
          </cell>
          <cell r="I41">
            <v>1032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 t="str">
            <v>MR06125000</v>
          </cell>
          <cell r="B42">
            <v>944</v>
          </cell>
          <cell r="C42">
            <v>944</v>
          </cell>
          <cell r="D42">
            <v>944</v>
          </cell>
          <cell r="E42">
            <v>944</v>
          </cell>
          <cell r="F42">
            <v>944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A43" t="str">
            <v>MR06130000</v>
          </cell>
          <cell r="B43">
            <v>0</v>
          </cell>
          <cell r="C43">
            <v>0</v>
          </cell>
          <cell r="D43">
            <v>66</v>
          </cell>
          <cell r="E43">
            <v>0</v>
          </cell>
          <cell r="F43">
            <v>0</v>
          </cell>
          <cell r="G43">
            <v>87</v>
          </cell>
          <cell r="H43">
            <v>129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 t="str">
            <v>MR06155000</v>
          </cell>
          <cell r="B44">
            <v>0</v>
          </cell>
          <cell r="C44">
            <v>0</v>
          </cell>
          <cell r="D44">
            <v>435</v>
          </cell>
          <cell r="E44">
            <v>929</v>
          </cell>
          <cell r="F44">
            <v>0</v>
          </cell>
          <cell r="G44">
            <v>-109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 t="str">
            <v>MR06160000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24</v>
          </cell>
          <cell r="H45">
            <v>84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 t="str">
            <v>MR06170000</v>
          </cell>
          <cell r="B46">
            <v>38</v>
          </cell>
          <cell r="C46">
            <v>14</v>
          </cell>
          <cell r="D46">
            <v>131</v>
          </cell>
          <cell r="E46">
            <v>0</v>
          </cell>
          <cell r="F46">
            <v>261</v>
          </cell>
          <cell r="G46">
            <v>109</v>
          </cell>
          <cell r="H46">
            <v>90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 t="str">
            <v>MR06205000</v>
          </cell>
          <cell r="B47">
            <v>350</v>
          </cell>
          <cell r="C47">
            <v>920</v>
          </cell>
          <cell r="D47">
            <v>402</v>
          </cell>
          <cell r="E47">
            <v>266</v>
          </cell>
          <cell r="F47">
            <v>258</v>
          </cell>
          <cell r="G47">
            <v>256</v>
          </cell>
          <cell r="H47">
            <v>359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 t="str">
            <v>MR06210000</v>
          </cell>
          <cell r="B48">
            <v>333</v>
          </cell>
          <cell r="C48">
            <v>134</v>
          </cell>
          <cell r="D48">
            <v>408</v>
          </cell>
          <cell r="E48">
            <v>197</v>
          </cell>
          <cell r="F48">
            <v>131</v>
          </cell>
          <cell r="G48">
            <v>366</v>
          </cell>
          <cell r="H48">
            <v>31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A49" t="str">
            <v>MR06220000</v>
          </cell>
          <cell r="B49">
            <v>0</v>
          </cell>
          <cell r="C49">
            <v>0</v>
          </cell>
          <cell r="D49">
            <v>0</v>
          </cell>
          <cell r="E49">
            <v>20</v>
          </cell>
          <cell r="F49">
            <v>0</v>
          </cell>
          <cell r="G49">
            <v>0</v>
          </cell>
          <cell r="H49">
            <v>75</v>
          </cell>
          <cell r="I49">
            <v>162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A50" t="str">
            <v>MR06225000</v>
          </cell>
          <cell r="B50">
            <v>47</v>
          </cell>
          <cell r="C50">
            <v>1033</v>
          </cell>
          <cell r="D50">
            <v>-729</v>
          </cell>
          <cell r="E50">
            <v>-389</v>
          </cell>
          <cell r="F50">
            <v>2484</v>
          </cell>
          <cell r="G50">
            <v>-385</v>
          </cell>
          <cell r="H50">
            <v>1564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A51" t="str">
            <v>MR06228000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128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 t="str">
            <v>MR06230000</v>
          </cell>
          <cell r="B52">
            <v>803</v>
          </cell>
          <cell r="C52">
            <v>803</v>
          </cell>
          <cell r="D52">
            <v>322</v>
          </cell>
          <cell r="E52">
            <v>369</v>
          </cell>
          <cell r="F52">
            <v>215</v>
          </cell>
          <cell r="G52">
            <v>300</v>
          </cell>
          <cell r="H52">
            <v>0</v>
          </cell>
          <cell r="I52">
            <v>205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 t="str">
            <v>MR06232000</v>
          </cell>
          <cell r="B53">
            <v>153</v>
          </cell>
          <cell r="C53">
            <v>242</v>
          </cell>
          <cell r="D53">
            <v>273</v>
          </cell>
          <cell r="E53">
            <v>606</v>
          </cell>
          <cell r="F53">
            <v>462</v>
          </cell>
          <cell r="G53">
            <v>1025</v>
          </cell>
          <cell r="H53">
            <v>361</v>
          </cell>
          <cell r="I53">
            <v>49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 t="str">
            <v>MR06234000</v>
          </cell>
          <cell r="B54">
            <v>0</v>
          </cell>
          <cell r="C54">
            <v>100</v>
          </cell>
          <cell r="D54">
            <v>99</v>
          </cell>
          <cell r="E54">
            <v>300</v>
          </cell>
          <cell r="F54">
            <v>0</v>
          </cell>
          <cell r="G54">
            <v>643</v>
          </cell>
          <cell r="H54">
            <v>0</v>
          </cell>
          <cell r="I54">
            <v>228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 t="str">
            <v>MR06235000</v>
          </cell>
          <cell r="B55">
            <v>921</v>
          </cell>
          <cell r="C55">
            <v>78</v>
          </cell>
          <cell r="D55">
            <v>696</v>
          </cell>
          <cell r="E55">
            <v>-33</v>
          </cell>
          <cell r="F55">
            <v>118</v>
          </cell>
          <cell r="G55">
            <v>172</v>
          </cell>
          <cell r="H55">
            <v>1144</v>
          </cell>
          <cell r="I55">
            <v>238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 t="str">
            <v>MR06240000</v>
          </cell>
          <cell r="B56">
            <v>0</v>
          </cell>
          <cell r="C56">
            <v>4178</v>
          </cell>
          <cell r="D56">
            <v>1112</v>
          </cell>
          <cell r="E56">
            <v>811</v>
          </cell>
          <cell r="F56">
            <v>496</v>
          </cell>
          <cell r="G56">
            <v>155</v>
          </cell>
          <cell r="H56">
            <v>604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 t="str">
            <v>MR06255001</v>
          </cell>
          <cell r="B57">
            <v>877</v>
          </cell>
          <cell r="C57">
            <v>716</v>
          </cell>
          <cell r="D57">
            <v>1083</v>
          </cell>
          <cell r="E57">
            <v>693</v>
          </cell>
          <cell r="F57">
            <v>992</v>
          </cell>
          <cell r="G57">
            <v>991</v>
          </cell>
          <cell r="H57">
            <v>824</v>
          </cell>
          <cell r="I57">
            <v>712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 t="str">
            <v>MR06255002</v>
          </cell>
          <cell r="B58">
            <v>251</v>
          </cell>
          <cell r="C58">
            <v>99</v>
          </cell>
          <cell r="D58">
            <v>162</v>
          </cell>
          <cell r="E58">
            <v>64</v>
          </cell>
          <cell r="F58">
            <v>284</v>
          </cell>
          <cell r="G58">
            <v>170</v>
          </cell>
          <cell r="H58">
            <v>89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 t="str">
            <v>MR06258000</v>
          </cell>
          <cell r="B59">
            <v>70</v>
          </cell>
          <cell r="C59">
            <v>21</v>
          </cell>
          <cell r="D59">
            <v>8</v>
          </cell>
          <cell r="E59">
            <v>67</v>
          </cell>
          <cell r="F59">
            <v>17</v>
          </cell>
          <cell r="G59">
            <v>77</v>
          </cell>
          <cell r="H59">
            <v>21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 t="str">
            <v>MR06260000</v>
          </cell>
          <cell r="B60">
            <v>280</v>
          </cell>
          <cell r="C60">
            <v>0</v>
          </cell>
          <cell r="D60">
            <v>155</v>
          </cell>
          <cell r="E60">
            <v>120</v>
          </cell>
          <cell r="F60">
            <v>133</v>
          </cell>
          <cell r="G60">
            <v>140</v>
          </cell>
          <cell r="H60">
            <v>91</v>
          </cell>
          <cell r="I60">
            <v>140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 t="str">
            <v>MR06265000</v>
          </cell>
          <cell r="B61">
            <v>86</v>
          </cell>
          <cell r="C61">
            <v>0</v>
          </cell>
          <cell r="D61">
            <v>35</v>
          </cell>
          <cell r="E61">
            <v>0</v>
          </cell>
          <cell r="F61">
            <v>28</v>
          </cell>
          <cell r="G61">
            <v>96</v>
          </cell>
          <cell r="H61">
            <v>35</v>
          </cell>
          <cell r="I61">
            <v>41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 t="str">
            <v>MR06275000</v>
          </cell>
          <cell r="B62">
            <v>0</v>
          </cell>
          <cell r="C62">
            <v>439</v>
          </cell>
          <cell r="D62">
            <v>5</v>
          </cell>
          <cell r="E62">
            <v>6</v>
          </cell>
          <cell r="F62">
            <v>0</v>
          </cell>
          <cell r="G62">
            <v>8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 t="str">
            <v>MR06280000</v>
          </cell>
          <cell r="B63">
            <v>190</v>
          </cell>
          <cell r="C63">
            <v>26</v>
          </cell>
          <cell r="D63">
            <v>89</v>
          </cell>
          <cell r="E63">
            <v>230</v>
          </cell>
          <cell r="F63">
            <v>45</v>
          </cell>
          <cell r="G63">
            <v>254</v>
          </cell>
          <cell r="H63">
            <v>434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 t="str">
            <v>MR06285000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-16555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 t="str">
            <v>MR06286000</v>
          </cell>
          <cell r="B65">
            <v>6050</v>
          </cell>
          <cell r="C65">
            <v>6050</v>
          </cell>
          <cell r="D65">
            <v>6050</v>
          </cell>
          <cell r="E65">
            <v>6050</v>
          </cell>
          <cell r="F65">
            <v>6050</v>
          </cell>
          <cell r="G65">
            <v>6050</v>
          </cell>
          <cell r="H65">
            <v>6050</v>
          </cell>
          <cell r="I65">
            <v>6050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 t="str">
            <v>MR06290000</v>
          </cell>
          <cell r="B66">
            <v>7172</v>
          </cell>
          <cell r="C66">
            <v>10345</v>
          </cell>
          <cell r="D66">
            <v>9001</v>
          </cell>
          <cell r="E66">
            <v>17950</v>
          </cell>
          <cell r="F66">
            <v>9780</v>
          </cell>
          <cell r="G66">
            <v>10371</v>
          </cell>
          <cell r="H66">
            <v>10777</v>
          </cell>
          <cell r="I66">
            <v>10777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 t="str">
            <v>MR06291000</v>
          </cell>
          <cell r="B67">
            <v>100</v>
          </cell>
          <cell r="C67">
            <v>70</v>
          </cell>
          <cell r="D67">
            <v>100</v>
          </cell>
          <cell r="E67">
            <v>149</v>
          </cell>
          <cell r="F67">
            <v>100</v>
          </cell>
          <cell r="G67">
            <v>100</v>
          </cell>
          <cell r="H67">
            <v>131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 t="str">
            <v>MR06295000</v>
          </cell>
          <cell r="B68">
            <v>100</v>
          </cell>
          <cell r="C68">
            <v>100</v>
          </cell>
          <cell r="D68">
            <v>100</v>
          </cell>
          <cell r="E68">
            <v>100</v>
          </cell>
          <cell r="F68">
            <v>100</v>
          </cell>
          <cell r="G68">
            <v>100</v>
          </cell>
          <cell r="H68">
            <v>100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 t="str">
            <v>MR06296000</v>
          </cell>
          <cell r="B69">
            <v>153</v>
          </cell>
          <cell r="C69">
            <v>68</v>
          </cell>
          <cell r="D69">
            <v>219</v>
          </cell>
          <cell r="E69">
            <v>404</v>
          </cell>
          <cell r="F69">
            <v>192</v>
          </cell>
          <cell r="G69">
            <v>184</v>
          </cell>
          <cell r="H69">
            <v>281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 t="str">
            <v>MR06310000</v>
          </cell>
          <cell r="B70">
            <v>4626</v>
          </cell>
          <cell r="C70">
            <v>4518</v>
          </cell>
          <cell r="D70">
            <v>4633</v>
          </cell>
          <cell r="E70">
            <v>4633</v>
          </cell>
          <cell r="F70">
            <v>4633</v>
          </cell>
          <cell r="G70">
            <v>4633</v>
          </cell>
          <cell r="H70">
            <v>4633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 t="str">
            <v>MR06320000</v>
          </cell>
          <cell r="B71">
            <v>104</v>
          </cell>
          <cell r="C71">
            <v>130</v>
          </cell>
          <cell r="D71">
            <v>104</v>
          </cell>
          <cell r="E71">
            <v>443</v>
          </cell>
          <cell r="F71">
            <v>1187</v>
          </cell>
          <cell r="G71">
            <v>285</v>
          </cell>
          <cell r="H71">
            <v>1146</v>
          </cell>
          <cell r="I71">
            <v>803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 t="str">
            <v>MR06325000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90</v>
          </cell>
          <cell r="G72">
            <v>102</v>
          </cell>
          <cell r="H72">
            <v>514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 t="str">
            <v>MR06340000</v>
          </cell>
          <cell r="B73">
            <v>254</v>
          </cell>
          <cell r="C73">
            <v>254</v>
          </cell>
          <cell r="D73">
            <v>254</v>
          </cell>
          <cell r="E73">
            <v>254</v>
          </cell>
          <cell r="F73">
            <v>0</v>
          </cell>
          <cell r="G73">
            <v>254</v>
          </cell>
          <cell r="H73">
            <v>509</v>
          </cell>
          <cell r="I73">
            <v>254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 t="str">
            <v>MR06350000</v>
          </cell>
          <cell r="B74">
            <v>1764</v>
          </cell>
          <cell r="C74">
            <v>1739</v>
          </cell>
          <cell r="D74">
            <v>1739</v>
          </cell>
          <cell r="E74">
            <v>1739</v>
          </cell>
          <cell r="F74">
            <v>1739</v>
          </cell>
          <cell r="G74">
            <v>1739</v>
          </cell>
          <cell r="H74">
            <v>1765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 t="str">
            <v>MR06360000</v>
          </cell>
          <cell r="B75">
            <v>425</v>
          </cell>
          <cell r="C75">
            <v>0</v>
          </cell>
          <cell r="D75">
            <v>425</v>
          </cell>
          <cell r="E75">
            <v>425</v>
          </cell>
          <cell r="F75">
            <v>425</v>
          </cell>
          <cell r="G75">
            <v>425</v>
          </cell>
          <cell r="H75">
            <v>425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 t="str">
            <v>MR06365000</v>
          </cell>
          <cell r="B76">
            <v>171</v>
          </cell>
          <cell r="C76">
            <v>126</v>
          </cell>
          <cell r="D76">
            <v>0</v>
          </cell>
          <cell r="E76">
            <v>50</v>
          </cell>
          <cell r="F76">
            <v>514</v>
          </cell>
          <cell r="G76">
            <v>20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 t="str">
            <v>MR06375000</v>
          </cell>
          <cell r="B77">
            <v>0</v>
          </cell>
          <cell r="C77">
            <v>0</v>
          </cell>
          <cell r="D77">
            <v>502</v>
          </cell>
          <cell r="E77">
            <v>0</v>
          </cell>
          <cell r="F77">
            <v>0</v>
          </cell>
          <cell r="G77">
            <v>148</v>
          </cell>
          <cell r="H77">
            <v>100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 t="str">
            <v>MR06385000</v>
          </cell>
          <cell r="B78">
            <v>44</v>
          </cell>
          <cell r="C78">
            <v>0</v>
          </cell>
          <cell r="D78">
            <v>44</v>
          </cell>
          <cell r="E78">
            <v>44</v>
          </cell>
          <cell r="F78">
            <v>44</v>
          </cell>
          <cell r="G78">
            <v>44</v>
          </cell>
          <cell r="H78">
            <v>44</v>
          </cell>
          <cell r="I78">
            <v>46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 t="str">
            <v>MR06415000</v>
          </cell>
          <cell r="B79">
            <v>0</v>
          </cell>
          <cell r="C79">
            <v>0</v>
          </cell>
          <cell r="D79">
            <v>3560</v>
          </cell>
          <cell r="E79">
            <v>3560</v>
          </cell>
          <cell r="F79">
            <v>3562</v>
          </cell>
          <cell r="G79">
            <v>3559</v>
          </cell>
          <cell r="H79">
            <v>3559</v>
          </cell>
          <cell r="I79">
            <v>3559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 t="str">
            <v>MR06420000</v>
          </cell>
          <cell r="B80">
            <v>4070</v>
          </cell>
          <cell r="C80">
            <v>2620</v>
          </cell>
          <cell r="D80">
            <v>4434</v>
          </cell>
          <cell r="E80">
            <v>169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 t="str">
            <v>MR06425000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91</v>
          </cell>
          <cell r="G81">
            <v>68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 t="str">
            <v>MR06490000</v>
          </cell>
          <cell r="B82">
            <v>0</v>
          </cell>
          <cell r="C82">
            <v>0</v>
          </cell>
          <cell r="D82">
            <v>0</v>
          </cell>
          <cell r="E82">
            <v>39</v>
          </cell>
          <cell r="F82">
            <v>42</v>
          </cell>
          <cell r="G82">
            <v>19</v>
          </cell>
          <cell r="H82">
            <v>34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 t="str">
            <v>MR06510001</v>
          </cell>
          <cell r="B83">
            <v>2073</v>
          </cell>
          <cell r="C83">
            <v>2055</v>
          </cell>
          <cell r="D83">
            <v>2971</v>
          </cell>
          <cell r="E83">
            <v>2049</v>
          </cell>
          <cell r="F83">
            <v>2125</v>
          </cell>
          <cell r="G83">
            <v>1829</v>
          </cell>
          <cell r="H83">
            <v>2209</v>
          </cell>
          <cell r="I83">
            <v>2091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 t="str">
            <v>MR06520000</v>
          </cell>
          <cell r="B84">
            <v>0</v>
          </cell>
          <cell r="C84">
            <v>0</v>
          </cell>
          <cell r="D84">
            <v>12680</v>
          </cell>
          <cell r="E84">
            <v>0</v>
          </cell>
          <cell r="F84">
            <v>0</v>
          </cell>
          <cell r="G84">
            <v>13403</v>
          </cell>
          <cell r="H84">
            <v>0</v>
          </cell>
          <cell r="I84">
            <v>12978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MR06530000</v>
          </cell>
          <cell r="B85">
            <v>0</v>
          </cell>
          <cell r="C85">
            <v>12978</v>
          </cell>
          <cell r="D85">
            <v>0</v>
          </cell>
          <cell r="E85">
            <v>0</v>
          </cell>
          <cell r="F85">
            <v>12978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6">
          <cell r="A86" t="str">
            <v>MR06540001</v>
          </cell>
          <cell r="B86">
            <v>676</v>
          </cell>
          <cell r="C86">
            <v>567</v>
          </cell>
          <cell r="D86">
            <v>796</v>
          </cell>
          <cell r="E86">
            <v>587</v>
          </cell>
          <cell r="F86">
            <v>589</v>
          </cell>
          <cell r="G86">
            <v>380</v>
          </cell>
          <cell r="H86">
            <v>288</v>
          </cell>
          <cell r="I86">
            <v>257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 t="str">
            <v>MR06610001</v>
          </cell>
          <cell r="B87">
            <v>57</v>
          </cell>
          <cell r="C87">
            <v>29</v>
          </cell>
          <cell r="D87">
            <v>132</v>
          </cell>
          <cell r="E87">
            <v>882</v>
          </cell>
          <cell r="F87">
            <v>814</v>
          </cell>
          <cell r="G87">
            <v>1616</v>
          </cell>
          <cell r="H87">
            <v>1944</v>
          </cell>
          <cell r="I87">
            <v>334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  <row r="88">
          <cell r="A88" t="str">
            <v>MR06630001</v>
          </cell>
          <cell r="B88">
            <v>0</v>
          </cell>
          <cell r="C88">
            <v>177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-177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  <row r="89">
          <cell r="A89" t="str">
            <v>MR06640000</v>
          </cell>
          <cell r="B89">
            <v>0</v>
          </cell>
          <cell r="C89">
            <v>307</v>
          </cell>
          <cell r="D89">
            <v>334</v>
          </cell>
          <cell r="E89">
            <v>0</v>
          </cell>
          <cell r="F89">
            <v>159</v>
          </cell>
          <cell r="G89">
            <v>0</v>
          </cell>
          <cell r="H89">
            <v>677</v>
          </cell>
          <cell r="I89">
            <v>988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</row>
        <row r="90">
          <cell r="A90" t="str">
            <v>MR06650001</v>
          </cell>
          <cell r="B90">
            <v>0</v>
          </cell>
          <cell r="C90">
            <v>0</v>
          </cell>
          <cell r="D90">
            <v>31</v>
          </cell>
          <cell r="E90">
            <v>0</v>
          </cell>
          <cell r="F90">
            <v>0</v>
          </cell>
          <cell r="G90">
            <v>0</v>
          </cell>
          <cell r="H90">
            <v>-31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</row>
        <row r="91">
          <cell r="A91" t="str">
            <v>MR06650002</v>
          </cell>
          <cell r="B91">
            <v>0</v>
          </cell>
          <cell r="C91">
            <v>0</v>
          </cell>
          <cell r="D91">
            <v>170</v>
          </cell>
          <cell r="E91">
            <v>254</v>
          </cell>
          <cell r="F91">
            <v>335</v>
          </cell>
          <cell r="G91">
            <v>459</v>
          </cell>
          <cell r="H91">
            <v>397</v>
          </cell>
          <cell r="I91">
            <v>197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</row>
        <row r="92">
          <cell r="A92" t="str">
            <v>MR06670000</v>
          </cell>
          <cell r="B92">
            <v>0</v>
          </cell>
          <cell r="C92">
            <v>0</v>
          </cell>
          <cell r="D92">
            <v>0</v>
          </cell>
          <cell r="E92">
            <v>-126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</row>
        <row r="93">
          <cell r="A93" t="str">
            <v>MR06680000</v>
          </cell>
          <cell r="B93">
            <v>0</v>
          </cell>
          <cell r="C93">
            <v>-307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</row>
        <row r="94">
          <cell r="A94" t="str">
            <v>MR06710000</v>
          </cell>
          <cell r="B94">
            <v>293</v>
          </cell>
          <cell r="C94">
            <v>200</v>
          </cell>
          <cell r="D94">
            <v>159</v>
          </cell>
          <cell r="E94">
            <v>385</v>
          </cell>
          <cell r="F94">
            <v>108</v>
          </cell>
          <cell r="G94">
            <v>330</v>
          </cell>
          <cell r="H94">
            <v>177</v>
          </cell>
          <cell r="I94">
            <v>12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</row>
        <row r="95">
          <cell r="A95" t="str">
            <v>MR06715000</v>
          </cell>
          <cell r="B95">
            <v>281</v>
          </cell>
          <cell r="C95">
            <v>151</v>
          </cell>
          <cell r="D95">
            <v>158</v>
          </cell>
          <cell r="E95">
            <v>54</v>
          </cell>
          <cell r="F95">
            <v>734</v>
          </cell>
          <cell r="G95">
            <v>136</v>
          </cell>
          <cell r="H95">
            <v>0</v>
          </cell>
          <cell r="I95">
            <v>286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</row>
        <row r="96">
          <cell r="A96" t="str">
            <v>MR06740000</v>
          </cell>
          <cell r="B96">
            <v>97</v>
          </cell>
          <cell r="C96">
            <v>167</v>
          </cell>
          <cell r="D96">
            <v>0</v>
          </cell>
          <cell r="E96">
            <v>37</v>
          </cell>
          <cell r="F96">
            <v>159</v>
          </cell>
          <cell r="G96">
            <v>0</v>
          </cell>
          <cell r="H96">
            <v>17</v>
          </cell>
          <cell r="I96">
            <v>723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</row>
        <row r="97">
          <cell r="A97" t="str">
            <v>MR06745000</v>
          </cell>
          <cell r="B97">
            <v>0</v>
          </cell>
          <cell r="C97">
            <v>0</v>
          </cell>
          <cell r="D97">
            <v>0</v>
          </cell>
          <cell r="E97">
            <v>262</v>
          </cell>
          <cell r="F97">
            <v>0</v>
          </cell>
          <cell r="G97">
            <v>182</v>
          </cell>
          <cell r="H97">
            <v>157</v>
          </cell>
          <cell r="I97">
            <v>389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</row>
        <row r="98">
          <cell r="A98" t="str">
            <v>MR06755000</v>
          </cell>
          <cell r="B98">
            <v>390</v>
          </cell>
          <cell r="C98">
            <v>151</v>
          </cell>
          <cell r="D98">
            <v>118</v>
          </cell>
          <cell r="E98">
            <v>136</v>
          </cell>
          <cell r="F98">
            <v>0</v>
          </cell>
          <cell r="G98">
            <v>233</v>
          </cell>
          <cell r="H98">
            <v>413</v>
          </cell>
          <cell r="I98">
            <v>5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</row>
        <row r="99">
          <cell r="A99" t="str">
            <v>MR06760000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54</v>
          </cell>
          <cell r="H99">
            <v>120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</row>
        <row r="100">
          <cell r="A100" t="str">
            <v>MR06765000</v>
          </cell>
          <cell r="B100">
            <v>13</v>
          </cell>
          <cell r="C100">
            <v>1810</v>
          </cell>
          <cell r="D100">
            <v>271</v>
          </cell>
          <cell r="E100">
            <v>517</v>
          </cell>
          <cell r="F100">
            <v>0</v>
          </cell>
          <cell r="G100">
            <v>0</v>
          </cell>
          <cell r="H100">
            <v>0</v>
          </cell>
          <cell r="I100">
            <v>168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</row>
        <row r="101">
          <cell r="A101" t="str">
            <v>MR06770000</v>
          </cell>
          <cell r="B101">
            <v>122</v>
          </cell>
          <cell r="C101">
            <v>148</v>
          </cell>
          <cell r="D101">
            <v>128</v>
          </cell>
          <cell r="E101">
            <v>117</v>
          </cell>
          <cell r="F101">
            <v>0</v>
          </cell>
          <cell r="G101">
            <v>0</v>
          </cell>
          <cell r="H101">
            <v>408</v>
          </cell>
          <cell r="I101">
            <v>485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</row>
        <row r="102">
          <cell r="A102" t="str">
            <v>MR06775000</v>
          </cell>
          <cell r="B102">
            <v>299</v>
          </cell>
          <cell r="C102">
            <v>493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</row>
        <row r="103">
          <cell r="A103" t="str">
            <v>MR06780000</v>
          </cell>
          <cell r="B103">
            <v>0</v>
          </cell>
          <cell r="C103">
            <v>0</v>
          </cell>
          <cell r="D103">
            <v>0</v>
          </cell>
          <cell r="E103">
            <v>133</v>
          </cell>
          <cell r="F103">
            <v>0</v>
          </cell>
          <cell r="G103">
            <v>0</v>
          </cell>
          <cell r="H103">
            <v>0</v>
          </cell>
          <cell r="I103">
            <v>240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</row>
        <row r="104">
          <cell r="A104" t="str">
            <v>MR06795000</v>
          </cell>
          <cell r="B104">
            <v>50</v>
          </cell>
          <cell r="C104">
            <v>76</v>
          </cell>
          <cell r="D104">
            <v>103</v>
          </cell>
          <cell r="E104">
            <v>71</v>
          </cell>
          <cell r="F104">
            <v>22</v>
          </cell>
          <cell r="G104">
            <v>10</v>
          </cell>
          <cell r="H104">
            <v>27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</row>
        <row r="105">
          <cell r="A105" t="str">
            <v>MR06810000</v>
          </cell>
          <cell r="B105">
            <v>17792</v>
          </cell>
          <cell r="C105">
            <v>17792</v>
          </cell>
          <cell r="D105">
            <v>17792</v>
          </cell>
          <cell r="E105">
            <v>17792</v>
          </cell>
          <cell r="F105">
            <v>17792</v>
          </cell>
          <cell r="G105">
            <v>17792</v>
          </cell>
          <cell r="H105">
            <v>17792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</row>
        <row r="106">
          <cell r="A106" t="str">
            <v>MR06820000</v>
          </cell>
          <cell r="B106">
            <v>3197</v>
          </cell>
          <cell r="C106">
            <v>3197</v>
          </cell>
          <cell r="D106">
            <v>3662</v>
          </cell>
          <cell r="E106">
            <v>3197</v>
          </cell>
          <cell r="F106">
            <v>3360</v>
          </cell>
          <cell r="G106">
            <v>3197</v>
          </cell>
          <cell r="H106">
            <v>6713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</row>
        <row r="107">
          <cell r="A107" t="str">
            <v>MR08010000</v>
          </cell>
          <cell r="B107">
            <v>3426</v>
          </cell>
          <cell r="C107">
            <v>3426</v>
          </cell>
          <cell r="D107">
            <v>3426</v>
          </cell>
          <cell r="E107">
            <v>3426</v>
          </cell>
          <cell r="F107">
            <v>3426</v>
          </cell>
          <cell r="G107">
            <v>3712</v>
          </cell>
          <cell r="H107">
            <v>3712</v>
          </cell>
          <cell r="I107">
            <v>3426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</row>
        <row r="108">
          <cell r="A108" t="str">
            <v>MR08020000</v>
          </cell>
          <cell r="B108">
            <v>14820</v>
          </cell>
          <cell r="C108">
            <v>6082</v>
          </cell>
          <cell r="D108">
            <v>13371</v>
          </cell>
          <cell r="E108">
            <v>13036</v>
          </cell>
          <cell r="F108">
            <v>17586</v>
          </cell>
          <cell r="G108">
            <v>14532</v>
          </cell>
          <cell r="H108">
            <v>13783</v>
          </cell>
          <cell r="I108">
            <v>13495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</row>
        <row r="109">
          <cell r="A109" t="str">
            <v>MR08040000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1886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</row>
        <row r="110">
          <cell r="A110" t="str">
            <v>MR99010000</v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596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</row>
        <row r="111">
          <cell r="A111" t="str">
            <v>MR99040000</v>
          </cell>
          <cell r="B111">
            <v>6800</v>
          </cell>
          <cell r="C111">
            <v>6800</v>
          </cell>
          <cell r="D111">
            <v>6800</v>
          </cell>
          <cell r="E111">
            <v>6800</v>
          </cell>
          <cell r="F111">
            <v>6800</v>
          </cell>
          <cell r="G111">
            <v>6800</v>
          </cell>
          <cell r="H111">
            <v>6800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</row>
        <row r="112">
          <cell r="A112" t="str">
            <v>MR99110000</v>
          </cell>
          <cell r="B112">
            <v>10</v>
          </cell>
          <cell r="C112">
            <v>100</v>
          </cell>
          <cell r="D112">
            <v>0</v>
          </cell>
          <cell r="E112">
            <v>13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</row>
        <row r="113">
          <cell r="A113" t="str">
            <v>MR99120000</v>
          </cell>
          <cell r="B113">
            <v>0</v>
          </cell>
          <cell r="C113">
            <v>4752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</row>
        <row r="114">
          <cell r="A114" t="str">
            <v>MR99130000</v>
          </cell>
          <cell r="B114">
            <v>8987</v>
          </cell>
          <cell r="C114">
            <v>8987</v>
          </cell>
          <cell r="D114">
            <v>8987</v>
          </cell>
          <cell r="E114">
            <v>8987</v>
          </cell>
          <cell r="F114">
            <v>8987</v>
          </cell>
          <cell r="G114">
            <v>8987</v>
          </cell>
          <cell r="H114">
            <v>8987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5">
          <cell r="A115" t="str">
            <v>MR99210000</v>
          </cell>
          <cell r="B115">
            <v>19375</v>
          </cell>
          <cell r="C115">
            <v>19512</v>
          </cell>
          <cell r="D115">
            <v>19651</v>
          </cell>
          <cell r="E115">
            <v>19790</v>
          </cell>
          <cell r="F115">
            <v>25338</v>
          </cell>
          <cell r="G115">
            <v>20446</v>
          </cell>
          <cell r="H115">
            <v>20591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</row>
        <row r="116">
          <cell r="A116" t="str">
            <v>MR99215000</v>
          </cell>
          <cell r="B116">
            <v>-19375</v>
          </cell>
          <cell r="C116">
            <v>-19512</v>
          </cell>
          <cell r="D116">
            <v>-19651</v>
          </cell>
          <cell r="E116">
            <v>-19790</v>
          </cell>
          <cell r="F116">
            <v>-25338</v>
          </cell>
          <cell r="G116">
            <v>-20446</v>
          </cell>
          <cell r="H116">
            <v>-20591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</row>
        <row r="117">
          <cell r="A117" t="str">
            <v>MR99220001</v>
          </cell>
          <cell r="B117">
            <v>85305</v>
          </cell>
          <cell r="C117">
            <v>85168</v>
          </cell>
          <cell r="D117">
            <v>85029</v>
          </cell>
          <cell r="E117">
            <v>84890</v>
          </cell>
          <cell r="F117">
            <v>95119</v>
          </cell>
          <cell r="G117">
            <v>77517</v>
          </cell>
          <cell r="H117">
            <v>77372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</row>
        <row r="118">
          <cell r="A118" t="str">
            <v>MR99320000</v>
          </cell>
          <cell r="B118">
            <v>964</v>
          </cell>
          <cell r="C118">
            <v>0</v>
          </cell>
          <cell r="D118">
            <v>0</v>
          </cell>
          <cell r="E118">
            <v>2</v>
          </cell>
          <cell r="F118">
            <v>38</v>
          </cell>
          <cell r="G118">
            <v>6</v>
          </cell>
          <cell r="H118">
            <v>286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</row>
        <row r="119">
          <cell r="A119" t="str">
            <v>MR99910000</v>
          </cell>
          <cell r="B119">
            <v>53334</v>
          </cell>
          <cell r="C119">
            <v>53334</v>
          </cell>
          <cell r="D119">
            <v>55594</v>
          </cell>
          <cell r="E119">
            <v>54324</v>
          </cell>
          <cell r="F119">
            <v>49906</v>
          </cell>
          <cell r="G119">
            <v>54324</v>
          </cell>
          <cell r="H119">
            <v>54324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</row>
        <row r="120">
          <cell r="A120" t="str">
            <v>MR99920000</v>
          </cell>
          <cell r="B120">
            <v>2213</v>
          </cell>
          <cell r="C120">
            <v>2213</v>
          </cell>
          <cell r="D120">
            <v>2361</v>
          </cell>
          <cell r="E120">
            <v>2213</v>
          </cell>
          <cell r="F120">
            <v>2213</v>
          </cell>
          <cell r="G120">
            <v>2213</v>
          </cell>
          <cell r="H120">
            <v>2213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</row>
        <row r="121">
          <cell r="A121" t="str">
            <v>MR03010000</v>
          </cell>
        </row>
        <row r="122">
          <cell r="A122" t="str">
            <v>MR03020000</v>
          </cell>
        </row>
        <row r="123">
          <cell r="A123" t="str">
            <v>MR03030000</v>
          </cell>
        </row>
        <row r="124">
          <cell r="A124" t="str">
            <v>MR03040000</v>
          </cell>
        </row>
        <row r="125">
          <cell r="A125" t="str">
            <v>MR03060000</v>
          </cell>
        </row>
        <row r="126">
          <cell r="A126" t="str">
            <v>MR03070000</v>
          </cell>
        </row>
        <row r="127">
          <cell r="A127" t="str">
            <v>MR03080000</v>
          </cell>
        </row>
        <row r="128">
          <cell r="A128" t="str">
            <v>MR03080000</v>
          </cell>
        </row>
        <row r="129">
          <cell r="A129" t="str">
            <v>MR03090000</v>
          </cell>
        </row>
        <row r="130">
          <cell r="A130" t="str">
            <v>MR03110000</v>
          </cell>
        </row>
        <row r="131">
          <cell r="A131" t="str">
            <v>MR03115000</v>
          </cell>
        </row>
        <row r="132">
          <cell r="A132" t="str">
            <v>MR03120000</v>
          </cell>
        </row>
        <row r="133">
          <cell r="A133" t="str">
            <v>MR03130000</v>
          </cell>
        </row>
        <row r="134">
          <cell r="A134" t="str">
            <v>MR03140000</v>
          </cell>
        </row>
        <row r="135">
          <cell r="A135" t="str">
            <v>MR03150000</v>
          </cell>
        </row>
        <row r="136">
          <cell r="A136" t="str">
            <v>MR03160000</v>
          </cell>
        </row>
        <row r="137">
          <cell r="A137" t="str">
            <v>MR03210000</v>
          </cell>
        </row>
        <row r="138">
          <cell r="A138" t="str">
            <v>MR03220000</v>
          </cell>
        </row>
        <row r="139">
          <cell r="A139" t="str">
            <v>MR03230000</v>
          </cell>
        </row>
        <row r="140">
          <cell r="A140" t="str">
            <v>MR03240000</v>
          </cell>
        </row>
        <row r="141">
          <cell r="A141" t="str">
            <v>MR03250000</v>
          </cell>
        </row>
        <row r="142">
          <cell r="A142" t="str">
            <v>MR03295000</v>
          </cell>
        </row>
        <row r="143">
          <cell r="A143" t="str">
            <v>MR03305000</v>
          </cell>
        </row>
        <row r="144">
          <cell r="A144" t="str">
            <v>MR03310000</v>
          </cell>
        </row>
        <row r="145">
          <cell r="A145" t="str">
            <v>MR03315000</v>
          </cell>
        </row>
        <row r="146">
          <cell r="A146" t="str">
            <v>MR03325000</v>
          </cell>
        </row>
        <row r="147">
          <cell r="A147" t="str">
            <v>MR03330000</v>
          </cell>
        </row>
        <row r="148">
          <cell r="A148" t="str">
            <v>MR03335000</v>
          </cell>
        </row>
        <row r="149">
          <cell r="A149" t="str">
            <v>MR03340000</v>
          </cell>
        </row>
        <row r="150">
          <cell r="A150" t="str">
            <v>MR03350000</v>
          </cell>
        </row>
        <row r="151">
          <cell r="A151" t="str">
            <v>MR03385000</v>
          </cell>
        </row>
        <row r="152">
          <cell r="A152" t="str">
            <v>MR03390000</v>
          </cell>
        </row>
        <row r="153">
          <cell r="A153" t="str">
            <v>MR03395000</v>
          </cell>
        </row>
        <row r="154">
          <cell r="A154" t="str">
            <v>MR03410000</v>
          </cell>
        </row>
        <row r="155">
          <cell r="A155" t="str">
            <v>MR03415000</v>
          </cell>
        </row>
        <row r="156">
          <cell r="A156" t="str">
            <v>MR03420000</v>
          </cell>
        </row>
        <row r="157">
          <cell r="A157" t="str">
            <v>MR03425000</v>
          </cell>
        </row>
        <row r="158">
          <cell r="A158" t="str">
            <v>MR03430000</v>
          </cell>
        </row>
        <row r="159">
          <cell r="A159" t="str">
            <v>MR03435000</v>
          </cell>
        </row>
        <row r="160">
          <cell r="A160" t="str">
            <v>MR03440000</v>
          </cell>
        </row>
        <row r="161">
          <cell r="A161" t="str">
            <v>MR03445000</v>
          </cell>
        </row>
        <row r="162">
          <cell r="A162" t="str">
            <v>MR03450000</v>
          </cell>
        </row>
        <row r="163">
          <cell r="A163" t="str">
            <v>MR03495000</v>
          </cell>
        </row>
        <row r="164">
          <cell r="A164" t="str">
            <v>MR03995000</v>
          </cell>
        </row>
        <row r="165">
          <cell r="A165" t="str">
            <v>MR06005001</v>
          </cell>
        </row>
        <row r="166">
          <cell r="A166" t="str">
            <v>MR06010001</v>
          </cell>
        </row>
        <row r="167">
          <cell r="A167" t="str">
            <v>MR06010002</v>
          </cell>
        </row>
        <row r="168">
          <cell r="A168" t="str">
            <v>MR06015001</v>
          </cell>
        </row>
        <row r="169">
          <cell r="A169" t="str">
            <v>MR06015002</v>
          </cell>
        </row>
        <row r="170">
          <cell r="A170" t="str">
            <v>MR06020001</v>
          </cell>
        </row>
        <row r="171">
          <cell r="A171" t="str">
            <v>MR06025001</v>
          </cell>
        </row>
        <row r="172">
          <cell r="A172" t="str">
            <v>MR06025002</v>
          </cell>
        </row>
        <row r="173">
          <cell r="A173" t="str">
            <v>MR06030001</v>
          </cell>
        </row>
        <row r="174">
          <cell r="A174" t="str">
            <v>MR06030002</v>
          </cell>
        </row>
        <row r="175">
          <cell r="A175" t="str">
            <v>MR06035001</v>
          </cell>
        </row>
        <row r="176">
          <cell r="A176" t="str">
            <v>MR06040001</v>
          </cell>
        </row>
        <row r="177">
          <cell r="A177" t="str">
            <v>MR06045001</v>
          </cell>
        </row>
        <row r="178">
          <cell r="A178" t="str">
            <v>MR06045002</v>
          </cell>
        </row>
        <row r="179">
          <cell r="A179" t="str">
            <v>MR06045003</v>
          </cell>
        </row>
        <row r="180">
          <cell r="A180" t="str">
            <v>MR06045004</v>
          </cell>
        </row>
        <row r="181">
          <cell r="A181" t="str">
            <v>MR06045005</v>
          </cell>
        </row>
        <row r="182">
          <cell r="A182" t="str">
            <v>MR06045006</v>
          </cell>
        </row>
        <row r="183">
          <cell r="A183" t="str">
            <v>MR06045007</v>
          </cell>
        </row>
        <row r="184">
          <cell r="A184" t="str">
            <v>MR06050001</v>
          </cell>
        </row>
        <row r="185">
          <cell r="A185" t="str">
            <v>MR06055001</v>
          </cell>
        </row>
        <row r="186">
          <cell r="A186" t="str">
            <v>MR06060001</v>
          </cell>
        </row>
        <row r="187">
          <cell r="A187" t="str">
            <v>MR06065001</v>
          </cell>
        </row>
        <row r="188">
          <cell r="A188" t="str">
            <v>MR06070001</v>
          </cell>
        </row>
        <row r="189">
          <cell r="A189" t="str">
            <v>MR06070002</v>
          </cell>
        </row>
        <row r="190">
          <cell r="A190" t="str">
            <v>MR06070003</v>
          </cell>
        </row>
        <row r="191">
          <cell r="A191" t="str">
            <v>MR06070004</v>
          </cell>
        </row>
        <row r="192">
          <cell r="A192" t="str">
            <v>MR06070005</v>
          </cell>
        </row>
        <row r="193">
          <cell r="A193" t="str">
            <v>MR06070006</v>
          </cell>
        </row>
        <row r="194">
          <cell r="A194" t="str">
            <v>MR06080002</v>
          </cell>
        </row>
        <row r="195">
          <cell r="A195" t="str">
            <v>MR06080003</v>
          </cell>
        </row>
        <row r="196">
          <cell r="A196" t="str">
            <v>MR06080004</v>
          </cell>
        </row>
        <row r="197">
          <cell r="A197" t="str">
            <v>MR06080005</v>
          </cell>
        </row>
        <row r="198">
          <cell r="A198" t="str">
            <v>MR06090001</v>
          </cell>
        </row>
        <row r="199">
          <cell r="A199" t="str">
            <v>MR06090002</v>
          </cell>
        </row>
        <row r="200">
          <cell r="A200" t="str">
            <v>MR06090003</v>
          </cell>
        </row>
        <row r="201">
          <cell r="A201" t="str">
            <v>MR06090004</v>
          </cell>
        </row>
        <row r="202">
          <cell r="A202" t="str">
            <v>MR06105000</v>
          </cell>
        </row>
        <row r="203">
          <cell r="A203" t="str">
            <v>MR06110000</v>
          </cell>
        </row>
        <row r="204">
          <cell r="A204" t="str">
            <v>MR06115000</v>
          </cell>
        </row>
        <row r="205">
          <cell r="A205" t="str">
            <v>MR06120000</v>
          </cell>
        </row>
        <row r="206">
          <cell r="A206" t="str">
            <v>MR06125000</v>
          </cell>
        </row>
        <row r="207">
          <cell r="A207" t="str">
            <v>MR06130000</v>
          </cell>
        </row>
        <row r="208">
          <cell r="A208" t="str">
            <v>MR06135000</v>
          </cell>
        </row>
        <row r="209">
          <cell r="A209" t="str">
            <v>MR06140000</v>
          </cell>
        </row>
        <row r="210">
          <cell r="A210" t="str">
            <v>MR06145000</v>
          </cell>
        </row>
        <row r="211">
          <cell r="A211" t="str">
            <v>MR06150000</v>
          </cell>
        </row>
        <row r="212">
          <cell r="A212" t="str">
            <v>MR06155000</v>
          </cell>
        </row>
        <row r="213">
          <cell r="A213" t="str">
            <v>MR06160000</v>
          </cell>
        </row>
        <row r="214">
          <cell r="A214" t="str">
            <v>MR06165000</v>
          </cell>
        </row>
        <row r="215">
          <cell r="A215" t="str">
            <v>MR06170000</v>
          </cell>
        </row>
        <row r="216">
          <cell r="A216" t="str">
            <v>MR06175000</v>
          </cell>
        </row>
        <row r="217">
          <cell r="A217" t="str">
            <v>MR06205000</v>
          </cell>
        </row>
        <row r="218">
          <cell r="A218" t="str">
            <v>MR06210000</v>
          </cell>
        </row>
        <row r="219">
          <cell r="A219" t="str">
            <v>MR06215000</v>
          </cell>
        </row>
        <row r="220">
          <cell r="A220" t="str">
            <v>MR06220000</v>
          </cell>
        </row>
        <row r="221">
          <cell r="A221" t="str">
            <v>MR06225000</v>
          </cell>
        </row>
        <row r="222">
          <cell r="A222" t="str">
            <v>MR06228000</v>
          </cell>
        </row>
        <row r="223">
          <cell r="A223" t="str">
            <v>MR06230000</v>
          </cell>
        </row>
        <row r="224">
          <cell r="A224" t="str">
            <v>MR06232000</v>
          </cell>
        </row>
        <row r="225">
          <cell r="A225" t="str">
            <v>MR06234000</v>
          </cell>
        </row>
        <row r="226">
          <cell r="A226" t="str">
            <v>MR06235000</v>
          </cell>
        </row>
        <row r="227">
          <cell r="A227" t="str">
            <v>MR06240000</v>
          </cell>
        </row>
        <row r="228">
          <cell r="A228" t="str">
            <v>MR06250000</v>
          </cell>
        </row>
        <row r="229">
          <cell r="A229" t="str">
            <v>MR06255001</v>
          </cell>
        </row>
        <row r="230">
          <cell r="A230" t="str">
            <v>MR06255002</v>
          </cell>
        </row>
        <row r="231">
          <cell r="A231" t="str">
            <v>MR06255003</v>
          </cell>
        </row>
        <row r="232">
          <cell r="A232" t="str">
            <v>MR06258000</v>
          </cell>
        </row>
        <row r="233">
          <cell r="A233" t="str">
            <v>MR06260000</v>
          </cell>
        </row>
        <row r="234">
          <cell r="A234" t="str">
            <v>MR06263000</v>
          </cell>
        </row>
        <row r="235">
          <cell r="A235" t="str">
            <v>MR06265000</v>
          </cell>
        </row>
        <row r="236">
          <cell r="A236" t="str">
            <v>MR06267000</v>
          </cell>
        </row>
        <row r="237">
          <cell r="A237" t="str">
            <v>MR06270000</v>
          </cell>
        </row>
        <row r="238">
          <cell r="A238" t="str">
            <v>MR06275000</v>
          </cell>
        </row>
        <row r="239">
          <cell r="A239" t="str">
            <v>MR06280000</v>
          </cell>
        </row>
        <row r="240">
          <cell r="A240" t="str">
            <v>MR06285000</v>
          </cell>
        </row>
        <row r="241">
          <cell r="A241" t="str">
            <v>MR06286000</v>
          </cell>
        </row>
        <row r="242">
          <cell r="A242" t="str">
            <v>MR06290000</v>
          </cell>
        </row>
        <row r="243">
          <cell r="A243" t="str">
            <v>MR06291000</v>
          </cell>
        </row>
        <row r="244">
          <cell r="A244" t="str">
            <v>MR06295000</v>
          </cell>
        </row>
        <row r="245">
          <cell r="A245" t="str">
            <v>MR06296000</v>
          </cell>
        </row>
        <row r="246">
          <cell r="A246" t="str">
            <v>MR06310000</v>
          </cell>
        </row>
        <row r="247">
          <cell r="A247" t="str">
            <v>MR06320000</v>
          </cell>
        </row>
        <row r="248">
          <cell r="A248" t="str">
            <v>MR06325000</v>
          </cell>
        </row>
        <row r="249">
          <cell r="A249" t="str">
            <v>MR06330000</v>
          </cell>
        </row>
        <row r="250">
          <cell r="A250" t="str">
            <v>MR06340000</v>
          </cell>
        </row>
        <row r="251">
          <cell r="A251" t="str">
            <v>MR06350000</v>
          </cell>
        </row>
        <row r="252">
          <cell r="A252" t="str">
            <v>MR06360000</v>
          </cell>
        </row>
        <row r="253">
          <cell r="A253" t="str">
            <v>MR06365000</v>
          </cell>
        </row>
        <row r="254">
          <cell r="A254" t="str">
            <v>MR06370000</v>
          </cell>
        </row>
        <row r="255">
          <cell r="A255" t="str">
            <v>MR06375000</v>
          </cell>
        </row>
        <row r="256">
          <cell r="A256" t="str">
            <v>MR06380000</v>
          </cell>
        </row>
        <row r="257">
          <cell r="A257" t="str">
            <v>MR06385000</v>
          </cell>
        </row>
        <row r="258">
          <cell r="A258" t="str">
            <v>MR06410000</v>
          </cell>
        </row>
        <row r="259">
          <cell r="A259" t="str">
            <v>MR06415000</v>
          </cell>
        </row>
        <row r="260">
          <cell r="A260" t="str">
            <v>MR06420000</v>
          </cell>
        </row>
        <row r="261">
          <cell r="A261" t="str">
            <v>MR06425000</v>
          </cell>
        </row>
        <row r="262">
          <cell r="A262" t="str">
            <v>MR06490000</v>
          </cell>
        </row>
        <row r="263">
          <cell r="A263" t="str">
            <v>MR06510001</v>
          </cell>
        </row>
        <row r="264">
          <cell r="A264" t="str">
            <v>MR06510002</v>
          </cell>
        </row>
        <row r="265">
          <cell r="A265" t="str">
            <v>MR06510003</v>
          </cell>
        </row>
        <row r="266">
          <cell r="A266" t="str">
            <v>MR06520000</v>
          </cell>
        </row>
        <row r="267">
          <cell r="A267" t="str">
            <v>MR06530000</v>
          </cell>
        </row>
        <row r="268">
          <cell r="A268" t="str">
            <v>MR06540001</v>
          </cell>
        </row>
        <row r="269">
          <cell r="A269" t="str">
            <v>MR06540002</v>
          </cell>
        </row>
        <row r="270">
          <cell r="A270" t="str">
            <v>MR06540003</v>
          </cell>
        </row>
        <row r="271">
          <cell r="A271" t="str">
            <v>MR06610001</v>
          </cell>
        </row>
        <row r="272">
          <cell r="A272" t="str">
            <v>MR06610002</v>
          </cell>
        </row>
        <row r="273">
          <cell r="A273" t="str">
            <v>MR06620000</v>
          </cell>
        </row>
        <row r="274">
          <cell r="A274" t="str">
            <v>MR06630001</v>
          </cell>
        </row>
        <row r="275">
          <cell r="A275" t="str">
            <v>MR06640000</v>
          </cell>
        </row>
        <row r="276">
          <cell r="A276" t="str">
            <v>MR06650001</v>
          </cell>
        </row>
        <row r="277">
          <cell r="A277" t="str">
            <v>MR06650002</v>
          </cell>
        </row>
        <row r="278">
          <cell r="A278" t="str">
            <v>MR06660000</v>
          </cell>
        </row>
        <row r="279">
          <cell r="A279" t="str">
            <v>MR06670000</v>
          </cell>
        </row>
        <row r="280">
          <cell r="A280" t="str">
            <v>MR06680000</v>
          </cell>
        </row>
        <row r="281">
          <cell r="A281" t="str">
            <v>MR06710000</v>
          </cell>
        </row>
        <row r="282">
          <cell r="A282" t="str">
            <v>MR06715000</v>
          </cell>
        </row>
        <row r="283">
          <cell r="A283" t="str">
            <v>MR06720000</v>
          </cell>
        </row>
        <row r="284">
          <cell r="A284" t="str">
            <v>MR06725000</v>
          </cell>
        </row>
        <row r="285">
          <cell r="A285" t="str">
            <v>MR06730000</v>
          </cell>
        </row>
        <row r="286">
          <cell r="A286" t="str">
            <v>MR06740000</v>
          </cell>
        </row>
        <row r="287">
          <cell r="A287" t="str">
            <v>MR06745000</v>
          </cell>
        </row>
        <row r="288">
          <cell r="A288" t="str">
            <v>MR06755000</v>
          </cell>
        </row>
        <row r="289">
          <cell r="A289" t="str">
            <v>MR06760000</v>
          </cell>
        </row>
        <row r="290">
          <cell r="A290" t="str">
            <v>MR06765000</v>
          </cell>
        </row>
        <row r="291">
          <cell r="A291" t="str">
            <v>MR06770000</v>
          </cell>
        </row>
        <row r="292">
          <cell r="A292" t="str">
            <v>MR06775000</v>
          </cell>
        </row>
        <row r="293">
          <cell r="A293" t="str">
            <v>MR06780000</v>
          </cell>
        </row>
        <row r="294">
          <cell r="A294" t="str">
            <v>MR06785000</v>
          </cell>
        </row>
        <row r="295">
          <cell r="A295" t="str">
            <v>MR06790000</v>
          </cell>
        </row>
        <row r="296">
          <cell r="A296" t="str">
            <v>MR06795000</v>
          </cell>
        </row>
        <row r="297">
          <cell r="A297" t="str">
            <v>MR06810000</v>
          </cell>
        </row>
        <row r="298">
          <cell r="A298" t="str">
            <v>MR06820000</v>
          </cell>
        </row>
        <row r="299">
          <cell r="A299" t="str">
            <v>MR06840000</v>
          </cell>
        </row>
        <row r="300">
          <cell r="A300" t="str">
            <v>MR06850000</v>
          </cell>
        </row>
        <row r="301">
          <cell r="A301" t="str">
            <v>MR07010001</v>
          </cell>
        </row>
        <row r="302">
          <cell r="A302" t="str">
            <v>MR07010002</v>
          </cell>
        </row>
        <row r="303">
          <cell r="A303" t="str">
            <v>MR07010003</v>
          </cell>
        </row>
        <row r="304">
          <cell r="A304" t="str">
            <v>MR07010004</v>
          </cell>
        </row>
        <row r="305">
          <cell r="A305" t="str">
            <v>MR07010005</v>
          </cell>
        </row>
        <row r="306">
          <cell r="A306" t="str">
            <v>MR07010006</v>
          </cell>
        </row>
        <row r="307">
          <cell r="A307" t="str">
            <v>MR07010007</v>
          </cell>
        </row>
        <row r="308">
          <cell r="A308" t="str">
            <v>MR07020000</v>
          </cell>
        </row>
        <row r="309">
          <cell r="A309" t="str">
            <v>MR07030000</v>
          </cell>
        </row>
        <row r="310">
          <cell r="A310" t="str">
            <v>MR07040000</v>
          </cell>
        </row>
        <row r="311">
          <cell r="A311" t="str">
            <v>MR07105000</v>
          </cell>
        </row>
        <row r="312">
          <cell r="A312" t="str">
            <v>MR07110000</v>
          </cell>
        </row>
        <row r="313">
          <cell r="A313" t="str">
            <v>MR07115000</v>
          </cell>
        </row>
        <row r="314">
          <cell r="A314" t="str">
            <v>MR07120000</v>
          </cell>
        </row>
        <row r="315">
          <cell r="A315" t="str">
            <v>MR07125000</v>
          </cell>
        </row>
        <row r="316">
          <cell r="A316" t="str">
            <v>MR07130000</v>
          </cell>
        </row>
        <row r="317">
          <cell r="A317" t="str">
            <v>MR07135000</v>
          </cell>
        </row>
        <row r="318">
          <cell r="A318" t="str">
            <v>MR07140000</v>
          </cell>
        </row>
        <row r="319">
          <cell r="A319" t="str">
            <v>MR07145000</v>
          </cell>
        </row>
        <row r="320">
          <cell r="A320" t="str">
            <v>MR07155000</v>
          </cell>
        </row>
        <row r="321">
          <cell r="A321" t="str">
            <v>MR07160000</v>
          </cell>
        </row>
        <row r="322">
          <cell r="A322" t="str">
            <v>MR07165000</v>
          </cell>
        </row>
        <row r="323">
          <cell r="A323" t="str">
            <v>MR07170000</v>
          </cell>
        </row>
        <row r="324">
          <cell r="A324" t="str">
            <v>MR07175000</v>
          </cell>
        </row>
        <row r="325">
          <cell r="A325" t="str">
            <v>MR07180000</v>
          </cell>
        </row>
        <row r="326">
          <cell r="A326" t="str">
            <v>MR07205000</v>
          </cell>
        </row>
        <row r="327">
          <cell r="A327" t="str">
            <v>MR07210000</v>
          </cell>
        </row>
        <row r="328">
          <cell r="A328" t="str">
            <v>MR07215000</v>
          </cell>
        </row>
        <row r="329">
          <cell r="A329" t="str">
            <v>MR07220000</v>
          </cell>
        </row>
        <row r="330">
          <cell r="A330" t="str">
            <v>MR07225000</v>
          </cell>
        </row>
        <row r="331">
          <cell r="A331" t="str">
            <v>MR07230000</v>
          </cell>
        </row>
        <row r="332">
          <cell r="A332" t="str">
            <v>MR07235000</v>
          </cell>
        </row>
        <row r="333">
          <cell r="A333" t="str">
            <v>MR07240000</v>
          </cell>
        </row>
        <row r="334">
          <cell r="A334" t="str">
            <v>MR07245000</v>
          </cell>
        </row>
        <row r="335">
          <cell r="A335" t="str">
            <v>MR07250000</v>
          </cell>
        </row>
        <row r="336">
          <cell r="A336" t="str">
            <v>MR07255000</v>
          </cell>
        </row>
        <row r="337">
          <cell r="A337" t="str">
            <v>MR07260000</v>
          </cell>
        </row>
        <row r="338">
          <cell r="A338" t="str">
            <v>MR07265000</v>
          </cell>
        </row>
        <row r="339">
          <cell r="A339" t="str">
            <v>MR07270000</v>
          </cell>
        </row>
        <row r="340">
          <cell r="A340" t="str">
            <v>MR07275000</v>
          </cell>
        </row>
        <row r="341">
          <cell r="A341" t="str">
            <v>MR07310000</v>
          </cell>
        </row>
        <row r="342">
          <cell r="A342" t="str">
            <v>MR07320000</v>
          </cell>
        </row>
        <row r="343">
          <cell r="A343" t="str">
            <v>MR07330000</v>
          </cell>
        </row>
        <row r="344">
          <cell r="A344" t="str">
            <v>MR07350000</v>
          </cell>
        </row>
        <row r="345">
          <cell r="A345" t="str">
            <v>MR07360000</v>
          </cell>
        </row>
        <row r="346">
          <cell r="A346" t="str">
            <v>MR07420000</v>
          </cell>
        </row>
        <row r="347">
          <cell r="A347" t="str">
            <v>MR07450000</v>
          </cell>
        </row>
        <row r="348">
          <cell r="A348" t="str">
            <v>MR07605000</v>
          </cell>
        </row>
        <row r="349">
          <cell r="A349" t="str">
            <v>MR07610000</v>
          </cell>
        </row>
        <row r="350">
          <cell r="A350" t="str">
            <v>MR07615000</v>
          </cell>
        </row>
        <row r="351">
          <cell r="A351" t="str">
            <v>MR07620000</v>
          </cell>
        </row>
        <row r="352">
          <cell r="A352" t="str">
            <v>MR07625000</v>
          </cell>
        </row>
        <row r="353">
          <cell r="A353" t="str">
            <v>MR07630000</v>
          </cell>
        </row>
        <row r="354">
          <cell r="A354" t="str">
            <v>MR07635000</v>
          </cell>
        </row>
        <row r="355">
          <cell r="A355" t="str">
            <v>MR07640000</v>
          </cell>
        </row>
        <row r="356">
          <cell r="A356" t="str">
            <v>MR07645000</v>
          </cell>
        </row>
        <row r="357">
          <cell r="A357" t="str">
            <v>MR07650000</v>
          </cell>
        </row>
        <row r="358">
          <cell r="A358" t="str">
            <v>MR07655000</v>
          </cell>
        </row>
        <row r="359">
          <cell r="A359" t="str">
            <v>MR07660000</v>
          </cell>
        </row>
        <row r="360">
          <cell r="A360" t="str">
            <v>MR07705000</v>
          </cell>
        </row>
        <row r="361">
          <cell r="A361" t="str">
            <v>MR07710000</v>
          </cell>
        </row>
        <row r="362">
          <cell r="A362" t="str">
            <v>MR07715000</v>
          </cell>
        </row>
        <row r="363">
          <cell r="A363" t="str">
            <v>MR07720000</v>
          </cell>
        </row>
        <row r="364">
          <cell r="A364" t="str">
            <v>MR07725000</v>
          </cell>
        </row>
        <row r="365">
          <cell r="A365" t="str">
            <v>MR07730000</v>
          </cell>
        </row>
        <row r="366">
          <cell r="A366" t="str">
            <v>MR07735000</v>
          </cell>
        </row>
        <row r="367">
          <cell r="A367" t="str">
            <v>MR07740000</v>
          </cell>
        </row>
        <row r="368">
          <cell r="A368" t="str">
            <v>MR07745000</v>
          </cell>
        </row>
        <row r="369">
          <cell r="A369" t="str">
            <v>MR07750000</v>
          </cell>
        </row>
        <row r="370">
          <cell r="A370" t="str">
            <v>MR07755000</v>
          </cell>
        </row>
        <row r="371">
          <cell r="A371" t="str">
            <v>MR07760000</v>
          </cell>
        </row>
        <row r="372">
          <cell r="A372" t="str">
            <v>MR07765000</v>
          </cell>
        </row>
        <row r="373">
          <cell r="A373" t="str">
            <v>MR08010000</v>
          </cell>
        </row>
        <row r="374">
          <cell r="A374" t="str">
            <v>MR08020000</v>
          </cell>
        </row>
        <row r="375">
          <cell r="A375" t="str">
            <v>MR08030000</v>
          </cell>
        </row>
        <row r="376">
          <cell r="A376" t="str">
            <v>MR08040000</v>
          </cell>
        </row>
        <row r="377">
          <cell r="A377" t="str">
            <v>MR99010000</v>
          </cell>
        </row>
        <row r="378">
          <cell r="A378" t="str">
            <v>MR99040000</v>
          </cell>
        </row>
        <row r="379">
          <cell r="A379" t="str">
            <v>MR99110000</v>
          </cell>
        </row>
        <row r="380">
          <cell r="A380" t="str">
            <v>MR99120000</v>
          </cell>
        </row>
        <row r="381">
          <cell r="A381" t="str">
            <v>MR99130000</v>
          </cell>
        </row>
        <row r="382">
          <cell r="A382" t="str">
            <v>MR99210000</v>
          </cell>
        </row>
        <row r="383">
          <cell r="A383" t="str">
            <v>MR99220001</v>
          </cell>
        </row>
        <row r="384">
          <cell r="A384" t="str">
            <v>MR99220003</v>
          </cell>
        </row>
        <row r="385">
          <cell r="A385" t="str">
            <v>MR99310000</v>
          </cell>
        </row>
        <row r="386">
          <cell r="A386" t="str">
            <v>MR99325000</v>
          </cell>
        </row>
        <row r="387">
          <cell r="A387" t="str">
            <v>MR99910000</v>
          </cell>
        </row>
        <row r="388">
          <cell r="A388" t="str">
            <v>MR99920000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2F7B1-5CEC-4D67-AF6D-6E9E69099F71}">
  <sheetPr>
    <tabColor rgb="FF00B050"/>
  </sheetPr>
  <dimension ref="A2:AK161"/>
  <sheetViews>
    <sheetView tabSelected="1" zoomScaleNormal="100" workbookViewId="0">
      <selection activeCell="I11" sqref="I11"/>
    </sheetView>
  </sheetViews>
  <sheetFormatPr defaultRowHeight="14.4" x14ac:dyDescent="0.3"/>
  <cols>
    <col min="1" max="1" width="3.44140625" style="2" bestFit="1" customWidth="1"/>
    <col min="2" max="2" width="2.88671875" style="2" customWidth="1"/>
    <col min="3" max="3" width="15.88671875" style="2" customWidth="1"/>
    <col min="4" max="4" width="1.44140625" style="2" customWidth="1"/>
    <col min="5" max="5" width="15.44140625" style="2" customWidth="1"/>
    <col min="6" max="6" width="1.44140625" style="2" customWidth="1"/>
    <col min="7" max="7" width="15.44140625" style="2" customWidth="1"/>
    <col min="8" max="8" width="1.44140625" style="2" customWidth="1"/>
    <col min="9" max="9" width="15.44140625" style="2" customWidth="1"/>
    <col min="10" max="10" width="1.44140625" style="2" customWidth="1"/>
    <col min="11" max="11" width="17.44140625" style="2" customWidth="1"/>
    <col min="12" max="12" width="1.44140625" style="2" customWidth="1"/>
    <col min="13" max="13" width="17.44140625" style="2" customWidth="1"/>
    <col min="14" max="14" width="1.44140625" style="2" customWidth="1"/>
    <col min="15" max="15" width="17.44140625" style="2" customWidth="1"/>
    <col min="16" max="16" width="1.44140625" style="2" customWidth="1"/>
    <col min="17" max="17" width="17.44140625" style="2" customWidth="1"/>
    <col min="18" max="18" width="1.44140625" style="2" customWidth="1"/>
    <col min="19" max="19" width="17.44140625" style="2" customWidth="1"/>
    <col min="20" max="20" width="1.44140625" style="2" customWidth="1"/>
    <col min="21" max="21" width="17.44140625" style="2" customWidth="1"/>
    <col min="22" max="22" width="1.44140625" style="2" customWidth="1"/>
    <col min="23" max="23" width="17.44140625" style="2" customWidth="1"/>
    <col min="24" max="24" width="1.44140625" style="2" customWidth="1"/>
    <col min="25" max="25" width="17.44140625" style="2" customWidth="1"/>
    <col min="26" max="26" width="1.44140625" style="2" customWidth="1"/>
    <col min="27" max="27" width="17.44140625" style="2" customWidth="1"/>
    <col min="28" max="28" width="1.44140625" style="2" customWidth="1"/>
    <col min="29" max="29" width="17.44140625" style="2" customWidth="1"/>
    <col min="30" max="30" width="1.44140625" style="2" customWidth="1"/>
    <col min="31" max="31" width="17.44140625" style="2" customWidth="1"/>
    <col min="32" max="32" width="1.5546875" customWidth="1"/>
    <col min="33" max="33" width="17.5546875" customWidth="1"/>
    <col min="34" max="34" width="1.5546875" customWidth="1"/>
    <col min="35" max="35" width="17.5546875" customWidth="1"/>
    <col min="36" max="36" width="1.5546875" customWidth="1"/>
    <col min="37" max="37" width="17.5546875" customWidth="1"/>
  </cols>
  <sheetData>
    <row r="2" spans="3:31" ht="25.8" x14ac:dyDescent="0.5">
      <c r="C2" s="1"/>
    </row>
    <row r="3" spans="3:31" ht="25.8" x14ac:dyDescent="0.5">
      <c r="C3" s="1" t="s">
        <v>79</v>
      </c>
      <c r="K3" s="4"/>
    </row>
    <row r="5" spans="3:31" x14ac:dyDescent="0.3">
      <c r="C5" s="5" t="s">
        <v>1</v>
      </c>
      <c r="D5" s="6"/>
      <c r="E5" s="7"/>
      <c r="F5" s="7"/>
      <c r="G5" s="8"/>
      <c r="I5" s="5" t="s">
        <v>3</v>
      </c>
      <c r="J5" s="7"/>
      <c r="K5" s="7"/>
      <c r="L5" s="7"/>
      <c r="M5" s="7"/>
      <c r="N5" s="7"/>
      <c r="O5" s="8"/>
      <c r="Q5" s="5" t="s">
        <v>4</v>
      </c>
      <c r="R5" s="7"/>
      <c r="S5" s="7"/>
      <c r="T5" s="7"/>
      <c r="U5" s="7"/>
      <c r="V5" s="7"/>
      <c r="W5" s="7"/>
      <c r="X5" s="7"/>
      <c r="Y5" s="8"/>
      <c r="Z5"/>
      <c r="AA5"/>
      <c r="AB5"/>
      <c r="AC5"/>
      <c r="AD5"/>
      <c r="AE5"/>
    </row>
    <row r="6" spans="3:31" x14ac:dyDescent="0.3">
      <c r="C6" s="9"/>
      <c r="D6" s="10"/>
      <c r="E6" s="11"/>
      <c r="F6" s="11"/>
      <c r="G6" s="12"/>
      <c r="I6" s="15"/>
      <c r="O6" s="14"/>
      <c r="Q6" s="16"/>
      <c r="R6" s="17"/>
      <c r="S6" s="17"/>
      <c r="T6" s="17"/>
      <c r="U6" s="17"/>
      <c r="V6" s="17"/>
      <c r="W6" s="110"/>
      <c r="X6" s="17"/>
      <c r="Y6" s="18"/>
      <c r="Z6"/>
      <c r="AA6"/>
      <c r="AB6"/>
      <c r="AC6"/>
      <c r="AD6"/>
      <c r="AE6"/>
    </row>
    <row r="7" spans="3:31" x14ac:dyDescent="0.3">
      <c r="C7" s="15"/>
      <c r="D7" s="19"/>
      <c r="E7" s="20" t="s">
        <v>5</v>
      </c>
      <c r="G7" s="21" t="s">
        <v>6</v>
      </c>
      <c r="I7" s="13" t="s">
        <v>8</v>
      </c>
      <c r="K7" s="22" t="s">
        <v>9</v>
      </c>
      <c r="M7" s="2" t="s">
        <v>10</v>
      </c>
      <c r="O7" s="14"/>
      <c r="Q7" s="23" t="s">
        <v>80</v>
      </c>
      <c r="R7" s="24"/>
      <c r="S7" s="24" t="s">
        <v>26</v>
      </c>
      <c r="T7" s="24"/>
      <c r="U7" s="24"/>
      <c r="V7" s="24"/>
      <c r="W7" s="24"/>
      <c r="X7" s="24"/>
      <c r="Y7" s="32"/>
      <c r="Z7"/>
      <c r="AA7"/>
      <c r="AB7"/>
      <c r="AC7"/>
      <c r="AD7"/>
      <c r="AE7"/>
    </row>
    <row r="8" spans="3:31" x14ac:dyDescent="0.3">
      <c r="C8" s="13" t="s">
        <v>81</v>
      </c>
      <c r="E8" s="28">
        <f>G8/$G$11</f>
        <v>0.35000000000000003</v>
      </c>
      <c r="G8" s="29">
        <f>SUM('[1]Assumptions &amp; Sensitivities'!G35:G36)</f>
        <v>34078243.863447249</v>
      </c>
      <c r="I8" s="15"/>
      <c r="O8" s="14"/>
      <c r="Q8" s="23"/>
      <c r="R8" s="24"/>
      <c r="S8" s="24"/>
      <c r="T8" s="24"/>
      <c r="U8" s="24"/>
      <c r="V8" s="24"/>
      <c r="W8" s="24"/>
      <c r="X8" s="24"/>
      <c r="Y8" s="32"/>
      <c r="Z8"/>
      <c r="AA8"/>
      <c r="AB8"/>
      <c r="AC8"/>
      <c r="AD8"/>
      <c r="AE8"/>
    </row>
    <row r="9" spans="3:31" x14ac:dyDescent="0.3">
      <c r="C9" s="13" t="s">
        <v>20</v>
      </c>
      <c r="E9" s="28">
        <f>G9/$G$11</f>
        <v>0.65</v>
      </c>
      <c r="G9" s="59">
        <f>'[1]Assumptions &amp; Sensitivities'!G33</f>
        <v>63288167.174973458</v>
      </c>
      <c r="I9" s="13"/>
      <c r="K9" s="20" t="s">
        <v>82</v>
      </c>
      <c r="M9" s="20" t="s">
        <v>83</v>
      </c>
      <c r="O9" s="21" t="s">
        <v>84</v>
      </c>
      <c r="Q9" s="23"/>
      <c r="R9" s="24"/>
      <c r="S9" s="25" t="s">
        <v>11</v>
      </c>
      <c r="T9" s="24"/>
      <c r="U9" s="25" t="s">
        <v>12</v>
      </c>
      <c r="V9" s="24"/>
      <c r="W9" s="25" t="s">
        <v>13</v>
      </c>
      <c r="X9" s="24"/>
      <c r="Y9" s="27" t="s">
        <v>14</v>
      </c>
      <c r="Z9"/>
      <c r="AA9"/>
      <c r="AB9"/>
      <c r="AC9"/>
      <c r="AD9"/>
      <c r="AE9"/>
    </row>
    <row r="10" spans="3:31" x14ac:dyDescent="0.3">
      <c r="C10" s="13"/>
      <c r="E10" s="68"/>
      <c r="G10" s="81"/>
      <c r="I10" s="13" t="s">
        <v>85</v>
      </c>
      <c r="K10" s="40">
        <f>'[1]Assumptions &amp; Sensitivities'!$C$46</f>
        <v>0.1</v>
      </c>
      <c r="M10" s="111">
        <f>+IF($K$7="Monthly",(1+(K10/12))^12-1,IF($K$7="Quarterly",(1+(K10/4))^4-1,IF($K$7="Annually",K10,"ERROR")))</f>
        <v>0.1</v>
      </c>
      <c r="O10" s="42">
        <v>0</v>
      </c>
      <c r="Q10" s="23"/>
      <c r="R10" s="24"/>
      <c r="S10" s="24"/>
      <c r="T10" s="24"/>
      <c r="U10" s="24"/>
      <c r="V10" s="24"/>
      <c r="W10" s="24"/>
      <c r="X10" s="24"/>
      <c r="Y10" s="32"/>
      <c r="Z10"/>
      <c r="AA10"/>
      <c r="AB10"/>
      <c r="AC10"/>
      <c r="AD10"/>
      <c r="AE10"/>
    </row>
    <row r="11" spans="3:31" x14ac:dyDescent="0.3">
      <c r="C11" s="13" t="s">
        <v>24</v>
      </c>
      <c r="E11" s="28">
        <f>SUM(E8:E9)</f>
        <v>1</v>
      </c>
      <c r="G11" s="29">
        <f>SUM(G8:G9)</f>
        <v>97366411.038420707</v>
      </c>
      <c r="I11" s="13"/>
      <c r="K11" s="55"/>
      <c r="M11" s="56"/>
      <c r="O11" s="57"/>
      <c r="Q11" s="23" t="str">
        <f>+C15</f>
        <v>Preferred</v>
      </c>
      <c r="R11" s="24"/>
      <c r="S11" s="35">
        <f>+O26</f>
        <v>0.10000000596046449</v>
      </c>
      <c r="T11" s="24"/>
      <c r="U11" s="36">
        <f>Y11/-W11</f>
        <v>1.3249420102149094</v>
      </c>
      <c r="V11" s="24"/>
      <c r="W11" s="37">
        <f>SUMIFS($O$28:$O$160,$O$28:$O$160,"&lt;"&amp;0)</f>
        <v>-10000454.356615691</v>
      </c>
      <c r="X11" s="24"/>
      <c r="Y11" s="38">
        <f>SUMIFS($O$28:$O$160,$O$28:$O$160,"&gt;"&amp;0)</f>
        <v>13250022.098316841</v>
      </c>
      <c r="Z11"/>
      <c r="AA11"/>
      <c r="AB11"/>
      <c r="AC11"/>
      <c r="AD11"/>
      <c r="AE11"/>
    </row>
    <row r="12" spans="3:31" x14ac:dyDescent="0.3">
      <c r="C12" s="13"/>
      <c r="G12" s="14"/>
      <c r="I12" s="13"/>
      <c r="K12" s="55"/>
      <c r="M12" s="56"/>
      <c r="O12" s="57"/>
      <c r="Q12" s="23" t="s">
        <v>86</v>
      </c>
      <c r="R12" s="24"/>
      <c r="S12" s="35">
        <f>+Q26</f>
        <v>0.25135146975517286</v>
      </c>
      <c r="T12" s="24"/>
      <c r="U12" s="36">
        <f>Y12/-W12</f>
        <v>4.170473713227433</v>
      </c>
      <c r="V12" s="24"/>
      <c r="W12" s="37">
        <f>SUMIFS($Q$28:$Q$160,$Q$28:$Q$160,"&lt;"&amp;0)</f>
        <v>-24079337.874386627</v>
      </c>
      <c r="X12" s="24"/>
      <c r="Y12" s="38">
        <f>SUMIFS($Q$28:$Q$160,$Q$28:$Q$160,"&gt;"&amp;0)</f>
        <v>100422245.63705117</v>
      </c>
      <c r="Z12"/>
      <c r="AA12"/>
      <c r="AB12"/>
      <c r="AC12"/>
      <c r="AD12"/>
      <c r="AE12"/>
    </row>
    <row r="13" spans="3:31" x14ac:dyDescent="0.3">
      <c r="C13" s="13"/>
      <c r="E13" s="20" t="s">
        <v>30</v>
      </c>
      <c r="G13" s="21" t="s">
        <v>31</v>
      </c>
      <c r="I13" s="13"/>
      <c r="K13" s="55"/>
      <c r="M13" s="56"/>
      <c r="O13" s="57"/>
      <c r="Q13" s="23"/>
      <c r="R13" s="24"/>
      <c r="S13" s="50"/>
      <c r="T13" s="24"/>
      <c r="U13" s="51"/>
      <c r="V13" s="24"/>
      <c r="W13" s="51"/>
      <c r="X13" s="24"/>
      <c r="Y13" s="52"/>
      <c r="Z13"/>
      <c r="AA13"/>
      <c r="AB13"/>
      <c r="AC13"/>
      <c r="AD13"/>
      <c r="AE13"/>
    </row>
    <row r="14" spans="3:31" x14ac:dyDescent="0.3">
      <c r="C14" s="13"/>
      <c r="G14" s="14"/>
      <c r="I14" s="13"/>
      <c r="K14" s="55"/>
      <c r="M14" s="56"/>
      <c r="O14" s="57"/>
      <c r="Q14" s="23" t="s">
        <v>33</v>
      </c>
      <c r="R14" s="24"/>
      <c r="S14" s="35">
        <f>+I26</f>
        <v>0.22821242213249207</v>
      </c>
      <c r="T14" s="24"/>
      <c r="U14" s="36">
        <f>Y14/-W14</f>
        <v>3.3354742002200526</v>
      </c>
      <c r="V14" s="24"/>
      <c r="W14" s="37">
        <f>SUM(W11:W12)</f>
        <v>-34079792.231002316</v>
      </c>
      <c r="X14" s="24"/>
      <c r="Y14" s="38">
        <f>SUMIFS($I$28:$I$160,$I$28:$I$160,"&gt;"&amp;0)</f>
        <v>113672267.73536801</v>
      </c>
      <c r="Z14"/>
      <c r="AA14"/>
      <c r="AB14"/>
      <c r="AC14"/>
      <c r="AD14"/>
      <c r="AE14"/>
    </row>
    <row r="15" spans="3:31" x14ac:dyDescent="0.3">
      <c r="C15" s="13" t="s">
        <v>87</v>
      </c>
      <c r="E15" s="58">
        <f>G15/$G$18</f>
        <v>0.2934423510809524</v>
      </c>
      <c r="G15" s="59">
        <f>'[1]Assumptions &amp; Sensitivities'!$G$35</f>
        <v>10000000</v>
      </c>
      <c r="I15" s="13"/>
      <c r="K15" s="55"/>
      <c r="M15" s="56"/>
      <c r="O15" s="57"/>
      <c r="Q15" s="16"/>
      <c r="R15" s="17"/>
      <c r="S15" s="17"/>
      <c r="T15" s="17"/>
      <c r="U15" s="17"/>
      <c r="V15" s="17"/>
      <c r="W15" s="17"/>
      <c r="X15" s="17"/>
      <c r="Y15" s="18"/>
      <c r="Z15"/>
      <c r="AA15"/>
      <c r="AB15"/>
      <c r="AC15"/>
      <c r="AD15"/>
      <c r="AE15"/>
    </row>
    <row r="16" spans="3:31" x14ac:dyDescent="0.3">
      <c r="C16" s="13" t="s">
        <v>35</v>
      </c>
      <c r="E16" s="64">
        <f>1-E15</f>
        <v>0.7065576489190476</v>
      </c>
      <c r="G16" s="59">
        <f>$G$18*E16</f>
        <v>24078243.863447249</v>
      </c>
      <c r="I16" s="13"/>
      <c r="K16" s="56"/>
      <c r="M16" s="65"/>
      <c r="N16" s="66"/>
      <c r="O16" s="67"/>
      <c r="Q16" s="16"/>
      <c r="R16" s="17"/>
      <c r="S16" s="17"/>
      <c r="T16" s="17"/>
      <c r="U16" s="17"/>
      <c r="V16" s="17"/>
      <c r="W16" s="17"/>
      <c r="X16" s="17"/>
      <c r="Y16" s="18"/>
      <c r="Z16"/>
      <c r="AA16"/>
      <c r="AB16"/>
      <c r="AC16"/>
      <c r="AD16"/>
      <c r="AE16"/>
    </row>
    <row r="17" spans="1:37" x14ac:dyDescent="0.3">
      <c r="C17" s="13"/>
      <c r="E17" s="68"/>
      <c r="G17" s="34"/>
      <c r="I17" s="13"/>
      <c r="K17" s="56"/>
      <c r="M17" s="65"/>
      <c r="N17" s="66"/>
      <c r="O17" s="67"/>
      <c r="Q17" s="16"/>
      <c r="R17" s="17"/>
      <c r="S17" s="17"/>
      <c r="T17" s="17"/>
      <c r="U17" s="17"/>
      <c r="V17" s="17"/>
      <c r="W17" s="112">
        <f>W14-W12-W11</f>
        <v>0</v>
      </c>
      <c r="X17" s="17"/>
      <c r="Y17" s="113">
        <f>Y14-Y12-Y11</f>
        <v>0</v>
      </c>
      <c r="Z17"/>
      <c r="AA17"/>
      <c r="AB17"/>
      <c r="AC17"/>
      <c r="AD17"/>
      <c r="AE17"/>
    </row>
    <row r="18" spans="1:37" x14ac:dyDescent="0.3">
      <c r="C18" s="13" t="s">
        <v>36</v>
      </c>
      <c r="E18" s="64">
        <f>SUM(E15:E16)</f>
        <v>1</v>
      </c>
      <c r="G18" s="29">
        <f>G8</f>
        <v>34078243.863447249</v>
      </c>
      <c r="I18" s="13"/>
      <c r="K18" s="56"/>
      <c r="M18" s="65"/>
      <c r="O18" s="67"/>
      <c r="Q18" s="16"/>
      <c r="R18" s="17"/>
      <c r="S18" s="17"/>
      <c r="T18" s="17"/>
      <c r="U18" s="17"/>
      <c r="V18" s="17"/>
      <c r="W18" s="17"/>
      <c r="X18" s="17"/>
      <c r="Y18" s="18"/>
      <c r="Z18"/>
      <c r="AA18"/>
      <c r="AB18"/>
      <c r="AC18"/>
      <c r="AD18"/>
      <c r="AE18"/>
    </row>
    <row r="19" spans="1:37" x14ac:dyDescent="0.3">
      <c r="C19" s="80"/>
      <c r="D19" s="68"/>
      <c r="E19" s="68"/>
      <c r="F19" s="68"/>
      <c r="G19" s="81"/>
      <c r="I19" s="80"/>
      <c r="J19" s="68"/>
      <c r="K19" s="68"/>
      <c r="L19" s="68"/>
      <c r="M19" s="68"/>
      <c r="N19" s="68"/>
      <c r="O19" s="81"/>
      <c r="Q19" s="82"/>
      <c r="R19" s="83"/>
      <c r="S19" s="83"/>
      <c r="T19" s="83"/>
      <c r="U19" s="83"/>
      <c r="V19" s="83"/>
      <c r="W19" s="83"/>
      <c r="X19" s="83"/>
      <c r="Y19" s="114"/>
      <c r="Z19"/>
      <c r="AA19"/>
      <c r="AB19"/>
      <c r="AC19"/>
      <c r="AD19"/>
      <c r="AE19"/>
    </row>
    <row r="21" spans="1:37" s="2" customFormat="1" x14ac:dyDescent="0.3">
      <c r="C21" s="5" t="s">
        <v>37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 t="s">
        <v>88</v>
      </c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</row>
    <row r="22" spans="1:37" s="2" customFormat="1" x14ac:dyDescent="0.3">
      <c r="I22" s="87"/>
    </row>
    <row r="23" spans="1:37" s="2" customFormat="1" x14ac:dyDescent="0.3">
      <c r="E23" s="43" t="s">
        <v>38</v>
      </c>
      <c r="F23" s="43"/>
      <c r="G23" s="43" t="s">
        <v>89</v>
      </c>
      <c r="I23" s="88" t="s">
        <v>39</v>
      </c>
      <c r="K23" s="43" t="s">
        <v>90</v>
      </c>
      <c r="M23" s="43" t="s">
        <v>91</v>
      </c>
      <c r="O23" s="43" t="s">
        <v>92</v>
      </c>
      <c r="Q23" s="43" t="s">
        <v>92</v>
      </c>
      <c r="S23" s="89" t="str">
        <f>IF(S26=I26,"OK","ERROR")</f>
        <v>OK</v>
      </c>
      <c r="W23" s="90" t="s">
        <v>85</v>
      </c>
      <c r="X23" s="91"/>
      <c r="Y23" s="91"/>
      <c r="Z23" s="91"/>
      <c r="AA23" s="91"/>
      <c r="AB23" s="91"/>
      <c r="AC23" s="91"/>
      <c r="AD23" s="91"/>
      <c r="AE23" s="91"/>
      <c r="AF23" s="91"/>
      <c r="AG23" s="91"/>
      <c r="AH23" s="91"/>
      <c r="AI23" s="91"/>
      <c r="AJ23" s="91"/>
      <c r="AK23" s="91"/>
    </row>
    <row r="24" spans="1:37" s="2" customFormat="1" x14ac:dyDescent="0.3">
      <c r="C24" s="68" t="s">
        <v>45</v>
      </c>
      <c r="E24" s="20" t="s">
        <v>51</v>
      </c>
      <c r="F24" s="43"/>
      <c r="G24" s="20" t="s">
        <v>48</v>
      </c>
      <c r="I24" s="93" t="s">
        <v>48</v>
      </c>
      <c r="K24" s="20" t="s">
        <v>93</v>
      </c>
      <c r="M24" s="20" t="s">
        <v>46</v>
      </c>
      <c r="O24" s="20" t="s">
        <v>94</v>
      </c>
      <c r="Q24" s="20" t="s">
        <v>95</v>
      </c>
      <c r="S24" s="20" t="s">
        <v>50</v>
      </c>
      <c r="W24" s="20" t="s">
        <v>96</v>
      </c>
      <c r="Y24" s="20" t="s">
        <v>97</v>
      </c>
      <c r="Z24" s="43"/>
      <c r="AA24" s="20" t="s">
        <v>98</v>
      </c>
      <c r="AB24" s="43"/>
      <c r="AC24" s="20" t="s">
        <v>99</v>
      </c>
      <c r="AE24" s="20" t="s">
        <v>100</v>
      </c>
      <c r="AG24" s="20" t="s">
        <v>101</v>
      </c>
      <c r="AI24" s="20" t="s">
        <v>102</v>
      </c>
      <c r="AK24" s="20" t="s">
        <v>76</v>
      </c>
    </row>
    <row r="25" spans="1:37" x14ac:dyDescent="0.3">
      <c r="I25" s="88"/>
      <c r="J25" s="43"/>
      <c r="K25" s="43"/>
      <c r="L25" s="43"/>
      <c r="M25" s="43"/>
      <c r="O25" s="43"/>
      <c r="Q25" s="43"/>
      <c r="S25" s="43"/>
      <c r="W25" s="43"/>
      <c r="Y25" s="43"/>
      <c r="Z25" s="43"/>
      <c r="AA25" s="43"/>
      <c r="AB25" s="43"/>
      <c r="AC25" s="43"/>
      <c r="AE25" s="43"/>
      <c r="AF25" s="2"/>
      <c r="AG25" s="43"/>
      <c r="AH25" s="2"/>
      <c r="AI25" s="43"/>
      <c r="AJ25" s="2"/>
      <c r="AK25" s="43"/>
    </row>
    <row r="26" spans="1:37" x14ac:dyDescent="0.3">
      <c r="A26" s="2" t="s">
        <v>77</v>
      </c>
      <c r="C26" s="2" t="s">
        <v>78</v>
      </c>
      <c r="I26" s="94">
        <f>+XIRR(I28:I160,$C$28:$C$160)</f>
        <v>0.22821242213249207</v>
      </c>
      <c r="J26" s="64"/>
      <c r="K26" s="64"/>
      <c r="L26" s="64"/>
      <c r="M26" s="64"/>
      <c r="N26" s="64"/>
      <c r="O26" s="64">
        <f>+XIRR(O28:O160,$C$28:$C$160)</f>
        <v>0.10000000596046449</v>
      </c>
      <c r="P26" s="64"/>
      <c r="Q26" s="64">
        <f>+XIRR(Q28:Q160,$C$28:$C$160)</f>
        <v>0.25135146975517286</v>
      </c>
      <c r="S26" s="64">
        <f>+XIRR(S28:S160,$C$28:$C$160)</f>
        <v>0.22821242213249207</v>
      </c>
      <c r="Y26" s="64"/>
      <c r="Z26" s="64"/>
      <c r="AA26" s="64"/>
      <c r="AB26" s="64"/>
      <c r="AC26" s="64"/>
      <c r="AE26" s="64">
        <f>+XIRR(AE28:AE160,$C$28:$C$160)</f>
        <v>0.10000000596046449</v>
      </c>
      <c r="AF26" s="28"/>
      <c r="AG26" s="64">
        <f>+XIRR(AG28:AG160,$C$28:$C$160)</f>
        <v>0.25135146975517286</v>
      </c>
      <c r="AH26" s="2"/>
      <c r="AI26" s="64">
        <f>+XIRR(AI28:AI160,$C$28:$C$160)</f>
        <v>0.22821242213249207</v>
      </c>
      <c r="AJ26" s="2"/>
      <c r="AK26" s="64"/>
    </row>
    <row r="27" spans="1:37" x14ac:dyDescent="0.3">
      <c r="I27" s="101"/>
      <c r="Q27" s="64"/>
      <c r="AF27" s="28"/>
      <c r="AG27" s="28"/>
      <c r="AH27" s="2"/>
      <c r="AI27" s="2"/>
      <c r="AJ27" s="2"/>
      <c r="AK27" s="2"/>
    </row>
    <row r="28" spans="1:37" x14ac:dyDescent="0.3">
      <c r="A28" s="2">
        <v>0</v>
      </c>
      <c r="C28" s="102">
        <f>'[1]Assumptions &amp; Sensitivities'!$C$8</f>
        <v>45412</v>
      </c>
      <c r="E28" s="103" cm="1">
        <f t="array" ref="E28">IFERROR(IF(AND($C28&gt;='[1]Assumptions &amp; Sensitivities'!$C$8,'Preferred Waterfall'!$C28&lt;='[1]Assumptions &amp; Sensitivities'!$C$14),INDEX('[1]Monthly Proforma'!$E$144:$FG$144,,MATCH('Preferred Waterfall'!$C28,'[1]Monthly Proforma'!$E$2:$FG$2,0)),0),0)</f>
        <v>-7306980</v>
      </c>
      <c r="G28" s="103" cm="1">
        <f t="array" ref="G28">INDEX('[1]Monthly Proforma'!$E$145:$FF$145,,MATCH('Preferred Waterfall'!$C28,'[1]Monthly Proforma'!$E$2:$FF$2,0))</f>
        <v>0</v>
      </c>
      <c r="I28" s="104">
        <f>+E28</f>
        <v>-7306980</v>
      </c>
      <c r="J28" s="66"/>
      <c r="K28" s="66">
        <f>SUMIFS('[1]Monthly Proforma'!$E$63:$FF$63,'[1]Monthly Proforma'!$E$2:$FF$2,'Preferred Waterfall'!$C28)+SUMIFS('[1]Monthly Proforma'!$E$64:$FF$64,'[1]Monthly Proforma'!$E$2:$FF$2,'Preferred Waterfall'!$C28)+SUMIFS('[1]Monthly Proforma'!$E$65:$FF$65,'[1]Monthly Proforma'!$E$2:$FF$2,'Preferred Waterfall'!$C28)+SUMIFS('[1]Monthly Proforma'!$E$83:$FF$83,'[1]Monthly Proforma'!$E$2:$FF$2,'Preferred Waterfall'!$C28)+SUMIFS('[1]Monthly Proforma'!$E$84:$FF$84,'[1]Monthly Proforma'!$E$2:$FF$2,'Preferred Waterfall'!$C28)+SUMIFS('[1]Monthly Proforma'!$E$124:$FF$124,'[1]Monthly Proforma'!$E$2:$FF$2,'Preferred Waterfall'!$C28)+SUMIFS('[1]Monthly Proforma'!$E$126:$FF$126,'[1]Monthly Proforma'!$E$2:$FF$2,'Preferred Waterfall'!$C28)+SUMIFS('[1]Monthly Proforma'!$E$132:$FF$132,'[1]Monthly Proforma'!$E$2:$FF$2,'Preferred Waterfall'!$C28)+SUMIFS('[1]Monthly Proforma'!$E$136:$FF$136,'[1]Monthly Proforma'!$E$2:$FF$2,'Preferred Waterfall'!$C28)</f>
        <v>-7306980</v>
      </c>
      <c r="L28" s="66"/>
      <c r="M28" s="66">
        <f>E28-K28</f>
        <v>0</v>
      </c>
      <c r="N28" s="66"/>
      <c r="O28" s="66">
        <f t="shared" ref="O28:O91" si="0">+AE28</f>
        <v>-2144177.3905014978</v>
      </c>
      <c r="P28" s="66"/>
      <c r="Q28" s="66">
        <f t="shared" ref="Q28:Q91" si="1">+AG28+AK28</f>
        <v>-5162802.6094985027</v>
      </c>
      <c r="R28" s="66"/>
      <c r="S28" s="66">
        <f t="shared" ref="S28:S91" si="2">+O28+Q28</f>
        <v>-7306980</v>
      </c>
      <c r="T28" s="66"/>
      <c r="U28" s="66"/>
      <c r="V28" s="66"/>
      <c r="W28" s="66"/>
      <c r="X28" s="66"/>
      <c r="Y28" s="66">
        <f t="shared" ref="Y28:Y91" si="3">+IF(I28&gt;0,I28,MIN($I28,W28)*$E$15)</f>
        <v>-2144177.3905014978</v>
      </c>
      <c r="Z28" s="66"/>
      <c r="AA28" s="66"/>
      <c r="AB28" s="66"/>
      <c r="AC28" s="66">
        <f>IF($E28&gt;0,$E28,Y28)</f>
        <v>-2144177.3905014978</v>
      </c>
      <c r="AD28" s="66"/>
      <c r="AE28" s="66">
        <f>IF(SUM(AC$28:AC28)&gt;AA28,SUM(AC$28:AC28)-AA28,AC28)</f>
        <v>-2144177.3905014978</v>
      </c>
      <c r="AF28" s="66"/>
      <c r="AG28" s="66">
        <f t="shared" ref="AG28:AG91" si="4">E28-AE28</f>
        <v>-5162802.6094985027</v>
      </c>
      <c r="AH28" s="66"/>
      <c r="AI28" s="66">
        <f>+AE28+AG28</f>
        <v>-7306980</v>
      </c>
      <c r="AJ28" s="66"/>
      <c r="AK28" s="66">
        <f t="shared" ref="AK28:AK91" si="5">E28-AE28-AG28</f>
        <v>0</v>
      </c>
    </row>
    <row r="29" spans="1:37" x14ac:dyDescent="0.3">
      <c r="A29" s="2">
        <f t="shared" ref="A29:A92" si="6">+ROUNDUP(YEARFRAC($C$28,C29),0)</f>
        <v>1</v>
      </c>
      <c r="C29" s="105">
        <f>EOMONTH(C28,1)</f>
        <v>45443</v>
      </c>
      <c r="E29" s="103" cm="1">
        <f t="array" ref="E29">IFERROR(IF(AND($C29&gt;='[1]Assumptions &amp; Sensitivities'!$C$8,'Preferred Waterfall'!$C29&lt;='[1]Assumptions &amp; Sensitivities'!$C$14),INDEX('[1]Monthly Proforma'!$E$144:$FG$144,,MATCH('Preferred Waterfall'!$C29,'[1]Monthly Proforma'!$E$2:$FG$2,0)),0),0)</f>
        <v>-4274470.7725</v>
      </c>
      <c r="G29" s="103" cm="1">
        <f t="array" ref="G29">INDEX('[1]Monthly Proforma'!$E$145:$FF$145,,MATCH('Preferred Waterfall'!$C29,'[1]Monthly Proforma'!$E$2:$FF$2,0))</f>
        <v>0</v>
      </c>
      <c r="I29" s="106">
        <f t="shared" ref="I29:I92" si="7">+E29</f>
        <v>-4274470.7725</v>
      </c>
      <c r="J29" s="107"/>
      <c r="K29" s="107">
        <f>SUMIFS('[1]Monthly Proforma'!$E$63:$FF$63,'[1]Monthly Proforma'!$E$2:$FF$2,'Preferred Waterfall'!$C29)+SUMIFS('[1]Monthly Proforma'!$E$64:$FF$64,'[1]Monthly Proforma'!$E$2:$FF$2,'Preferred Waterfall'!$C29)+SUMIFS('[1]Monthly Proforma'!$E$65:$FF$65,'[1]Monthly Proforma'!$E$2:$FF$2,'Preferred Waterfall'!$C29)+SUMIFS('[1]Monthly Proforma'!$E$83:$FF$83,'[1]Monthly Proforma'!$E$2:$FF$2,'Preferred Waterfall'!$C29)+SUMIFS('[1]Monthly Proforma'!$E$84:$FF$84,'[1]Monthly Proforma'!$E$2:$FF$2,'Preferred Waterfall'!$C29)+SUMIFS('[1]Monthly Proforma'!$E$124:$FF$124,'[1]Monthly Proforma'!$E$2:$FF$2,'Preferred Waterfall'!$C29)+SUMIFS('[1]Monthly Proforma'!$E$126:$FF$126,'[1]Monthly Proforma'!$E$2:$FF$2,'Preferred Waterfall'!$C29)+SUMIFS('[1]Monthly Proforma'!$E$132:$FF$132,'[1]Monthly Proforma'!$E$2:$FF$2,'Preferred Waterfall'!$C29)+SUMIFS('[1]Monthly Proforma'!$E$136:$FF$136,'[1]Monthly Proforma'!$E$2:$FF$2,'Preferred Waterfall'!$C29)</f>
        <v>-4274470.7725</v>
      </c>
      <c r="L29" s="107"/>
      <c r="M29" s="107">
        <f t="shared" ref="M29:M92" si="8">E29-K29</f>
        <v>0</v>
      </c>
      <c r="N29" s="107"/>
      <c r="O29" s="107">
        <f t="shared" si="0"/>
        <v>-1254310.7531092148</v>
      </c>
      <c r="P29" s="107"/>
      <c r="Q29" s="107">
        <f t="shared" si="1"/>
        <v>-3020160.0193907851</v>
      </c>
      <c r="R29" s="107"/>
      <c r="S29" s="107">
        <f t="shared" si="2"/>
        <v>-4274470.7725</v>
      </c>
      <c r="T29" s="107"/>
      <c r="U29" s="115"/>
      <c r="V29" s="107"/>
      <c r="W29" s="107">
        <f>IF(-XNPV($M$10,$I$28:$I28,$C$28:$C28)*(1+$M$10)^(($C29-$C$28)/365)&gt;0,-XNPV($M$10,$I$28:$I28,$C$28:$C28)*(1+$M$10)^(($C29-$C$28)/365),0)</f>
        <v>7366368.8607270233</v>
      </c>
      <c r="X29" s="107"/>
      <c r="Y29" s="107">
        <f t="shared" si="3"/>
        <v>-1254310.7531092148</v>
      </c>
      <c r="Z29" s="107"/>
      <c r="AA29" s="107">
        <f>IF(-XNPV($M$10,$Y$28:$Y28,$C$28:$C28)*(1+$M$10)^(($C29-$C$28)/365)&gt;0,-XNPV($M$10,$Y$28:$Y28,$C$28:$C28)*(1+$M$10)^(($C29-$C$28)/365),0)</f>
        <v>2161604.5974212545</v>
      </c>
      <c r="AB29" s="107"/>
      <c r="AC29" s="107">
        <f t="shared" ref="AC29:AC92" si="9">IF($E29&gt;0,$E29,Y29)</f>
        <v>-1254310.7531092148</v>
      </c>
      <c r="AD29" s="107"/>
      <c r="AE29" s="107">
        <f>IF(AC29&gt;AA29,AA29,AC29)</f>
        <v>-1254310.7531092148</v>
      </c>
      <c r="AF29" s="107"/>
      <c r="AG29" s="107">
        <f t="shared" si="4"/>
        <v>-3020160.0193907851</v>
      </c>
      <c r="AH29" s="107"/>
      <c r="AI29" s="107">
        <f t="shared" ref="AI29:AI92" si="10">+AE29+AG29</f>
        <v>-4274470.7725</v>
      </c>
      <c r="AJ29" s="107"/>
      <c r="AK29" s="107">
        <f t="shared" si="5"/>
        <v>0</v>
      </c>
    </row>
    <row r="30" spans="1:37" x14ac:dyDescent="0.3">
      <c r="A30" s="2">
        <f t="shared" si="6"/>
        <v>1</v>
      </c>
      <c r="C30" s="105">
        <f t="shared" ref="C30:C93" si="11">EOMONTH(C29,1)</f>
        <v>45473</v>
      </c>
      <c r="E30" s="103" cm="1">
        <f t="array" ref="E30">IFERROR(IF(AND($C30&gt;='[1]Assumptions &amp; Sensitivities'!$C$8,'Preferred Waterfall'!$C30&lt;='[1]Assumptions &amp; Sensitivities'!$C$14),INDEX('[1]Monthly Proforma'!$E$144:$FG$144,,MATCH('Preferred Waterfall'!$C30,'[1]Monthly Proforma'!$E$2:$FG$2,0)),0),0)</f>
        <v>-4274470.7725000018</v>
      </c>
      <c r="G30" s="103" cm="1">
        <f t="array" ref="G30">INDEX('[1]Monthly Proforma'!$E$145:$FF$145,,MATCH('Preferred Waterfall'!$C30,'[1]Monthly Proforma'!$E$2:$FF$2,0))</f>
        <v>1.2522190809249878E-11</v>
      </c>
      <c r="I30" s="104">
        <f t="shared" si="7"/>
        <v>-4274470.7725000018</v>
      </c>
      <c r="J30" s="66"/>
      <c r="K30" s="66">
        <f>SUMIFS('[1]Monthly Proforma'!$E$63:$FF$63,'[1]Monthly Proforma'!$E$2:$FF$2,'Preferred Waterfall'!$C30)+SUMIFS('[1]Monthly Proforma'!$E$64:$FF$64,'[1]Monthly Proforma'!$E$2:$FF$2,'Preferred Waterfall'!$C30)+SUMIFS('[1]Monthly Proforma'!$E$65:$FF$65,'[1]Monthly Proforma'!$E$2:$FF$2,'Preferred Waterfall'!$C30)+SUMIFS('[1]Monthly Proforma'!$E$83:$FF$83,'[1]Monthly Proforma'!$E$2:$FF$2,'Preferred Waterfall'!$C30)+SUMIFS('[1]Monthly Proforma'!$E$84:$FF$84,'[1]Monthly Proforma'!$E$2:$FF$2,'Preferred Waterfall'!$C30)+SUMIFS('[1]Monthly Proforma'!$E$124:$FF$124,'[1]Monthly Proforma'!$E$2:$FF$2,'Preferred Waterfall'!$C30)+SUMIFS('[1]Monthly Proforma'!$E$126:$FF$126,'[1]Monthly Proforma'!$E$2:$FF$2,'Preferred Waterfall'!$C30)+SUMIFS('[1]Monthly Proforma'!$E$132:$FF$132,'[1]Monthly Proforma'!$E$2:$FF$2,'Preferred Waterfall'!$C30)+SUMIFS('[1]Monthly Proforma'!$E$136:$FF$136,'[1]Monthly Proforma'!$E$2:$FF$2,'Preferred Waterfall'!$C30)</f>
        <v>-4274470.7725000018</v>
      </c>
      <c r="L30" s="66"/>
      <c r="M30" s="66">
        <f t="shared" si="8"/>
        <v>0</v>
      </c>
      <c r="N30" s="66"/>
      <c r="O30" s="66">
        <f t="shared" si="0"/>
        <v>-1254310.7531092153</v>
      </c>
      <c r="P30" s="66"/>
      <c r="Q30" s="66">
        <f t="shared" si="1"/>
        <v>-3020160.0193907865</v>
      </c>
      <c r="R30" s="66"/>
      <c r="S30" s="66">
        <f t="shared" si="2"/>
        <v>-4274470.7725000018</v>
      </c>
      <c r="T30" s="66"/>
      <c r="U30" s="66"/>
      <c r="V30" s="66"/>
      <c r="W30" s="66">
        <f>IF(-XNPV($M$10,$I$28:$I29,$C$28:$C29)*(1+$M$10)^(($C30-$C$28)/365)&gt;0,-XNPV($M$10,$I$28:$I29,$C$28:$C29)*(1+$M$10)^(($C30-$C$28)/365),0)</f>
        <v>11732388.751351414</v>
      </c>
      <c r="X30" s="66"/>
      <c r="Y30" s="66">
        <f t="shared" si="3"/>
        <v>-1254310.7531092153</v>
      </c>
      <c r="Z30" s="66"/>
      <c r="AA30" s="66">
        <f>IF(-XNPV($M$10,$Y$28:$Y29,$C$28:$C29)*(1+$M$10)^(($C30-$C$28)/365)&gt;0,-XNPV($M$10,$Y$28:$Y29,$C$28:$C29)*(1+$M$10)^(($C30-$C$28)/365),0)</f>
        <v>3442779.7389922785</v>
      </c>
      <c r="AB30" s="66"/>
      <c r="AC30" s="66">
        <f t="shared" si="9"/>
        <v>-1254310.7531092153</v>
      </c>
      <c r="AD30" s="66"/>
      <c r="AE30" s="66">
        <f t="shared" ref="AE30:AE93" si="12">IF(AC30&gt;AA30,AA30,AC30)</f>
        <v>-1254310.7531092153</v>
      </c>
      <c r="AF30" s="66"/>
      <c r="AG30" s="66">
        <f t="shared" si="4"/>
        <v>-3020160.0193907865</v>
      </c>
      <c r="AH30" s="66"/>
      <c r="AI30" s="66">
        <f t="shared" si="10"/>
        <v>-4274470.7725000018</v>
      </c>
      <c r="AJ30" s="66"/>
      <c r="AK30" s="66">
        <f t="shared" si="5"/>
        <v>0</v>
      </c>
    </row>
    <row r="31" spans="1:37" x14ac:dyDescent="0.3">
      <c r="A31" s="2">
        <f t="shared" si="6"/>
        <v>1</v>
      </c>
      <c r="C31" s="105">
        <f t="shared" si="11"/>
        <v>45504</v>
      </c>
      <c r="E31" s="103" cm="1">
        <f t="array" ref="E31">IFERROR(IF(AND($C31&gt;='[1]Assumptions &amp; Sensitivities'!$C$8,'Preferred Waterfall'!$C31&lt;='[1]Assumptions &amp; Sensitivities'!$C$14),INDEX('[1]Monthly Proforma'!$E$144:$FG$144,,MATCH('Preferred Waterfall'!$C31,'[1]Monthly Proforma'!$E$2:$FG$2,0)),0),0)</f>
        <v>-4274470.7725</v>
      </c>
      <c r="G31" s="103" cm="1">
        <f t="array" ref="G31">INDEX('[1]Monthly Proforma'!$E$145:$FF$145,,MATCH('Preferred Waterfall'!$C31,'[1]Monthly Proforma'!$E$2:$FF$2,0))</f>
        <v>1.2522190809249878E-11</v>
      </c>
      <c r="I31" s="106">
        <f t="shared" si="7"/>
        <v>-4274470.7725</v>
      </c>
      <c r="J31" s="107"/>
      <c r="K31" s="107">
        <f>SUMIFS('[1]Monthly Proforma'!$E$63:$FF$63,'[1]Monthly Proforma'!$E$2:$FF$2,'Preferred Waterfall'!$C31)+SUMIFS('[1]Monthly Proforma'!$E$64:$FF$64,'[1]Monthly Proforma'!$E$2:$FF$2,'Preferred Waterfall'!$C31)+SUMIFS('[1]Monthly Proforma'!$E$65:$FF$65,'[1]Monthly Proforma'!$E$2:$FF$2,'Preferred Waterfall'!$C31)+SUMIFS('[1]Monthly Proforma'!$E$83:$FF$83,'[1]Monthly Proforma'!$E$2:$FF$2,'Preferred Waterfall'!$C31)+SUMIFS('[1]Monthly Proforma'!$E$84:$FF$84,'[1]Monthly Proforma'!$E$2:$FF$2,'Preferred Waterfall'!$C31)+SUMIFS('[1]Monthly Proforma'!$E$124:$FF$124,'[1]Monthly Proforma'!$E$2:$FF$2,'Preferred Waterfall'!$C31)+SUMIFS('[1]Monthly Proforma'!$E$126:$FF$126,'[1]Monthly Proforma'!$E$2:$FF$2,'Preferred Waterfall'!$C31)+SUMIFS('[1]Monthly Proforma'!$E$132:$FF$132,'[1]Monthly Proforma'!$E$2:$FF$2,'Preferred Waterfall'!$C31)+SUMIFS('[1]Monthly Proforma'!$E$136:$FF$136,'[1]Monthly Proforma'!$E$2:$FF$2,'Preferred Waterfall'!$C31)</f>
        <v>-4274470.7725</v>
      </c>
      <c r="L31" s="107"/>
      <c r="M31" s="107">
        <f t="shared" si="8"/>
        <v>0</v>
      </c>
      <c r="N31" s="107"/>
      <c r="O31" s="107">
        <f t="shared" si="0"/>
        <v>-1254310.7531092148</v>
      </c>
      <c r="P31" s="107"/>
      <c r="Q31" s="107">
        <f t="shared" si="1"/>
        <v>-3020160.0193907851</v>
      </c>
      <c r="R31" s="107"/>
      <c r="S31" s="107">
        <f t="shared" si="2"/>
        <v>-4274470.7725</v>
      </c>
      <c r="T31" s="107"/>
      <c r="U31" s="107"/>
      <c r="V31" s="107"/>
      <c r="W31" s="107">
        <f>IF(-XNPV($M$10,$I$28:$I30,$C$28:$C30)*(1+$M$10)^(($C31-$C$28)/365)&gt;0,-XNPV($M$10,$I$28:$I30,$C$28:$C30)*(1+$M$10)^(($C31-$C$28)/365),0)</f>
        <v>16136958.299397403</v>
      </c>
      <c r="X31" s="107"/>
      <c r="Y31" s="107">
        <f t="shared" si="3"/>
        <v>-1254310.7531092148</v>
      </c>
      <c r="Z31" s="107"/>
      <c r="AA31" s="107">
        <f>IF(-XNPV($M$10,$Y$28:$Y30,$C$28:$C30)*(1+$M$10)^(($C31-$C$28)/365)&gt;0,-XNPV($M$10,$Y$28:$Y30,$C$28:$C30)*(1+$M$10)^(($C31-$C$28)/365),0)</f>
        <v>4735266.9826704618</v>
      </c>
      <c r="AB31" s="107"/>
      <c r="AC31" s="107">
        <f t="shared" si="9"/>
        <v>-1254310.7531092148</v>
      </c>
      <c r="AD31" s="107"/>
      <c r="AE31" s="107">
        <f t="shared" si="12"/>
        <v>-1254310.7531092148</v>
      </c>
      <c r="AF31" s="107"/>
      <c r="AG31" s="107">
        <f t="shared" si="4"/>
        <v>-3020160.0193907851</v>
      </c>
      <c r="AH31" s="107"/>
      <c r="AI31" s="107">
        <f t="shared" si="10"/>
        <v>-4274470.7725</v>
      </c>
      <c r="AJ31" s="107"/>
      <c r="AK31" s="107">
        <f t="shared" si="5"/>
        <v>0</v>
      </c>
    </row>
    <row r="32" spans="1:37" x14ac:dyDescent="0.3">
      <c r="A32" s="2">
        <f t="shared" si="6"/>
        <v>1</v>
      </c>
      <c r="C32" s="105">
        <f t="shared" si="11"/>
        <v>45535</v>
      </c>
      <c r="E32" s="103" cm="1">
        <f t="array" ref="E32">IFERROR(IF(AND($C32&gt;='[1]Assumptions &amp; Sensitivities'!$C$8,'Preferred Waterfall'!$C32&lt;='[1]Assumptions &amp; Sensitivities'!$C$14),INDEX('[1]Monthly Proforma'!$E$144:$FG$144,,MATCH('Preferred Waterfall'!$C32,'[1]Monthly Proforma'!$E$2:$FG$2,0)),0),0)</f>
        <v>-4274470.7725</v>
      </c>
      <c r="G32" s="103" cm="1">
        <f t="array" ref="G32">INDEX('[1]Monthly Proforma'!$E$145:$FF$145,,MATCH('Preferred Waterfall'!$C32,'[1]Monthly Proforma'!$E$2:$FF$2,0))</f>
        <v>1.2522190809249878E-11</v>
      </c>
      <c r="I32" s="104">
        <f t="shared" si="7"/>
        <v>-4274470.7725</v>
      </c>
      <c r="J32" s="66"/>
      <c r="K32" s="66">
        <f>SUMIFS('[1]Monthly Proforma'!$E$63:$FF$63,'[1]Monthly Proforma'!$E$2:$FF$2,'Preferred Waterfall'!$C32)+SUMIFS('[1]Monthly Proforma'!$E$64:$FF$64,'[1]Monthly Proforma'!$E$2:$FF$2,'Preferred Waterfall'!$C32)+SUMIFS('[1]Monthly Proforma'!$E$65:$FF$65,'[1]Monthly Proforma'!$E$2:$FF$2,'Preferred Waterfall'!$C32)+SUMIFS('[1]Monthly Proforma'!$E$83:$FF$83,'[1]Monthly Proforma'!$E$2:$FF$2,'Preferred Waterfall'!$C32)+SUMIFS('[1]Monthly Proforma'!$E$84:$FF$84,'[1]Monthly Proforma'!$E$2:$FF$2,'Preferred Waterfall'!$C32)+SUMIFS('[1]Monthly Proforma'!$E$124:$FF$124,'[1]Monthly Proforma'!$E$2:$FF$2,'Preferred Waterfall'!$C32)+SUMIFS('[1]Monthly Proforma'!$E$126:$FF$126,'[1]Monthly Proforma'!$E$2:$FF$2,'Preferred Waterfall'!$C32)+SUMIFS('[1]Monthly Proforma'!$E$132:$FF$132,'[1]Monthly Proforma'!$E$2:$FF$2,'Preferred Waterfall'!$C32)+SUMIFS('[1]Monthly Proforma'!$E$136:$FF$136,'[1]Monthly Proforma'!$E$2:$FF$2,'Preferred Waterfall'!$C32)</f>
        <v>-4274470.7725</v>
      </c>
      <c r="L32" s="66"/>
      <c r="M32" s="66">
        <f t="shared" si="8"/>
        <v>0</v>
      </c>
      <c r="N32" s="66"/>
      <c r="O32" s="66">
        <f t="shared" si="0"/>
        <v>-1254310.7531092148</v>
      </c>
      <c r="P32" s="66"/>
      <c r="Q32" s="66">
        <f t="shared" si="1"/>
        <v>-3020160.0193907851</v>
      </c>
      <c r="R32" s="66"/>
      <c r="S32" s="66">
        <f t="shared" si="2"/>
        <v>-4274470.7725</v>
      </c>
      <c r="T32" s="66"/>
      <c r="U32" s="66"/>
      <c r="V32" s="66"/>
      <c r="W32" s="66">
        <f>IF(-XNPV($M$10,$I$28:$I31,$C$28:$C31)*(1+$M$10)^(($C32-$C$28)/365)&gt;0,-XNPV($M$10,$I$28:$I31,$C$28:$C31)*(1+$M$10)^(($C32-$C$28)/365),0)</f>
        <v>20577326.81876279</v>
      </c>
      <c r="X32" s="66"/>
      <c r="Y32" s="66">
        <f t="shared" si="3"/>
        <v>-1254310.7531092148</v>
      </c>
      <c r="Z32" s="66"/>
      <c r="AA32" s="66">
        <f>IF(-XNPV($M$10,$Y$28:$Y31,$C$28:$C31)*(1+$M$10)^(($C32-$C$28)/365)&gt;0,-XNPV($M$10,$Y$28:$Y31,$C$28:$C31)*(1+$M$10)^(($C32-$C$28)/365),0)</f>
        <v>6038259.1606588876</v>
      </c>
      <c r="AB32" s="66"/>
      <c r="AC32" s="66">
        <f t="shared" si="9"/>
        <v>-1254310.7531092148</v>
      </c>
      <c r="AD32" s="66"/>
      <c r="AE32" s="66">
        <f t="shared" si="12"/>
        <v>-1254310.7531092148</v>
      </c>
      <c r="AF32" s="66"/>
      <c r="AG32" s="66">
        <f t="shared" si="4"/>
        <v>-3020160.0193907851</v>
      </c>
      <c r="AH32" s="66"/>
      <c r="AI32" s="66">
        <f t="shared" si="10"/>
        <v>-4274470.7725</v>
      </c>
      <c r="AJ32" s="66"/>
      <c r="AK32" s="66">
        <f t="shared" si="5"/>
        <v>0</v>
      </c>
    </row>
    <row r="33" spans="1:37" x14ac:dyDescent="0.3">
      <c r="A33" s="2">
        <f t="shared" si="6"/>
        <v>1</v>
      </c>
      <c r="C33" s="105">
        <f t="shared" si="11"/>
        <v>45565</v>
      </c>
      <c r="E33" s="103" cm="1">
        <f t="array" ref="E33">IFERROR(IF(AND($C33&gt;='[1]Assumptions &amp; Sensitivities'!$C$8,'Preferred Waterfall'!$C33&lt;='[1]Assumptions &amp; Sensitivities'!$C$14),INDEX('[1]Monthly Proforma'!$E$144:$FG$144,,MATCH('Preferred Waterfall'!$C33,'[1]Monthly Proforma'!$E$2:$FG$2,0)),0),0)</f>
        <v>-4274470.7725</v>
      </c>
      <c r="G33" s="103" cm="1">
        <f t="array" ref="G33">INDEX('[1]Monthly Proforma'!$E$145:$FF$145,,MATCH('Preferred Waterfall'!$C33,'[1]Monthly Proforma'!$E$2:$FF$2,0))</f>
        <v>1.2522190809249878E-11</v>
      </c>
      <c r="I33" s="106">
        <f t="shared" si="7"/>
        <v>-4274470.7725</v>
      </c>
      <c r="J33" s="107"/>
      <c r="K33" s="107">
        <f>SUMIFS('[1]Monthly Proforma'!$E$63:$FF$63,'[1]Monthly Proforma'!$E$2:$FF$2,'Preferred Waterfall'!$C33)+SUMIFS('[1]Monthly Proforma'!$E$64:$FF$64,'[1]Monthly Proforma'!$E$2:$FF$2,'Preferred Waterfall'!$C33)+SUMIFS('[1]Monthly Proforma'!$E$65:$FF$65,'[1]Monthly Proforma'!$E$2:$FF$2,'Preferred Waterfall'!$C33)+SUMIFS('[1]Monthly Proforma'!$E$83:$FF$83,'[1]Monthly Proforma'!$E$2:$FF$2,'Preferred Waterfall'!$C33)+SUMIFS('[1]Monthly Proforma'!$E$84:$FF$84,'[1]Monthly Proforma'!$E$2:$FF$2,'Preferred Waterfall'!$C33)+SUMIFS('[1]Monthly Proforma'!$E$124:$FF$124,'[1]Monthly Proforma'!$E$2:$FF$2,'Preferred Waterfall'!$C33)+SUMIFS('[1]Monthly Proforma'!$E$126:$FF$126,'[1]Monthly Proforma'!$E$2:$FF$2,'Preferred Waterfall'!$C33)+SUMIFS('[1]Monthly Proforma'!$E$132:$FF$132,'[1]Monthly Proforma'!$E$2:$FF$2,'Preferred Waterfall'!$C33)+SUMIFS('[1]Monthly Proforma'!$E$136:$FF$136,'[1]Monthly Proforma'!$E$2:$FF$2,'Preferred Waterfall'!$C33)</f>
        <v>-4274470.7725</v>
      </c>
      <c r="L33" s="107"/>
      <c r="M33" s="107">
        <f t="shared" si="8"/>
        <v>0</v>
      </c>
      <c r="N33" s="107"/>
      <c r="O33" s="107">
        <f t="shared" si="0"/>
        <v>-1254310.7531092148</v>
      </c>
      <c r="P33" s="107"/>
      <c r="Q33" s="107">
        <f t="shared" si="1"/>
        <v>-3020160.0193907851</v>
      </c>
      <c r="R33" s="107"/>
      <c r="S33" s="107">
        <f t="shared" si="2"/>
        <v>-4274470.7725</v>
      </c>
      <c r="T33" s="107"/>
      <c r="U33" s="107"/>
      <c r="V33" s="107"/>
      <c r="W33" s="107">
        <f>IF(-XNPV($M$10,$I$28:$I32,$C$28:$C32)*(1+$M$10)^(($C33-$C$28)/365)&gt;0,-XNPV($M$10,$I$28:$I32,$C$28:$C32)*(1+$M$10)^(($C33-$C$28)/365),0)</f>
        <v>25047243.987310704</v>
      </c>
      <c r="X33" s="107"/>
      <c r="Y33" s="107">
        <f t="shared" si="3"/>
        <v>-1254310.7531092148</v>
      </c>
      <c r="Z33" s="107"/>
      <c r="AA33" s="107">
        <f>IF(-XNPV($M$10,$Y$28:$Y32,$C$28:$C32)*(1+$M$10)^(($C33-$C$28)/365)&gt;0,-XNPV($M$10,$Y$28:$Y32,$C$28:$C32)*(1+$M$10)^(($C33-$C$28)/365),0)</f>
        <v>7349922.1637347024</v>
      </c>
      <c r="AB33" s="107"/>
      <c r="AC33" s="107">
        <f t="shared" si="9"/>
        <v>-1254310.7531092148</v>
      </c>
      <c r="AD33" s="107"/>
      <c r="AE33" s="107">
        <f t="shared" si="12"/>
        <v>-1254310.7531092148</v>
      </c>
      <c r="AF33" s="107"/>
      <c r="AG33" s="107">
        <f t="shared" si="4"/>
        <v>-3020160.0193907851</v>
      </c>
      <c r="AH33" s="107"/>
      <c r="AI33" s="107">
        <f t="shared" si="10"/>
        <v>-4274470.7725</v>
      </c>
      <c r="AJ33" s="107"/>
      <c r="AK33" s="107">
        <f t="shared" si="5"/>
        <v>0</v>
      </c>
    </row>
    <row r="34" spans="1:37" x14ac:dyDescent="0.3">
      <c r="A34" s="2">
        <f t="shared" si="6"/>
        <v>1</v>
      </c>
      <c r="C34" s="105">
        <f t="shared" si="11"/>
        <v>45596</v>
      </c>
      <c r="E34" s="103" cm="1">
        <f t="array" ref="E34">IFERROR(IF(AND($C34&gt;='[1]Assumptions &amp; Sensitivities'!$C$8,'Preferred Waterfall'!$C34&lt;='[1]Assumptions &amp; Sensitivities'!$C$14),INDEX('[1]Monthly Proforma'!$E$144:$FG$144,,MATCH('Preferred Waterfall'!$C34,'[1]Monthly Proforma'!$E$2:$FG$2,0)),0),0)</f>
        <v>-1008548.2963553934</v>
      </c>
      <c r="G34" s="103" cm="1">
        <f t="array" ref="G34">INDEX('[1]Monthly Proforma'!$E$145:$FF$145,,MATCH('Preferred Waterfall'!$C34,'[1]Monthly Proforma'!$E$2:$FF$2,0))</f>
        <v>0</v>
      </c>
      <c r="I34" s="104">
        <f t="shared" si="7"/>
        <v>-1008548.2963553934</v>
      </c>
      <c r="J34" s="66"/>
      <c r="K34" s="66">
        <f>SUMIFS('[1]Monthly Proforma'!$E$63:$FF$63,'[1]Monthly Proforma'!$E$2:$FF$2,'Preferred Waterfall'!$C34)+SUMIFS('[1]Monthly Proforma'!$E$64:$FF$64,'[1]Monthly Proforma'!$E$2:$FF$2,'Preferred Waterfall'!$C34)+SUMIFS('[1]Monthly Proforma'!$E$65:$FF$65,'[1]Monthly Proforma'!$E$2:$FF$2,'Preferred Waterfall'!$C34)+SUMIFS('[1]Monthly Proforma'!$E$83:$FF$83,'[1]Monthly Proforma'!$E$2:$FF$2,'Preferred Waterfall'!$C34)+SUMIFS('[1]Monthly Proforma'!$E$84:$FF$84,'[1]Monthly Proforma'!$E$2:$FF$2,'Preferred Waterfall'!$C34)+SUMIFS('[1]Monthly Proforma'!$E$124:$FF$124,'[1]Monthly Proforma'!$E$2:$FF$2,'Preferred Waterfall'!$C34)+SUMIFS('[1]Monthly Proforma'!$E$126:$FF$126,'[1]Monthly Proforma'!$E$2:$FF$2,'Preferred Waterfall'!$C34)+SUMIFS('[1]Monthly Proforma'!$E$132:$FF$132,'[1]Monthly Proforma'!$E$2:$FF$2,'Preferred Waterfall'!$C34)+SUMIFS('[1]Monthly Proforma'!$E$136:$FF$136,'[1]Monthly Proforma'!$E$2:$FF$2,'Preferred Waterfall'!$C34)</f>
        <v>-1008548.2963553934</v>
      </c>
      <c r="L34" s="66"/>
      <c r="M34" s="66">
        <f t="shared" si="8"/>
        <v>0</v>
      </c>
      <c r="N34" s="66"/>
      <c r="O34" s="66">
        <f t="shared" si="0"/>
        <v>-295950.78326121578</v>
      </c>
      <c r="P34" s="66"/>
      <c r="Q34" s="66">
        <f t="shared" si="1"/>
        <v>-712597.51309417759</v>
      </c>
      <c r="R34" s="66"/>
      <c r="S34" s="66">
        <f t="shared" si="2"/>
        <v>-1008548.2963553934</v>
      </c>
      <c r="T34" s="66"/>
      <c r="U34" s="66"/>
      <c r="V34" s="66"/>
      <c r="W34" s="66">
        <f>IF(-XNPV($M$10,$I$28:$I33,$C$28:$C33)*(1+$M$10)^(($C34-$C$28)/365)&gt;0,-XNPV($M$10,$I$28:$I33,$C$28:$C33)*(1+$M$10)^(($C34-$C$28)/365),0)</f>
        <v>29560032.537353259</v>
      </c>
      <c r="X34" s="66"/>
      <c r="Y34" s="66">
        <f t="shared" si="3"/>
        <v>-295950.78326121578</v>
      </c>
      <c r="Z34" s="66"/>
      <c r="AA34" s="66">
        <f>IF(-XNPV($M$10,$Y$28:$Y33,$C$28:$C33)*(1+$M$10)^(($C34-$C$28)/365)&gt;0,-XNPV($M$10,$Y$28:$Y33,$C$28:$C33)*(1+$M$10)^(($C34-$C$28)/365),0)</f>
        <v>8674165.4457903914</v>
      </c>
      <c r="AB34" s="66"/>
      <c r="AC34" s="66">
        <f t="shared" si="9"/>
        <v>-295950.78326121578</v>
      </c>
      <c r="AD34" s="66"/>
      <c r="AE34" s="66">
        <f t="shared" si="12"/>
        <v>-295950.78326121578</v>
      </c>
      <c r="AF34" s="66"/>
      <c r="AG34" s="66">
        <f t="shared" si="4"/>
        <v>-712597.51309417759</v>
      </c>
      <c r="AH34" s="66"/>
      <c r="AI34" s="66">
        <f t="shared" si="10"/>
        <v>-1008548.2963553934</v>
      </c>
      <c r="AJ34" s="66"/>
      <c r="AK34" s="66">
        <f t="shared" si="5"/>
        <v>0</v>
      </c>
    </row>
    <row r="35" spans="1:37" x14ac:dyDescent="0.3">
      <c r="A35" s="2">
        <f t="shared" si="6"/>
        <v>1</v>
      </c>
      <c r="C35" s="105">
        <f t="shared" si="11"/>
        <v>45626</v>
      </c>
      <c r="E35" s="103" cm="1">
        <f t="array" ref="E35">IFERROR(IF(AND($C35&gt;='[1]Assumptions &amp; Sensitivities'!$C$8,'Preferred Waterfall'!$C35&lt;='[1]Assumptions &amp; Sensitivities'!$C$14),INDEX('[1]Monthly Proforma'!$E$144:$FG$144,,MATCH('Preferred Waterfall'!$C35,'[1]Monthly Proforma'!$E$2:$FG$2,0)),0),0)</f>
        <v>-50841.161541469191</v>
      </c>
      <c r="G35" s="103" cm="1">
        <f t="array" ref="G35">INDEX('[1]Monthly Proforma'!$E$145:$FF$145,,MATCH('Preferred Waterfall'!$C35,'[1]Monthly Proforma'!$E$2:$FF$2,0))</f>
        <v>0</v>
      </c>
      <c r="I35" s="106">
        <f t="shared" si="7"/>
        <v>-50841.161541469191</v>
      </c>
      <c r="J35" s="107"/>
      <c r="K35" s="107">
        <f>SUMIFS('[1]Monthly Proforma'!$E$63:$FF$63,'[1]Monthly Proforma'!$E$2:$FF$2,'Preferred Waterfall'!$C35)+SUMIFS('[1]Monthly Proforma'!$E$64:$FF$64,'[1]Monthly Proforma'!$E$2:$FF$2,'Preferred Waterfall'!$C35)+SUMIFS('[1]Monthly Proforma'!$E$65:$FF$65,'[1]Monthly Proforma'!$E$2:$FF$2,'Preferred Waterfall'!$C35)+SUMIFS('[1]Monthly Proforma'!$E$83:$FF$83,'[1]Monthly Proforma'!$E$2:$FF$2,'Preferred Waterfall'!$C35)+SUMIFS('[1]Monthly Proforma'!$E$84:$FF$84,'[1]Monthly Proforma'!$E$2:$FF$2,'Preferred Waterfall'!$C35)+SUMIFS('[1]Monthly Proforma'!$E$124:$FF$124,'[1]Monthly Proforma'!$E$2:$FF$2,'Preferred Waterfall'!$C35)+SUMIFS('[1]Monthly Proforma'!$E$126:$FF$126,'[1]Monthly Proforma'!$E$2:$FF$2,'Preferred Waterfall'!$C35)+SUMIFS('[1]Monthly Proforma'!$E$132:$FF$132,'[1]Monthly Proforma'!$E$2:$FF$2,'Preferred Waterfall'!$C35)+SUMIFS('[1]Monthly Proforma'!$E$136:$FF$136,'[1]Monthly Proforma'!$E$2:$FF$2,'Preferred Waterfall'!$C35)</f>
        <v>-50841.161541469191</v>
      </c>
      <c r="L35" s="107"/>
      <c r="M35" s="107">
        <f t="shared" si="8"/>
        <v>0</v>
      </c>
      <c r="N35" s="107"/>
      <c r="O35" s="107">
        <f t="shared" si="0"/>
        <v>-14918.949974415218</v>
      </c>
      <c r="P35" s="107"/>
      <c r="Q35" s="107">
        <f t="shared" si="1"/>
        <v>-35922.211567053972</v>
      </c>
      <c r="R35" s="107"/>
      <c r="S35" s="107">
        <f t="shared" si="2"/>
        <v>-50841.161541469191</v>
      </c>
      <c r="T35" s="107"/>
      <c r="U35" s="107"/>
      <c r="V35" s="107"/>
      <c r="W35" s="107">
        <f>IF(-XNPV($M$10,$I$28:$I34,$C$28:$C34)*(1+$M$10)^(($C35-$C$28)/365)&gt;0,-XNPV($M$10,$I$28:$I34,$C$28:$C34)*(1+$M$10)^(($C35-$C$28)/365),0)</f>
        <v>30808986.741342001</v>
      </c>
      <c r="X35" s="107"/>
      <c r="Y35" s="107">
        <f t="shared" si="3"/>
        <v>-14918.949974415218</v>
      </c>
      <c r="Z35" s="107"/>
      <c r="AA35" s="107">
        <f>IF(-XNPV($M$10,$Y$28:$Y34,$C$28:$C34)*(1+$M$10)^(($C35-$C$28)/365)&gt;0,-XNPV($M$10,$Y$28:$Y34,$C$28:$C34)*(1+$M$10)^(($C35-$C$28)/365),0)</f>
        <v>9040661.5038012881</v>
      </c>
      <c r="AB35" s="107"/>
      <c r="AC35" s="107">
        <f t="shared" si="9"/>
        <v>-14918.949974415218</v>
      </c>
      <c r="AD35" s="107"/>
      <c r="AE35" s="107">
        <f t="shared" si="12"/>
        <v>-14918.949974415218</v>
      </c>
      <c r="AF35" s="107"/>
      <c r="AG35" s="107">
        <f t="shared" si="4"/>
        <v>-35922.211567053972</v>
      </c>
      <c r="AH35" s="107"/>
      <c r="AI35" s="107">
        <f t="shared" si="10"/>
        <v>-50841.161541469191</v>
      </c>
      <c r="AJ35" s="107"/>
      <c r="AK35" s="107">
        <f t="shared" si="5"/>
        <v>0</v>
      </c>
    </row>
    <row r="36" spans="1:37" x14ac:dyDescent="0.3">
      <c r="A36" s="2">
        <f t="shared" si="6"/>
        <v>1</v>
      </c>
      <c r="C36" s="105">
        <f t="shared" si="11"/>
        <v>45657</v>
      </c>
      <c r="E36" s="103" cm="1">
        <f t="array" ref="E36">IFERROR(IF(AND($C36&gt;='[1]Assumptions &amp; Sensitivities'!$C$8,'Preferred Waterfall'!$C36&lt;='[1]Assumptions &amp; Sensitivities'!$C$14),INDEX('[1]Monthly Proforma'!$E$144:$FG$144,,MATCH('Preferred Waterfall'!$C36,'[1]Monthly Proforma'!$E$2:$FG$2,0)),0),0)</f>
        <v>-79577.573650832201</v>
      </c>
      <c r="G36" s="103" cm="1">
        <f t="array" ref="G36">INDEX('[1]Monthly Proforma'!$E$145:$FF$145,,MATCH('Preferred Waterfall'!$C36,'[1]Monthly Proforma'!$E$2:$FF$2,0))</f>
        <v>0</v>
      </c>
      <c r="I36" s="104">
        <f t="shared" si="7"/>
        <v>-79577.573650832201</v>
      </c>
      <c r="J36" s="66"/>
      <c r="K36" s="66">
        <f>SUMIFS('[1]Monthly Proforma'!$E$63:$FF$63,'[1]Monthly Proforma'!$E$2:$FF$2,'Preferred Waterfall'!$C36)+SUMIFS('[1]Monthly Proforma'!$E$64:$FF$64,'[1]Monthly Proforma'!$E$2:$FF$2,'Preferred Waterfall'!$C36)+SUMIFS('[1]Monthly Proforma'!$E$65:$FF$65,'[1]Monthly Proforma'!$E$2:$FF$2,'Preferred Waterfall'!$C36)+SUMIFS('[1]Monthly Proforma'!$E$83:$FF$83,'[1]Monthly Proforma'!$E$2:$FF$2,'Preferred Waterfall'!$C36)+SUMIFS('[1]Monthly Proforma'!$E$84:$FF$84,'[1]Monthly Proforma'!$E$2:$FF$2,'Preferred Waterfall'!$C36)+SUMIFS('[1]Monthly Proforma'!$E$124:$FF$124,'[1]Monthly Proforma'!$E$2:$FF$2,'Preferred Waterfall'!$C36)+SUMIFS('[1]Monthly Proforma'!$E$126:$FF$126,'[1]Monthly Proforma'!$E$2:$FF$2,'Preferred Waterfall'!$C36)+SUMIFS('[1]Monthly Proforma'!$E$132:$FF$132,'[1]Monthly Proforma'!$E$2:$FF$2,'Preferred Waterfall'!$C36)+SUMIFS('[1]Monthly Proforma'!$E$136:$FF$136,'[1]Monthly Proforma'!$E$2:$FF$2,'Preferred Waterfall'!$C36)</f>
        <v>-79577.573650832201</v>
      </c>
      <c r="L36" s="66"/>
      <c r="M36" s="66">
        <f t="shared" si="8"/>
        <v>0</v>
      </c>
      <c r="N36" s="66"/>
      <c r="O36" s="66">
        <f t="shared" si="0"/>
        <v>-23351.430305417849</v>
      </c>
      <c r="P36" s="66"/>
      <c r="Q36" s="66">
        <f t="shared" si="1"/>
        <v>-56226.143345414355</v>
      </c>
      <c r="R36" s="66"/>
      <c r="S36" s="66">
        <f t="shared" si="2"/>
        <v>-79577.573650832201</v>
      </c>
      <c r="T36" s="66"/>
      <c r="U36" s="66"/>
      <c r="V36" s="66"/>
      <c r="W36" s="66">
        <f>IF(-XNPV($M$10,$I$28:$I35,$C$28:$C35)*(1+$M$10)^(($C36-$C$28)/365)&gt;0,-XNPV($M$10,$I$28:$I35,$C$28:$C35)*(1+$M$10)^(($C36-$C$28)/365),0)</f>
        <v>31110646.985648751</v>
      </c>
      <c r="X36" s="66"/>
      <c r="Y36" s="66">
        <f t="shared" si="3"/>
        <v>-23351.430305417849</v>
      </c>
      <c r="Z36" s="66"/>
      <c r="AA36" s="66">
        <f>IF(-XNPV($M$10,$Y$28:$Y35,$C$28:$C35)*(1+$M$10)^(($C36-$C$28)/365)&gt;0,-XNPV($M$10,$Y$28:$Y35,$C$28:$C35)*(1+$M$10)^(($C36-$C$28)/365),0)</f>
        <v>9129181.3951183148</v>
      </c>
      <c r="AB36" s="66"/>
      <c r="AC36" s="66">
        <f t="shared" si="9"/>
        <v>-23351.430305417849</v>
      </c>
      <c r="AD36" s="66"/>
      <c r="AE36" s="66">
        <f t="shared" si="12"/>
        <v>-23351.430305417849</v>
      </c>
      <c r="AF36" s="66"/>
      <c r="AG36" s="66">
        <f t="shared" si="4"/>
        <v>-56226.143345414355</v>
      </c>
      <c r="AH36" s="66"/>
      <c r="AI36" s="66">
        <f t="shared" si="10"/>
        <v>-79577.573650832201</v>
      </c>
      <c r="AJ36" s="66"/>
      <c r="AK36" s="66">
        <f t="shared" si="5"/>
        <v>0</v>
      </c>
    </row>
    <row r="37" spans="1:37" x14ac:dyDescent="0.3">
      <c r="A37" s="2">
        <f t="shared" si="6"/>
        <v>1</v>
      </c>
      <c r="C37" s="105">
        <f t="shared" si="11"/>
        <v>45688</v>
      </c>
      <c r="E37" s="103" cm="1">
        <f t="array" ref="E37">IFERROR(IF(AND($C37&gt;='[1]Assumptions &amp; Sensitivities'!$C$8,'Preferred Waterfall'!$C37&lt;='[1]Assumptions &amp; Sensitivities'!$C$14),INDEX('[1]Monthly Proforma'!$E$144:$FG$144,,MATCH('Preferred Waterfall'!$C37,'[1]Monthly Proforma'!$E$2:$FG$2,0)),0),0)</f>
        <v>-108313.9857601952</v>
      </c>
      <c r="G37" s="103" cm="1">
        <f t="array" ref="G37">INDEX('[1]Monthly Proforma'!$E$145:$FF$145,,MATCH('Preferred Waterfall'!$C37,'[1]Monthly Proforma'!$E$2:$FF$2,0))</f>
        <v>0</v>
      </c>
      <c r="I37" s="106">
        <f t="shared" si="7"/>
        <v>-108313.9857601952</v>
      </c>
      <c r="J37" s="107"/>
      <c r="K37" s="107">
        <f>SUMIFS('[1]Monthly Proforma'!$E$63:$FF$63,'[1]Monthly Proforma'!$E$2:$FF$2,'Preferred Waterfall'!$C37)+SUMIFS('[1]Monthly Proforma'!$E$64:$FF$64,'[1]Monthly Proforma'!$E$2:$FF$2,'Preferred Waterfall'!$C37)+SUMIFS('[1]Monthly Proforma'!$E$65:$FF$65,'[1]Monthly Proforma'!$E$2:$FF$2,'Preferred Waterfall'!$C37)+SUMIFS('[1]Monthly Proforma'!$E$83:$FF$83,'[1]Monthly Proforma'!$E$2:$FF$2,'Preferred Waterfall'!$C37)+SUMIFS('[1]Monthly Proforma'!$E$84:$FF$84,'[1]Monthly Proforma'!$E$2:$FF$2,'Preferred Waterfall'!$C37)+SUMIFS('[1]Monthly Proforma'!$E$124:$FF$124,'[1]Monthly Proforma'!$E$2:$FF$2,'Preferred Waterfall'!$C37)+SUMIFS('[1]Monthly Proforma'!$E$126:$FF$126,'[1]Monthly Proforma'!$E$2:$FF$2,'Preferred Waterfall'!$C37)+SUMIFS('[1]Monthly Proforma'!$E$132:$FF$132,'[1]Monthly Proforma'!$E$2:$FF$2,'Preferred Waterfall'!$C37)+SUMIFS('[1]Monthly Proforma'!$E$136:$FF$136,'[1]Monthly Proforma'!$E$2:$FF$2,'Preferred Waterfall'!$C37)</f>
        <v>-108313.9857601952</v>
      </c>
      <c r="L37" s="107"/>
      <c r="M37" s="107">
        <f t="shared" si="8"/>
        <v>0</v>
      </c>
      <c r="N37" s="107"/>
      <c r="O37" s="107">
        <f t="shared" si="0"/>
        <v>-31783.910636420478</v>
      </c>
      <c r="P37" s="107"/>
      <c r="Q37" s="107">
        <f t="shared" si="1"/>
        <v>-76530.075123774717</v>
      </c>
      <c r="R37" s="107"/>
      <c r="S37" s="107">
        <f t="shared" si="2"/>
        <v>-108313.9857601952</v>
      </c>
      <c r="T37" s="107"/>
      <c r="U37" s="107"/>
      <c r="V37" s="107"/>
      <c r="W37" s="107">
        <f>IF(-XNPV($M$10,$I$28:$I36,$C$28:$C36)*(1+$M$10)^(($C37-$C$28)/365)&gt;0,-XNPV($M$10,$I$28:$I36,$C$28:$C36)*(1+$M$10)^(($C37-$C$28)/365),0)</f>
        <v>31443729.003323894</v>
      </c>
      <c r="X37" s="107"/>
      <c r="Y37" s="107">
        <f t="shared" si="3"/>
        <v>-31783.910636420478</v>
      </c>
      <c r="Z37" s="107"/>
      <c r="AA37" s="107">
        <f>IF(-XNPV($M$10,$Y$28:$Y36,$C$28:$C36)*(1+$M$10)^(($C37-$C$28)/365)&gt;0,-XNPV($M$10,$Y$28:$Y36,$C$28:$C36)*(1+$M$10)^(($C37-$C$28)/365),0)</f>
        <v>9226921.7654876951</v>
      </c>
      <c r="AB37" s="107"/>
      <c r="AC37" s="107">
        <f t="shared" si="9"/>
        <v>-31783.910636420478</v>
      </c>
      <c r="AD37" s="107"/>
      <c r="AE37" s="107">
        <f t="shared" si="12"/>
        <v>-31783.910636420478</v>
      </c>
      <c r="AF37" s="107"/>
      <c r="AG37" s="107">
        <f t="shared" si="4"/>
        <v>-76530.075123774717</v>
      </c>
      <c r="AH37" s="107"/>
      <c r="AI37" s="107">
        <f t="shared" si="10"/>
        <v>-108313.9857601952</v>
      </c>
      <c r="AJ37" s="107"/>
      <c r="AK37" s="107">
        <f t="shared" si="5"/>
        <v>0</v>
      </c>
    </row>
    <row r="38" spans="1:37" x14ac:dyDescent="0.3">
      <c r="A38" s="2">
        <f t="shared" si="6"/>
        <v>1</v>
      </c>
      <c r="C38" s="105">
        <f t="shared" si="11"/>
        <v>45716</v>
      </c>
      <c r="E38" s="103" cm="1">
        <f t="array" ref="E38">IFERROR(IF(AND($C38&gt;='[1]Assumptions &amp; Sensitivities'!$C$8,'Preferred Waterfall'!$C38&lt;='[1]Assumptions &amp; Sensitivities'!$C$14),INDEX('[1]Monthly Proforma'!$E$144:$FG$144,,MATCH('Preferred Waterfall'!$C38,'[1]Monthly Proforma'!$E$2:$FG$2,0)),0),0)</f>
        <v>-137050.39786955822</v>
      </c>
      <c r="G38" s="103" cm="1">
        <f t="array" ref="G38">INDEX('[1]Monthly Proforma'!$E$145:$FF$145,,MATCH('Preferred Waterfall'!$C38,'[1]Monthly Proforma'!$E$2:$FF$2,0))</f>
        <v>0</v>
      </c>
      <c r="I38" s="104">
        <f t="shared" si="7"/>
        <v>-137050.39786955822</v>
      </c>
      <c r="J38" s="66"/>
      <c r="K38" s="66">
        <f>SUMIFS('[1]Monthly Proforma'!$E$63:$FF$63,'[1]Monthly Proforma'!$E$2:$FF$2,'Preferred Waterfall'!$C38)+SUMIFS('[1]Monthly Proforma'!$E$64:$FF$64,'[1]Monthly Proforma'!$E$2:$FF$2,'Preferred Waterfall'!$C38)+SUMIFS('[1]Monthly Proforma'!$E$65:$FF$65,'[1]Monthly Proforma'!$E$2:$FF$2,'Preferred Waterfall'!$C38)+SUMIFS('[1]Monthly Proforma'!$E$83:$FF$83,'[1]Monthly Proforma'!$E$2:$FF$2,'Preferred Waterfall'!$C38)+SUMIFS('[1]Monthly Proforma'!$E$84:$FF$84,'[1]Monthly Proforma'!$E$2:$FF$2,'Preferred Waterfall'!$C38)+SUMIFS('[1]Monthly Proforma'!$E$124:$FF$124,'[1]Monthly Proforma'!$E$2:$FF$2,'Preferred Waterfall'!$C38)+SUMIFS('[1]Monthly Proforma'!$E$126:$FF$126,'[1]Monthly Proforma'!$E$2:$FF$2,'Preferred Waterfall'!$C38)+SUMIFS('[1]Monthly Proforma'!$E$132:$FF$132,'[1]Monthly Proforma'!$E$2:$FF$2,'Preferred Waterfall'!$C38)+SUMIFS('[1]Monthly Proforma'!$E$136:$FF$136,'[1]Monthly Proforma'!$E$2:$FF$2,'Preferred Waterfall'!$C38)</f>
        <v>-137050.39786955822</v>
      </c>
      <c r="L38" s="66"/>
      <c r="M38" s="66">
        <f t="shared" si="8"/>
        <v>0</v>
      </c>
      <c r="N38" s="66"/>
      <c r="O38" s="66">
        <f t="shared" si="0"/>
        <v>-40216.390967423111</v>
      </c>
      <c r="P38" s="66"/>
      <c r="Q38" s="66">
        <f t="shared" si="1"/>
        <v>-96834.006902135108</v>
      </c>
      <c r="R38" s="66"/>
      <c r="S38" s="66">
        <f t="shared" si="2"/>
        <v>-137050.39786955822</v>
      </c>
      <c r="T38" s="66"/>
      <c r="U38" s="66"/>
      <c r="V38" s="66"/>
      <c r="W38" s="66">
        <f>IF(-XNPV($M$10,$I$28:$I37,$C$28:$C37)*(1+$M$10)^(($C38-$C$28)/365)&gt;0,-XNPV($M$10,$I$28:$I37,$C$28:$C37)*(1+$M$10)^(($C38-$C$28)/365),0)</f>
        <v>31783580.080151226</v>
      </c>
      <c r="X38" s="66"/>
      <c r="Y38" s="66">
        <f t="shared" si="3"/>
        <v>-40216.390967423111</v>
      </c>
      <c r="Z38" s="66"/>
      <c r="AA38" s="66">
        <f>IF(-XNPV($M$10,$Y$28:$Y37,$C$28:$C37)*(1+$M$10)^(($C38-$C$28)/365)&gt;0,-XNPV($M$10,$Y$28:$Y37,$C$28:$C37)*(1+$M$10)^(($C38-$C$28)/365),0)</f>
        <v>9326648.4644893017</v>
      </c>
      <c r="AB38" s="66"/>
      <c r="AC38" s="66">
        <f t="shared" si="9"/>
        <v>-40216.390967423111</v>
      </c>
      <c r="AD38" s="66"/>
      <c r="AE38" s="66">
        <f t="shared" si="12"/>
        <v>-40216.390967423111</v>
      </c>
      <c r="AF38" s="66"/>
      <c r="AG38" s="66">
        <f t="shared" si="4"/>
        <v>-96834.006902135108</v>
      </c>
      <c r="AH38" s="66"/>
      <c r="AI38" s="66">
        <f t="shared" si="10"/>
        <v>-137050.39786955822</v>
      </c>
      <c r="AJ38" s="66"/>
      <c r="AK38" s="66">
        <f t="shared" si="5"/>
        <v>0</v>
      </c>
    </row>
    <row r="39" spans="1:37" x14ac:dyDescent="0.3">
      <c r="A39" s="2">
        <f t="shared" si="6"/>
        <v>1</v>
      </c>
      <c r="C39" s="105">
        <f t="shared" si="11"/>
        <v>45747</v>
      </c>
      <c r="E39" s="103" cm="1">
        <f t="array" ref="E39">IFERROR(IF(AND($C39&gt;='[1]Assumptions &amp; Sensitivities'!$C$8,'Preferred Waterfall'!$C39&lt;='[1]Assumptions &amp; Sensitivities'!$C$14),INDEX('[1]Monthly Proforma'!$E$144:$FG$144,,MATCH('Preferred Waterfall'!$C39,'[1]Monthly Proforma'!$E$2:$FG$2,0)),0),0)</f>
        <v>-165786.80997892123</v>
      </c>
      <c r="G39" s="103" cm="1">
        <f t="array" ref="G39">INDEX('[1]Monthly Proforma'!$E$145:$FF$145,,MATCH('Preferred Waterfall'!$C39,'[1]Monthly Proforma'!$E$2:$FF$2,0))</f>
        <v>0</v>
      </c>
      <c r="I39" s="106">
        <f t="shared" si="7"/>
        <v>-165786.80997892123</v>
      </c>
      <c r="J39" s="107"/>
      <c r="K39" s="107">
        <f>SUMIFS('[1]Monthly Proforma'!$E$63:$FF$63,'[1]Monthly Proforma'!$E$2:$FF$2,'Preferred Waterfall'!$C39)+SUMIFS('[1]Monthly Proforma'!$E$64:$FF$64,'[1]Monthly Proforma'!$E$2:$FF$2,'Preferred Waterfall'!$C39)+SUMIFS('[1]Monthly Proforma'!$E$65:$FF$65,'[1]Monthly Proforma'!$E$2:$FF$2,'Preferred Waterfall'!$C39)+SUMIFS('[1]Monthly Proforma'!$E$83:$FF$83,'[1]Monthly Proforma'!$E$2:$FF$2,'Preferred Waterfall'!$C39)+SUMIFS('[1]Monthly Proforma'!$E$84:$FF$84,'[1]Monthly Proforma'!$E$2:$FF$2,'Preferred Waterfall'!$C39)+SUMIFS('[1]Monthly Proforma'!$E$124:$FF$124,'[1]Monthly Proforma'!$E$2:$FF$2,'Preferred Waterfall'!$C39)+SUMIFS('[1]Monthly Proforma'!$E$126:$FF$126,'[1]Monthly Proforma'!$E$2:$FF$2,'Preferred Waterfall'!$C39)+SUMIFS('[1]Monthly Proforma'!$E$132:$FF$132,'[1]Monthly Proforma'!$E$2:$FF$2,'Preferred Waterfall'!$C39)+SUMIFS('[1]Monthly Proforma'!$E$136:$FF$136,'[1]Monthly Proforma'!$E$2:$FF$2,'Preferred Waterfall'!$C39)</f>
        <v>-165786.80997892123</v>
      </c>
      <c r="L39" s="107"/>
      <c r="M39" s="107">
        <f t="shared" si="8"/>
        <v>0</v>
      </c>
      <c r="N39" s="107"/>
      <c r="O39" s="107">
        <f t="shared" si="0"/>
        <v>-48648.871298425744</v>
      </c>
      <c r="P39" s="107"/>
      <c r="Q39" s="107">
        <f t="shared" si="1"/>
        <v>-117137.93868049548</v>
      </c>
      <c r="R39" s="107"/>
      <c r="S39" s="107">
        <f t="shared" si="2"/>
        <v>-165786.80997892123</v>
      </c>
      <c r="T39" s="107"/>
      <c r="U39" s="107"/>
      <c r="V39" s="107"/>
      <c r="W39" s="107">
        <f>IF(-XNPV($M$10,$I$28:$I38,$C$28:$C38)*(1+$M$10)^(($C39-$C$28)/365)&gt;0,-XNPV($M$10,$I$28:$I38,$C$28:$C38)*(1+$M$10)^(($C39-$C$28)/365),0)</f>
        <v>32180071.434172016</v>
      </c>
      <c r="X39" s="107"/>
      <c r="Y39" s="107">
        <f t="shared" si="3"/>
        <v>-48648.871298425744</v>
      </c>
      <c r="Z39" s="107"/>
      <c r="AA39" s="107">
        <f>IF(-XNPV($M$10,$Y$28:$Y38,$C$28:$C38)*(1+$M$10)^(($C39-$C$28)/365)&gt;0,-XNPV($M$10,$Y$28:$Y38,$C$28:$C38)*(1+$M$10)^(($C39-$C$28)/365),0)</f>
        <v>9442995.819596434</v>
      </c>
      <c r="AB39" s="107"/>
      <c r="AC39" s="107">
        <f t="shared" si="9"/>
        <v>-48648.871298425744</v>
      </c>
      <c r="AD39" s="107"/>
      <c r="AE39" s="107">
        <f t="shared" si="12"/>
        <v>-48648.871298425744</v>
      </c>
      <c r="AF39" s="107"/>
      <c r="AG39" s="107">
        <f t="shared" si="4"/>
        <v>-117137.93868049548</v>
      </c>
      <c r="AH39" s="107"/>
      <c r="AI39" s="107">
        <f t="shared" si="10"/>
        <v>-165786.80997892123</v>
      </c>
      <c r="AJ39" s="107"/>
      <c r="AK39" s="107">
        <f t="shared" si="5"/>
        <v>0</v>
      </c>
    </row>
    <row r="40" spans="1:37" x14ac:dyDescent="0.3">
      <c r="A40" s="2">
        <f t="shared" si="6"/>
        <v>1</v>
      </c>
      <c r="C40" s="105">
        <f t="shared" si="11"/>
        <v>45777</v>
      </c>
      <c r="E40" s="103" cm="1">
        <f t="array" ref="E40">IFERROR(IF(AND($C40&gt;='[1]Assumptions &amp; Sensitivities'!$C$8,'Preferred Waterfall'!$C40&lt;='[1]Assumptions &amp; Sensitivities'!$C$14),INDEX('[1]Monthly Proforma'!$E$144:$FG$144,,MATCH('Preferred Waterfall'!$C40,'[1]Monthly Proforma'!$E$2:$FG$2,0)),0),0)</f>
        <v>-194523.22208828424</v>
      </c>
      <c r="G40" s="103" cm="1">
        <f t="array" ref="G40">INDEX('[1]Monthly Proforma'!$E$145:$FF$145,,MATCH('Preferred Waterfall'!$C40,'[1]Monthly Proforma'!$E$2:$FF$2,0))</f>
        <v>0</v>
      </c>
      <c r="I40" s="104">
        <f t="shared" si="7"/>
        <v>-194523.22208828424</v>
      </c>
      <c r="J40" s="66"/>
      <c r="K40" s="66">
        <f>SUMIFS('[1]Monthly Proforma'!$E$63:$FF$63,'[1]Monthly Proforma'!$E$2:$FF$2,'Preferred Waterfall'!$C40)+SUMIFS('[1]Monthly Proforma'!$E$64:$FF$64,'[1]Monthly Proforma'!$E$2:$FF$2,'Preferred Waterfall'!$C40)+SUMIFS('[1]Monthly Proforma'!$E$65:$FF$65,'[1]Monthly Proforma'!$E$2:$FF$2,'Preferred Waterfall'!$C40)+SUMIFS('[1]Monthly Proforma'!$E$83:$FF$83,'[1]Monthly Proforma'!$E$2:$FF$2,'Preferred Waterfall'!$C40)+SUMIFS('[1]Monthly Proforma'!$E$84:$FF$84,'[1]Monthly Proforma'!$E$2:$FF$2,'Preferred Waterfall'!$C40)+SUMIFS('[1]Monthly Proforma'!$E$124:$FF$124,'[1]Monthly Proforma'!$E$2:$FF$2,'Preferred Waterfall'!$C40)+SUMIFS('[1]Monthly Proforma'!$E$126:$FF$126,'[1]Monthly Proforma'!$E$2:$FF$2,'Preferred Waterfall'!$C40)+SUMIFS('[1]Monthly Proforma'!$E$132:$FF$132,'[1]Monthly Proforma'!$E$2:$FF$2,'Preferred Waterfall'!$C40)+SUMIFS('[1]Monthly Proforma'!$E$136:$FF$136,'[1]Monthly Proforma'!$E$2:$FF$2,'Preferred Waterfall'!$C40)</f>
        <v>-194523.22208828424</v>
      </c>
      <c r="L40" s="66"/>
      <c r="M40" s="66">
        <f t="shared" si="8"/>
        <v>0</v>
      </c>
      <c r="N40" s="66"/>
      <c r="O40" s="66">
        <f t="shared" si="0"/>
        <v>-57081.351629428376</v>
      </c>
      <c r="P40" s="66"/>
      <c r="Q40" s="66">
        <f t="shared" si="1"/>
        <v>-137441.87045885588</v>
      </c>
      <c r="R40" s="66"/>
      <c r="S40" s="66">
        <f t="shared" si="2"/>
        <v>-194523.22208828427</v>
      </c>
      <c r="T40" s="66"/>
      <c r="U40" s="66"/>
      <c r="V40" s="66"/>
      <c r="W40" s="66">
        <f>IF(-XNPV($M$10,$I$28:$I39,$C$28:$C39)*(1+$M$10)^(($C40-$C$28)/365)&gt;0,-XNPV($M$10,$I$28:$I39,$C$28:$C39)*(1+$M$10)^(($C40-$C$28)/365),0)</f>
        <v>32600241.509493425</v>
      </c>
      <c r="X40" s="66"/>
      <c r="Y40" s="66">
        <f t="shared" si="3"/>
        <v>-57081.351629428376</v>
      </c>
      <c r="Z40" s="66"/>
      <c r="AA40" s="66">
        <f>IF(-XNPV($M$10,$Y$28:$Y39,$C$28:$C39)*(1+$M$10)^(($C40-$C$28)/365)&gt;0,-XNPV($M$10,$Y$28:$Y39,$C$28:$C39)*(1+$M$10)^(($C40-$C$28)/365),0)</f>
        <v>9566291.5143526085</v>
      </c>
      <c r="AB40" s="66"/>
      <c r="AC40" s="66">
        <f t="shared" si="9"/>
        <v>-57081.351629428376</v>
      </c>
      <c r="AD40" s="66"/>
      <c r="AE40" s="66">
        <f t="shared" si="12"/>
        <v>-57081.351629428376</v>
      </c>
      <c r="AF40" s="66"/>
      <c r="AG40" s="66">
        <f t="shared" si="4"/>
        <v>-137441.87045885588</v>
      </c>
      <c r="AH40" s="66"/>
      <c r="AI40" s="66">
        <f t="shared" si="10"/>
        <v>-194523.22208828427</v>
      </c>
      <c r="AJ40" s="66"/>
      <c r="AK40" s="66">
        <f t="shared" si="5"/>
        <v>0</v>
      </c>
    </row>
    <row r="41" spans="1:37" x14ac:dyDescent="0.3">
      <c r="A41" s="2">
        <f t="shared" si="6"/>
        <v>2</v>
      </c>
      <c r="C41" s="105">
        <f t="shared" si="11"/>
        <v>45808</v>
      </c>
      <c r="E41" s="103" cm="1">
        <f t="array" ref="E41">IFERROR(IF(AND($C41&gt;='[1]Assumptions &amp; Sensitivities'!$C$8,'Preferred Waterfall'!$C41&lt;='[1]Assumptions &amp; Sensitivities'!$C$14),INDEX('[1]Monthly Proforma'!$E$144:$FG$144,,MATCH('Preferred Waterfall'!$C41,'[1]Monthly Proforma'!$E$2:$FG$2,0)),0),0)</f>
        <v>-223259.63419764722</v>
      </c>
      <c r="G41" s="103" cm="1">
        <f t="array" ref="G41">INDEX('[1]Monthly Proforma'!$E$145:$FF$145,,MATCH('Preferred Waterfall'!$C41,'[1]Monthly Proforma'!$E$2:$FF$2,0))</f>
        <v>0</v>
      </c>
      <c r="I41" s="106">
        <f t="shared" si="7"/>
        <v>-223259.63419764722</v>
      </c>
      <c r="J41" s="107"/>
      <c r="K41" s="107">
        <f>SUMIFS('[1]Monthly Proforma'!$E$63:$FF$63,'[1]Monthly Proforma'!$E$2:$FF$2,'Preferred Waterfall'!$C41)+SUMIFS('[1]Monthly Proforma'!$E$64:$FF$64,'[1]Monthly Proforma'!$E$2:$FF$2,'Preferred Waterfall'!$C41)+SUMIFS('[1]Monthly Proforma'!$E$65:$FF$65,'[1]Monthly Proforma'!$E$2:$FF$2,'Preferred Waterfall'!$C41)+SUMIFS('[1]Monthly Proforma'!$E$83:$FF$83,'[1]Monthly Proforma'!$E$2:$FF$2,'Preferred Waterfall'!$C41)+SUMIFS('[1]Monthly Proforma'!$E$84:$FF$84,'[1]Monthly Proforma'!$E$2:$FF$2,'Preferred Waterfall'!$C41)+SUMIFS('[1]Monthly Proforma'!$E$124:$FF$124,'[1]Monthly Proforma'!$E$2:$FF$2,'Preferred Waterfall'!$C41)+SUMIFS('[1]Monthly Proforma'!$E$126:$FF$126,'[1]Monthly Proforma'!$E$2:$FF$2,'Preferred Waterfall'!$C41)+SUMIFS('[1]Monthly Proforma'!$E$132:$FF$132,'[1]Monthly Proforma'!$E$2:$FF$2,'Preferred Waterfall'!$C41)+SUMIFS('[1]Monthly Proforma'!$E$136:$FF$136,'[1]Monthly Proforma'!$E$2:$FF$2,'Preferred Waterfall'!$C41)</f>
        <v>-223259.63419764722</v>
      </c>
      <c r="L41" s="107"/>
      <c r="M41" s="107">
        <f t="shared" si="8"/>
        <v>0</v>
      </c>
      <c r="N41" s="107"/>
      <c r="O41" s="107">
        <f t="shared" si="0"/>
        <v>-65513.831960431002</v>
      </c>
      <c r="P41" s="107"/>
      <c r="Q41" s="107">
        <f t="shared" si="1"/>
        <v>-157745.80223721621</v>
      </c>
      <c r="R41" s="107"/>
      <c r="S41" s="107">
        <f t="shared" si="2"/>
        <v>-223259.63419764722</v>
      </c>
      <c r="T41" s="107"/>
      <c r="U41" s="107"/>
      <c r="V41" s="107"/>
      <c r="W41" s="107">
        <f>IF(-XNPV($M$10,$I$28:$I40,$C$28:$C40)*(1+$M$10)^(($C41-$C$28)/365)&gt;0,-XNPV($M$10,$I$28:$I40,$C$28:$C40)*(1+$M$10)^(($C41-$C$28)/365),0)</f>
        <v>33061310.379061162</v>
      </c>
      <c r="X41" s="107"/>
      <c r="Y41" s="107">
        <f t="shared" si="3"/>
        <v>-65513.831960431002</v>
      </c>
      <c r="Z41" s="107"/>
      <c r="AA41" s="107">
        <f>IF(-XNPV($M$10,$Y$28:$Y40,$C$28:$C40)*(1+$M$10)^(($C41-$C$28)/365)&gt;0,-XNPV($M$10,$Y$28:$Y40,$C$28:$C40)*(1+$M$10)^(($C41-$C$28)/365),0)</f>
        <v>9701588.6474488024</v>
      </c>
      <c r="AB41" s="107"/>
      <c r="AC41" s="107">
        <f t="shared" si="9"/>
        <v>-65513.831960431002</v>
      </c>
      <c r="AD41" s="107"/>
      <c r="AE41" s="107">
        <f t="shared" si="12"/>
        <v>-65513.831960431002</v>
      </c>
      <c r="AF41" s="107"/>
      <c r="AG41" s="107">
        <f t="shared" si="4"/>
        <v>-157745.80223721621</v>
      </c>
      <c r="AH41" s="107"/>
      <c r="AI41" s="107">
        <f t="shared" si="10"/>
        <v>-223259.63419764722</v>
      </c>
      <c r="AJ41" s="107"/>
      <c r="AK41" s="107">
        <f t="shared" si="5"/>
        <v>0</v>
      </c>
    </row>
    <row r="42" spans="1:37" x14ac:dyDescent="0.3">
      <c r="A42" s="2">
        <f t="shared" si="6"/>
        <v>2</v>
      </c>
      <c r="C42" s="105">
        <f t="shared" si="11"/>
        <v>45838</v>
      </c>
      <c r="E42" s="103" cm="1">
        <f t="array" ref="E42">IFERROR(IF(AND($C42&gt;='[1]Assumptions &amp; Sensitivities'!$C$8,'Preferred Waterfall'!$C42&lt;='[1]Assumptions &amp; Sensitivities'!$C$14),INDEX('[1]Monthly Proforma'!$E$144:$FG$144,,MATCH('Preferred Waterfall'!$C42,'[1]Monthly Proforma'!$E$2:$FG$2,0)),0),0)</f>
        <v>-251996.04630701023</v>
      </c>
      <c r="G42" s="103" cm="1">
        <f t="array" ref="G42">INDEX('[1]Monthly Proforma'!$E$145:$FF$145,,MATCH('Preferred Waterfall'!$C42,'[1]Monthly Proforma'!$E$2:$FF$2,0))</f>
        <v>0</v>
      </c>
      <c r="I42" s="104">
        <f t="shared" si="7"/>
        <v>-251996.04630701023</v>
      </c>
      <c r="J42" s="66"/>
      <c r="K42" s="66">
        <f>SUMIFS('[1]Monthly Proforma'!$E$63:$FF$63,'[1]Monthly Proforma'!$E$2:$FF$2,'Preferred Waterfall'!$C42)+SUMIFS('[1]Monthly Proforma'!$E$64:$FF$64,'[1]Monthly Proforma'!$E$2:$FF$2,'Preferred Waterfall'!$C42)+SUMIFS('[1]Monthly Proforma'!$E$65:$FF$65,'[1]Monthly Proforma'!$E$2:$FF$2,'Preferred Waterfall'!$C42)+SUMIFS('[1]Monthly Proforma'!$E$83:$FF$83,'[1]Monthly Proforma'!$E$2:$FF$2,'Preferred Waterfall'!$C42)+SUMIFS('[1]Monthly Proforma'!$E$84:$FF$84,'[1]Monthly Proforma'!$E$2:$FF$2,'Preferred Waterfall'!$C42)+SUMIFS('[1]Monthly Proforma'!$E$124:$FF$124,'[1]Monthly Proforma'!$E$2:$FF$2,'Preferred Waterfall'!$C42)+SUMIFS('[1]Monthly Proforma'!$E$126:$FF$126,'[1]Monthly Proforma'!$E$2:$FF$2,'Preferred Waterfall'!$C42)+SUMIFS('[1]Monthly Proforma'!$E$132:$FF$132,'[1]Monthly Proforma'!$E$2:$FF$2,'Preferred Waterfall'!$C42)+SUMIFS('[1]Monthly Proforma'!$E$136:$FF$136,'[1]Monthly Proforma'!$E$2:$FF$2,'Preferred Waterfall'!$C42)</f>
        <v>-251996.04630701023</v>
      </c>
      <c r="L42" s="66"/>
      <c r="M42" s="66">
        <f t="shared" si="8"/>
        <v>0</v>
      </c>
      <c r="N42" s="66"/>
      <c r="O42" s="66">
        <f t="shared" si="0"/>
        <v>-73946.312291433627</v>
      </c>
      <c r="P42" s="66"/>
      <c r="Q42" s="66">
        <f t="shared" si="1"/>
        <v>-178049.7340155766</v>
      </c>
      <c r="R42" s="66"/>
      <c r="S42" s="66">
        <f t="shared" si="2"/>
        <v>-251996.04630701023</v>
      </c>
      <c r="T42" s="66"/>
      <c r="U42" s="66"/>
      <c r="V42" s="66"/>
      <c r="W42" s="66">
        <f>IF(-XNPV($M$10,$I$28:$I41,$C$28:$C41)*(1+$M$10)^(($C42-$C$28)/365)&gt;0,-XNPV($M$10,$I$28:$I41,$C$28:$C41)*(1+$M$10)^(($C42-$C$28)/365),0)</f>
        <v>33546335.755926173</v>
      </c>
      <c r="X42" s="66"/>
      <c r="Y42" s="66">
        <f t="shared" si="3"/>
        <v>-73946.312291433627</v>
      </c>
      <c r="Z42" s="66"/>
      <c r="AA42" s="66">
        <f>IF(-XNPV($M$10,$Y$28:$Y41,$C$28:$C41)*(1+$M$10)^(($C42-$C$28)/365)&gt;0,-XNPV($M$10,$Y$28:$Y41,$C$28:$C41)*(1+$M$10)^(($C42-$C$28)/365),0)</f>
        <v>9843915.6343699954</v>
      </c>
      <c r="AB42" s="66"/>
      <c r="AC42" s="66">
        <f t="shared" si="9"/>
        <v>-73946.312291433627</v>
      </c>
      <c r="AD42" s="66"/>
      <c r="AE42" s="66">
        <f t="shared" si="12"/>
        <v>-73946.312291433627</v>
      </c>
      <c r="AF42" s="66"/>
      <c r="AG42" s="66">
        <f t="shared" si="4"/>
        <v>-178049.7340155766</v>
      </c>
      <c r="AH42" s="66"/>
      <c r="AI42" s="66">
        <f t="shared" si="10"/>
        <v>-251996.04630701023</v>
      </c>
      <c r="AJ42" s="66"/>
      <c r="AK42" s="66">
        <f t="shared" si="5"/>
        <v>0</v>
      </c>
    </row>
    <row r="43" spans="1:37" x14ac:dyDescent="0.3">
      <c r="A43" s="2">
        <f t="shared" si="6"/>
        <v>2</v>
      </c>
      <c r="C43" s="105">
        <f t="shared" si="11"/>
        <v>45869</v>
      </c>
      <c r="E43" s="103" cm="1">
        <f t="array" ref="E43">IFERROR(IF(AND($C43&gt;='[1]Assumptions &amp; Sensitivities'!$C$8,'Preferred Waterfall'!$C43&lt;='[1]Assumptions &amp; Sensitivities'!$C$14),INDEX('[1]Monthly Proforma'!$E$144:$FG$144,,MATCH('Preferred Waterfall'!$C43,'[1]Monthly Proforma'!$E$2:$FG$2,0)),0),0)</f>
        <v>-280732.45841638063</v>
      </c>
      <c r="G43" s="103" cm="1">
        <f t="array" ref="G43">INDEX('[1]Monthly Proforma'!$E$145:$FF$145,,MATCH('Preferred Waterfall'!$C43,'[1]Monthly Proforma'!$E$2:$FF$2,0))</f>
        <v>0</v>
      </c>
      <c r="I43" s="106">
        <f t="shared" si="7"/>
        <v>-280732.45841638063</v>
      </c>
      <c r="J43" s="107"/>
      <c r="K43" s="107">
        <f>SUMIFS('[1]Monthly Proforma'!$E$63:$FF$63,'[1]Monthly Proforma'!$E$2:$FF$2,'Preferred Waterfall'!$C43)+SUMIFS('[1]Monthly Proforma'!$E$64:$FF$64,'[1]Monthly Proforma'!$E$2:$FF$2,'Preferred Waterfall'!$C43)+SUMIFS('[1]Monthly Proforma'!$E$65:$FF$65,'[1]Monthly Proforma'!$E$2:$FF$2,'Preferred Waterfall'!$C43)+SUMIFS('[1]Monthly Proforma'!$E$83:$FF$83,'[1]Monthly Proforma'!$E$2:$FF$2,'Preferred Waterfall'!$C43)+SUMIFS('[1]Monthly Proforma'!$E$84:$FF$84,'[1]Monthly Proforma'!$E$2:$FF$2,'Preferred Waterfall'!$C43)+SUMIFS('[1]Monthly Proforma'!$E$124:$FF$124,'[1]Monthly Proforma'!$E$2:$FF$2,'Preferred Waterfall'!$C43)+SUMIFS('[1]Monthly Proforma'!$E$126:$FF$126,'[1]Monthly Proforma'!$E$2:$FF$2,'Preferred Waterfall'!$C43)+SUMIFS('[1]Monthly Proforma'!$E$132:$FF$132,'[1]Monthly Proforma'!$E$2:$FF$2,'Preferred Waterfall'!$C43)+SUMIFS('[1]Monthly Proforma'!$E$136:$FF$136,'[1]Monthly Proforma'!$E$2:$FF$2,'Preferred Waterfall'!$C43)</f>
        <v>-280732.45841638063</v>
      </c>
      <c r="L43" s="107"/>
      <c r="M43" s="107">
        <f t="shared" si="8"/>
        <v>0</v>
      </c>
      <c r="N43" s="107"/>
      <c r="O43" s="107">
        <f t="shared" si="0"/>
        <v>-82378.792622438428</v>
      </c>
      <c r="P43" s="107"/>
      <c r="Q43" s="107">
        <f t="shared" si="1"/>
        <v>-198353.6657939422</v>
      </c>
      <c r="R43" s="107"/>
      <c r="S43" s="107">
        <f t="shared" si="2"/>
        <v>-280732.45841638063</v>
      </c>
      <c r="T43" s="107"/>
      <c r="U43" s="107"/>
      <c r="V43" s="107"/>
      <c r="W43" s="107">
        <f>IF(-XNPV($M$10,$I$28:$I42,$C$28:$C42)*(1+$M$10)^(($C43-$C$28)/365)&gt;0,-XNPV($M$10,$I$28:$I42,$C$28:$C42)*(1+$M$10)^(($C43-$C$28)/365),0)</f>
        <v>34073034.130720258</v>
      </c>
      <c r="X43" s="107"/>
      <c r="Y43" s="107">
        <f t="shared" si="3"/>
        <v>-82378.792622438428</v>
      </c>
      <c r="Z43" s="107"/>
      <c r="AA43" s="107">
        <f>IF(-XNPV($M$10,$Y$28:$Y42,$C$28:$C42)*(1+$M$10)^(($C43-$C$28)/365)&gt;0,-XNPV($M$10,$Y$28:$Y42,$C$28:$C42)*(1+$M$10)^(($C43-$C$28)/365),0)</f>
        <v>9998471.2437800895</v>
      </c>
      <c r="AB43" s="107"/>
      <c r="AC43" s="107">
        <f t="shared" si="9"/>
        <v>-82378.792622438428</v>
      </c>
      <c r="AD43" s="107"/>
      <c r="AE43" s="107">
        <f t="shared" si="12"/>
        <v>-82378.792622438428</v>
      </c>
      <c r="AF43" s="107"/>
      <c r="AG43" s="107">
        <f t="shared" si="4"/>
        <v>-198353.6657939422</v>
      </c>
      <c r="AH43" s="107"/>
      <c r="AI43" s="107">
        <f t="shared" si="10"/>
        <v>-280732.45841638063</v>
      </c>
      <c r="AJ43" s="107"/>
      <c r="AK43" s="107">
        <f t="shared" si="5"/>
        <v>0</v>
      </c>
    </row>
    <row r="44" spans="1:37" x14ac:dyDescent="0.3">
      <c r="A44" s="2">
        <f t="shared" si="6"/>
        <v>2</v>
      </c>
      <c r="C44" s="105">
        <f t="shared" si="11"/>
        <v>45900</v>
      </c>
      <c r="E44" s="103" cm="1">
        <f t="array" ref="E44">IFERROR(IF(AND($C44&gt;='[1]Assumptions &amp; Sensitivities'!$C$8,'Preferred Waterfall'!$C44&lt;='[1]Assumptions &amp; Sensitivities'!$C$14),INDEX('[1]Monthly Proforma'!$E$144:$FG$144,,MATCH('Preferred Waterfall'!$C44,'[1]Monthly Proforma'!$E$2:$FG$2,0)),0),0)</f>
        <v>-309468.87052574364</v>
      </c>
      <c r="G44" s="103" cm="1">
        <f t="array" ref="G44">INDEX('[1]Monthly Proforma'!$E$145:$FF$145,,MATCH('Preferred Waterfall'!$C44,'[1]Monthly Proforma'!$E$2:$FF$2,0))</f>
        <v>0</v>
      </c>
      <c r="I44" s="104">
        <f t="shared" si="7"/>
        <v>-309468.87052574364</v>
      </c>
      <c r="J44" s="66"/>
      <c r="K44" s="66">
        <f>SUMIFS('[1]Monthly Proforma'!$E$63:$FF$63,'[1]Monthly Proforma'!$E$2:$FF$2,'Preferred Waterfall'!$C44)+SUMIFS('[1]Monthly Proforma'!$E$64:$FF$64,'[1]Monthly Proforma'!$E$2:$FF$2,'Preferred Waterfall'!$C44)+SUMIFS('[1]Monthly Proforma'!$E$65:$FF$65,'[1]Monthly Proforma'!$E$2:$FF$2,'Preferred Waterfall'!$C44)+SUMIFS('[1]Monthly Proforma'!$E$83:$FF$83,'[1]Monthly Proforma'!$E$2:$FF$2,'Preferred Waterfall'!$C44)+SUMIFS('[1]Monthly Proforma'!$E$84:$FF$84,'[1]Monthly Proforma'!$E$2:$FF$2,'Preferred Waterfall'!$C44)+SUMIFS('[1]Monthly Proforma'!$E$124:$FF$124,'[1]Monthly Proforma'!$E$2:$FF$2,'Preferred Waterfall'!$C44)+SUMIFS('[1]Monthly Proforma'!$E$126:$FF$126,'[1]Monthly Proforma'!$E$2:$FF$2,'Preferred Waterfall'!$C44)+SUMIFS('[1]Monthly Proforma'!$E$132:$FF$132,'[1]Monthly Proforma'!$E$2:$FF$2,'Preferred Waterfall'!$C44)+SUMIFS('[1]Monthly Proforma'!$E$136:$FF$136,'[1]Monthly Proforma'!$E$2:$FF$2,'Preferred Waterfall'!$C44)</f>
        <v>-309468.87052574364</v>
      </c>
      <c r="L44" s="66"/>
      <c r="M44" s="66">
        <f t="shared" si="8"/>
        <v>0</v>
      </c>
      <c r="N44" s="66"/>
      <c r="O44" s="66">
        <f t="shared" si="0"/>
        <v>-90811.272953441061</v>
      </c>
      <c r="P44" s="66"/>
      <c r="Q44" s="66">
        <f t="shared" si="1"/>
        <v>-218657.59757230256</v>
      </c>
      <c r="R44" s="66"/>
      <c r="S44" s="66">
        <f t="shared" si="2"/>
        <v>-309468.87052574364</v>
      </c>
      <c r="T44" s="66"/>
      <c r="U44" s="66"/>
      <c r="V44" s="66"/>
      <c r="W44" s="66">
        <f>IF(-XNPV($M$10,$I$28:$I43,$C$28:$C43)*(1+$M$10)^(($C44-$C$28)/365)&gt;0,-XNPV($M$10,$I$28:$I43,$C$28:$C43)*(1+$M$10)^(($C44-$C$28)/365),0)</f>
        <v>34632983.318813041</v>
      </c>
      <c r="X44" s="66"/>
      <c r="Y44" s="66">
        <f t="shared" si="3"/>
        <v>-90811.272953441061</v>
      </c>
      <c r="Z44" s="66"/>
      <c r="AA44" s="66">
        <f>IF(-XNPV($M$10,$Y$28:$Y43,$C$28:$C43)*(1+$M$10)^(($C44-$C$28)/365)&gt;0,-XNPV($M$10,$Y$28:$Y43,$C$28:$C43)*(1+$M$10)^(($C44-$C$28)/365),0)</f>
        <v>10162784.050019907</v>
      </c>
      <c r="AB44" s="66"/>
      <c r="AC44" s="66">
        <f t="shared" si="9"/>
        <v>-90811.272953441061</v>
      </c>
      <c r="AD44" s="66"/>
      <c r="AE44" s="66">
        <f t="shared" si="12"/>
        <v>-90811.272953441061</v>
      </c>
      <c r="AF44" s="66"/>
      <c r="AG44" s="66">
        <f t="shared" si="4"/>
        <v>-218657.59757230256</v>
      </c>
      <c r="AH44" s="66"/>
      <c r="AI44" s="66">
        <f t="shared" si="10"/>
        <v>-309468.87052574364</v>
      </c>
      <c r="AJ44" s="66"/>
      <c r="AK44" s="66">
        <f t="shared" si="5"/>
        <v>0</v>
      </c>
    </row>
    <row r="45" spans="1:37" x14ac:dyDescent="0.3">
      <c r="A45" s="2">
        <f t="shared" si="6"/>
        <v>2</v>
      </c>
      <c r="C45" s="105">
        <f t="shared" si="11"/>
        <v>45930</v>
      </c>
      <c r="E45" s="103" cm="1">
        <f t="array" ref="E45">IFERROR(IF(AND($C45&gt;='[1]Assumptions &amp; Sensitivities'!$C$8,'Preferred Waterfall'!$C45&lt;='[1]Assumptions &amp; Sensitivities'!$C$14),INDEX('[1]Monthly Proforma'!$E$144:$FG$144,,MATCH('Preferred Waterfall'!$C45,'[1]Monthly Proforma'!$E$2:$FG$2,0)),0),0)</f>
        <v>-338205.28263510653</v>
      </c>
      <c r="G45" s="103" cm="1">
        <f t="array" ref="G45">INDEX('[1]Monthly Proforma'!$E$145:$FF$145,,MATCH('Preferred Waterfall'!$C45,'[1]Monthly Proforma'!$E$2:$FF$2,0))</f>
        <v>0</v>
      </c>
      <c r="I45" s="106">
        <f t="shared" si="7"/>
        <v>-338205.28263510653</v>
      </c>
      <c r="J45" s="107"/>
      <c r="K45" s="107">
        <f>SUMIFS('[1]Monthly Proforma'!$E$63:$FF$63,'[1]Monthly Proforma'!$E$2:$FF$2,'Preferred Waterfall'!$C45)+SUMIFS('[1]Monthly Proforma'!$E$64:$FF$64,'[1]Monthly Proforma'!$E$2:$FF$2,'Preferred Waterfall'!$C45)+SUMIFS('[1]Monthly Proforma'!$E$65:$FF$65,'[1]Monthly Proforma'!$E$2:$FF$2,'Preferred Waterfall'!$C45)+SUMIFS('[1]Monthly Proforma'!$E$83:$FF$83,'[1]Monthly Proforma'!$E$2:$FF$2,'Preferred Waterfall'!$C45)+SUMIFS('[1]Monthly Proforma'!$E$84:$FF$84,'[1]Monthly Proforma'!$E$2:$FF$2,'Preferred Waterfall'!$C45)+SUMIFS('[1]Monthly Proforma'!$E$124:$FF$124,'[1]Monthly Proforma'!$E$2:$FF$2,'Preferred Waterfall'!$C45)+SUMIFS('[1]Monthly Proforma'!$E$126:$FF$126,'[1]Monthly Proforma'!$E$2:$FF$2,'Preferred Waterfall'!$C45)+SUMIFS('[1]Monthly Proforma'!$E$132:$FF$132,'[1]Monthly Proforma'!$E$2:$FF$2,'Preferred Waterfall'!$C45)+SUMIFS('[1]Monthly Proforma'!$E$136:$FF$136,'[1]Monthly Proforma'!$E$2:$FF$2,'Preferred Waterfall'!$C45)</f>
        <v>-338205.28263510653</v>
      </c>
      <c r="L45" s="107"/>
      <c r="M45" s="107">
        <f t="shared" si="8"/>
        <v>0</v>
      </c>
      <c r="N45" s="107"/>
      <c r="O45" s="107">
        <f t="shared" si="0"/>
        <v>-99243.753284443665</v>
      </c>
      <c r="P45" s="107"/>
      <c r="Q45" s="107">
        <f t="shared" si="1"/>
        <v>-238961.52935066287</v>
      </c>
      <c r="R45" s="107"/>
      <c r="S45" s="107">
        <f t="shared" si="2"/>
        <v>-338205.28263510653</v>
      </c>
      <c r="T45" s="107"/>
      <c r="U45" s="107"/>
      <c r="V45" s="107"/>
      <c r="W45" s="107">
        <f>IF(-XNPV($M$10,$I$28:$I44,$C$28:$C44)*(1+$M$10)^(($C45-$C$28)/365)&gt;0,-XNPV($M$10,$I$28:$I44,$C$28:$C44)*(1+$M$10)^(($C45-$C$28)/365),0)</f>
        <v>35217256.30861441</v>
      </c>
      <c r="X45" s="107"/>
      <c r="Y45" s="107">
        <f t="shared" si="3"/>
        <v>-99243.753284443665</v>
      </c>
      <c r="Z45" s="107"/>
      <c r="AA45" s="107">
        <f>IF(-XNPV($M$10,$Y$28:$Y44,$C$28:$C44)*(1+$M$10)^(($C45-$C$28)/365)&gt;0,-XNPV($M$10,$Y$28:$Y44,$C$28:$C44)*(1+$M$10)^(($C45-$C$28)/365),0)</f>
        <v>10334234.489820315</v>
      </c>
      <c r="AB45" s="107"/>
      <c r="AC45" s="107">
        <f t="shared" si="9"/>
        <v>-99243.753284443665</v>
      </c>
      <c r="AD45" s="107"/>
      <c r="AE45" s="107">
        <f t="shared" si="12"/>
        <v>-99243.753284443665</v>
      </c>
      <c r="AF45" s="107"/>
      <c r="AG45" s="107">
        <f t="shared" si="4"/>
        <v>-238961.52935066287</v>
      </c>
      <c r="AH45" s="107"/>
      <c r="AI45" s="107">
        <f t="shared" si="10"/>
        <v>-338205.28263510653</v>
      </c>
      <c r="AJ45" s="107"/>
      <c r="AK45" s="107">
        <f t="shared" si="5"/>
        <v>0</v>
      </c>
    </row>
    <row r="46" spans="1:37" x14ac:dyDescent="0.3">
      <c r="A46" s="2">
        <f t="shared" si="6"/>
        <v>2</v>
      </c>
      <c r="C46" s="105">
        <f t="shared" si="11"/>
        <v>45961</v>
      </c>
      <c r="E46" s="103" cm="1">
        <f t="array" ref="E46">IFERROR(IF(AND($C46&gt;='[1]Assumptions &amp; Sensitivities'!$C$8,'Preferred Waterfall'!$C46&lt;='[1]Assumptions &amp; Sensitivities'!$C$14),INDEX('[1]Monthly Proforma'!$E$144:$FG$144,,MATCH('Preferred Waterfall'!$C46,'[1]Monthly Proforma'!$E$2:$FG$2,0)),0),0)</f>
        <v>-366941.69474446954</v>
      </c>
      <c r="G46" s="103" cm="1">
        <f t="array" ref="G46">INDEX('[1]Monthly Proforma'!$E$145:$FF$145,,MATCH('Preferred Waterfall'!$C46,'[1]Monthly Proforma'!$E$2:$FF$2,0))</f>
        <v>0</v>
      </c>
      <c r="I46" s="104">
        <f t="shared" si="7"/>
        <v>-366941.69474446954</v>
      </c>
      <c r="J46" s="66"/>
      <c r="K46" s="66">
        <f>SUMIFS('[1]Monthly Proforma'!$E$63:$FF$63,'[1]Monthly Proforma'!$E$2:$FF$2,'Preferred Waterfall'!$C46)+SUMIFS('[1]Monthly Proforma'!$E$64:$FF$64,'[1]Monthly Proforma'!$E$2:$FF$2,'Preferred Waterfall'!$C46)+SUMIFS('[1]Monthly Proforma'!$E$65:$FF$65,'[1]Monthly Proforma'!$E$2:$FF$2,'Preferred Waterfall'!$C46)+SUMIFS('[1]Monthly Proforma'!$E$83:$FF$83,'[1]Monthly Proforma'!$E$2:$FF$2,'Preferred Waterfall'!$C46)+SUMIFS('[1]Monthly Proforma'!$E$84:$FF$84,'[1]Monthly Proforma'!$E$2:$FF$2,'Preferred Waterfall'!$C46)+SUMIFS('[1]Monthly Proforma'!$E$124:$FF$124,'[1]Monthly Proforma'!$E$2:$FF$2,'Preferred Waterfall'!$C46)+SUMIFS('[1]Monthly Proforma'!$E$126:$FF$126,'[1]Monthly Proforma'!$E$2:$FF$2,'Preferred Waterfall'!$C46)+SUMIFS('[1]Monthly Proforma'!$E$132:$FF$132,'[1]Monthly Proforma'!$E$2:$FF$2,'Preferred Waterfall'!$C46)+SUMIFS('[1]Monthly Proforma'!$E$136:$FF$136,'[1]Monthly Proforma'!$E$2:$FF$2,'Preferred Waterfall'!$C46)</f>
        <v>-366941.69474446954</v>
      </c>
      <c r="L46" s="66"/>
      <c r="M46" s="66">
        <f t="shared" si="8"/>
        <v>0</v>
      </c>
      <c r="N46" s="66"/>
      <c r="O46" s="66">
        <f t="shared" si="0"/>
        <v>-107676.2336154463</v>
      </c>
      <c r="P46" s="66"/>
      <c r="Q46" s="66">
        <f t="shared" si="1"/>
        <v>-259265.46112902323</v>
      </c>
      <c r="R46" s="66"/>
      <c r="S46" s="66">
        <f t="shared" si="2"/>
        <v>-366941.69474446954</v>
      </c>
      <c r="T46" s="66"/>
      <c r="U46" s="66"/>
      <c r="V46" s="66"/>
      <c r="W46" s="66">
        <f>IF(-XNPV($M$10,$I$28:$I45,$C$28:$C45)*(1+$M$10)^(($C46-$C$28)/365)&gt;0,-XNPV($M$10,$I$28:$I45,$C$28:$C45)*(1+$M$10)^(($C46-$C$28)/365),0)</f>
        <v>35844445.324136108</v>
      </c>
      <c r="X46" s="66"/>
      <c r="Y46" s="66">
        <f t="shared" si="3"/>
        <v>-107676.2336154463</v>
      </c>
      <c r="Z46" s="66"/>
      <c r="AA46" s="66">
        <f>IF(-XNPV($M$10,$Y$28:$Y45,$C$28:$C45)*(1+$M$10)^(($C46-$C$28)/365)&gt;0,-XNPV($M$10,$Y$28:$Y45,$C$28:$C45)*(1+$M$10)^(($C46-$C$28)/365),0)</f>
        <v>10518278.309107153</v>
      </c>
      <c r="AB46" s="66"/>
      <c r="AC46" s="66">
        <f t="shared" si="9"/>
        <v>-107676.2336154463</v>
      </c>
      <c r="AD46" s="66"/>
      <c r="AE46" s="66">
        <f t="shared" si="12"/>
        <v>-107676.2336154463</v>
      </c>
      <c r="AF46" s="66"/>
      <c r="AG46" s="66">
        <f t="shared" si="4"/>
        <v>-259265.46112902323</v>
      </c>
      <c r="AH46" s="66"/>
      <c r="AI46" s="66">
        <f t="shared" si="10"/>
        <v>-366941.69474446954</v>
      </c>
      <c r="AJ46" s="66"/>
      <c r="AK46" s="66">
        <f t="shared" si="5"/>
        <v>0</v>
      </c>
    </row>
    <row r="47" spans="1:37" x14ac:dyDescent="0.3">
      <c r="A47" s="2">
        <f t="shared" si="6"/>
        <v>2</v>
      </c>
      <c r="C47" s="105">
        <f t="shared" si="11"/>
        <v>45991</v>
      </c>
      <c r="E47" s="103" cm="1">
        <f t="array" ref="E47">IFERROR(IF(AND($C47&gt;='[1]Assumptions &amp; Sensitivities'!$C$8,'Preferred Waterfall'!$C47&lt;='[1]Assumptions &amp; Sensitivities'!$C$14),INDEX('[1]Monthly Proforma'!$E$144:$FG$144,,MATCH('Preferred Waterfall'!$C47,'[1]Monthly Proforma'!$E$2:$FG$2,0)),0),0)</f>
        <v>-395678.10685383249</v>
      </c>
      <c r="G47" s="103" cm="1">
        <f t="array" ref="G47">INDEX('[1]Monthly Proforma'!$E$145:$FF$145,,MATCH('Preferred Waterfall'!$C47,'[1]Monthly Proforma'!$E$2:$FF$2,0))</f>
        <v>0</v>
      </c>
      <c r="I47" s="106">
        <f t="shared" si="7"/>
        <v>-395678.10685383249</v>
      </c>
      <c r="J47" s="107"/>
      <c r="K47" s="107">
        <f>SUMIFS('[1]Monthly Proforma'!$E$63:$FF$63,'[1]Monthly Proforma'!$E$2:$FF$2,'Preferred Waterfall'!$C47)+SUMIFS('[1]Monthly Proforma'!$E$64:$FF$64,'[1]Monthly Proforma'!$E$2:$FF$2,'Preferred Waterfall'!$C47)+SUMIFS('[1]Monthly Proforma'!$E$65:$FF$65,'[1]Monthly Proforma'!$E$2:$FF$2,'Preferred Waterfall'!$C47)+SUMIFS('[1]Monthly Proforma'!$E$83:$FF$83,'[1]Monthly Proforma'!$E$2:$FF$2,'Preferred Waterfall'!$C47)+SUMIFS('[1]Monthly Proforma'!$E$84:$FF$84,'[1]Monthly Proforma'!$E$2:$FF$2,'Preferred Waterfall'!$C47)+SUMIFS('[1]Monthly Proforma'!$E$124:$FF$124,'[1]Monthly Proforma'!$E$2:$FF$2,'Preferred Waterfall'!$C47)+SUMIFS('[1]Monthly Proforma'!$E$126:$FF$126,'[1]Monthly Proforma'!$E$2:$FF$2,'Preferred Waterfall'!$C47)+SUMIFS('[1]Monthly Proforma'!$E$132:$FF$132,'[1]Monthly Proforma'!$E$2:$FF$2,'Preferred Waterfall'!$C47)+SUMIFS('[1]Monthly Proforma'!$E$136:$FF$136,'[1]Monthly Proforma'!$E$2:$FF$2,'Preferred Waterfall'!$C47)</f>
        <v>-395678.10685383249</v>
      </c>
      <c r="L47" s="107"/>
      <c r="M47" s="107">
        <f t="shared" si="8"/>
        <v>0</v>
      </c>
      <c r="N47" s="107"/>
      <c r="O47" s="107">
        <f t="shared" si="0"/>
        <v>-116108.71394644892</v>
      </c>
      <c r="P47" s="107"/>
      <c r="Q47" s="107">
        <f t="shared" si="1"/>
        <v>-279569.39290738356</v>
      </c>
      <c r="R47" s="107"/>
      <c r="S47" s="107">
        <f t="shared" si="2"/>
        <v>-395678.10685383249</v>
      </c>
      <c r="T47" s="107"/>
      <c r="U47" s="107"/>
      <c r="V47" s="107"/>
      <c r="W47" s="107">
        <f>IF(-XNPV($M$10,$I$28:$I46,$C$28:$C46)*(1+$M$10)^(($C47-$C$28)/365)&gt;0,-XNPV($M$10,$I$28:$I46,$C$28:$C46)*(1+$M$10)^(($C47-$C$28)/365),0)</f>
        <v>36496170.647217587</v>
      </c>
      <c r="X47" s="107"/>
      <c r="Y47" s="107">
        <f t="shared" si="3"/>
        <v>-116108.71394644892</v>
      </c>
      <c r="Z47" s="107"/>
      <c r="AA47" s="107">
        <f>IF(-XNPV($M$10,$Y$28:$Y46,$C$28:$C46)*(1+$M$10)^(($C47-$C$28)/365)&gt;0,-XNPV($M$10,$Y$28:$Y46,$C$28:$C46)*(1+$M$10)^(($C47-$C$28)/365),0)</f>
        <v>10709522.120171173</v>
      </c>
      <c r="AB47" s="107"/>
      <c r="AC47" s="107">
        <f t="shared" si="9"/>
        <v>-116108.71394644892</v>
      </c>
      <c r="AD47" s="107"/>
      <c r="AE47" s="107">
        <f t="shared" si="12"/>
        <v>-116108.71394644892</v>
      </c>
      <c r="AF47" s="107"/>
      <c r="AG47" s="107">
        <f t="shared" si="4"/>
        <v>-279569.39290738356</v>
      </c>
      <c r="AH47" s="107"/>
      <c r="AI47" s="107">
        <f t="shared" si="10"/>
        <v>-395678.10685383249</v>
      </c>
      <c r="AJ47" s="107"/>
      <c r="AK47" s="107">
        <f t="shared" si="5"/>
        <v>0</v>
      </c>
    </row>
    <row r="48" spans="1:37" x14ac:dyDescent="0.3">
      <c r="A48" s="2">
        <f t="shared" si="6"/>
        <v>2</v>
      </c>
      <c r="C48" s="105">
        <f t="shared" si="11"/>
        <v>46022</v>
      </c>
      <c r="E48" s="103" cm="1">
        <f t="array" ref="E48">IFERROR(IF(AND($C48&gt;='[1]Assumptions &amp; Sensitivities'!$C$8,'Preferred Waterfall'!$C48&lt;='[1]Assumptions &amp; Sensitivities'!$C$14),INDEX('[1]Monthly Proforma'!$E$144:$FG$144,,MATCH('Preferred Waterfall'!$C48,'[1]Monthly Proforma'!$E$2:$FG$2,0)),0),0)</f>
        <v>-425457.76871240395</v>
      </c>
      <c r="G48" s="103" cm="1">
        <f t="array" ref="G48">INDEX('[1]Monthly Proforma'!$E$145:$FF$145,,MATCH('Preferred Waterfall'!$C48,'[1]Monthly Proforma'!$E$2:$FF$2,0))</f>
        <v>0</v>
      </c>
      <c r="I48" s="104">
        <f t="shared" si="7"/>
        <v>-425457.76871240395</v>
      </c>
      <c r="J48" s="66"/>
      <c r="K48" s="66">
        <f>SUMIFS('[1]Monthly Proforma'!$E$63:$FF$63,'[1]Monthly Proforma'!$E$2:$FF$2,'Preferred Waterfall'!$C48)+SUMIFS('[1]Monthly Proforma'!$E$64:$FF$64,'[1]Monthly Proforma'!$E$2:$FF$2,'Preferred Waterfall'!$C48)+SUMIFS('[1]Monthly Proforma'!$E$65:$FF$65,'[1]Monthly Proforma'!$E$2:$FF$2,'Preferred Waterfall'!$C48)+SUMIFS('[1]Monthly Proforma'!$E$83:$FF$83,'[1]Monthly Proforma'!$E$2:$FF$2,'Preferred Waterfall'!$C48)+SUMIFS('[1]Monthly Proforma'!$E$84:$FF$84,'[1]Monthly Proforma'!$E$2:$FF$2,'Preferred Waterfall'!$C48)+SUMIFS('[1]Monthly Proforma'!$E$124:$FF$124,'[1]Monthly Proforma'!$E$2:$FF$2,'Preferred Waterfall'!$C48)+SUMIFS('[1]Monthly Proforma'!$E$126:$FF$126,'[1]Monthly Proforma'!$E$2:$FF$2,'Preferred Waterfall'!$C48)+SUMIFS('[1]Monthly Proforma'!$E$132:$FF$132,'[1]Monthly Proforma'!$E$2:$FF$2,'Preferred Waterfall'!$C48)+SUMIFS('[1]Monthly Proforma'!$E$136:$FF$136,'[1]Monthly Proforma'!$E$2:$FF$2,'Preferred Waterfall'!$C48)</f>
        <v>-425457.76871240395</v>
      </c>
      <c r="L48" s="66"/>
      <c r="M48" s="66">
        <f t="shared" si="8"/>
        <v>0</v>
      </c>
      <c r="N48" s="66"/>
      <c r="O48" s="66">
        <f t="shared" si="0"/>
        <v>-124847.32793662389</v>
      </c>
      <c r="P48" s="66"/>
      <c r="Q48" s="66">
        <f t="shared" si="1"/>
        <v>-300610.44077578007</v>
      </c>
      <c r="R48" s="66"/>
      <c r="S48" s="66">
        <f t="shared" si="2"/>
        <v>-425457.76871240395</v>
      </c>
      <c r="T48" s="66"/>
      <c r="U48" s="66"/>
      <c r="V48" s="66"/>
      <c r="W48" s="66">
        <f>IF(-XNPV($M$10,$I$28:$I47,$C$28:$C47)*(1+$M$10)^(($C48-$C$28)/365)&gt;0,-XNPV($M$10,$I$28:$I47,$C$28:$C47)*(1+$M$10)^(($C48-$C$28)/365),0)</f>
        <v>37191694.226156726</v>
      </c>
      <c r="X48" s="66"/>
      <c r="Y48" s="66">
        <f t="shared" si="3"/>
        <v>-124847.32793662389</v>
      </c>
      <c r="Z48" s="66"/>
      <c r="AA48" s="66">
        <f>IF(-XNPV($M$10,$Y$28:$Y47,$C$28:$C47)*(1+$M$10)^(($C48-$C$28)/365)&gt;0,-XNPV($M$10,$Y$28:$Y47,$C$28:$C47)*(1+$M$10)^(($C48-$C$28)/365),0)</f>
        <v>10913618.194407314</v>
      </c>
      <c r="AB48" s="66"/>
      <c r="AC48" s="66">
        <f t="shared" si="9"/>
        <v>-124847.32793662389</v>
      </c>
      <c r="AD48" s="66"/>
      <c r="AE48" s="66">
        <f t="shared" si="12"/>
        <v>-124847.32793662389</v>
      </c>
      <c r="AF48" s="66"/>
      <c r="AG48" s="66">
        <f t="shared" si="4"/>
        <v>-300610.44077578007</v>
      </c>
      <c r="AH48" s="66"/>
      <c r="AI48" s="66">
        <f t="shared" si="10"/>
        <v>-425457.76871240395</v>
      </c>
      <c r="AJ48" s="66"/>
      <c r="AK48" s="66">
        <f t="shared" si="5"/>
        <v>0</v>
      </c>
    </row>
    <row r="49" spans="1:37" x14ac:dyDescent="0.3">
      <c r="A49" s="2">
        <f t="shared" si="6"/>
        <v>2</v>
      </c>
      <c r="C49" s="105">
        <f t="shared" si="11"/>
        <v>46053</v>
      </c>
      <c r="E49" s="103" cm="1">
        <f t="array" ref="E49">IFERROR(IF(AND($C49&gt;='[1]Assumptions &amp; Sensitivities'!$C$8,'Preferred Waterfall'!$C49&lt;='[1]Assumptions &amp; Sensitivities'!$C$14),INDEX('[1]Monthly Proforma'!$E$144:$FG$144,,MATCH('Preferred Waterfall'!$C49,'[1]Monthly Proforma'!$E$2:$FG$2,0)),0),0)</f>
        <v>-368283.756805229</v>
      </c>
      <c r="G49" s="103" cm="1">
        <f t="array" ref="G49">INDEX('[1]Monthly Proforma'!$E$145:$FF$145,,MATCH('Preferred Waterfall'!$C49,'[1]Monthly Proforma'!$E$2:$FF$2,0))</f>
        <v>0</v>
      </c>
      <c r="I49" s="106">
        <f t="shared" si="7"/>
        <v>-368283.756805229</v>
      </c>
      <c r="J49" s="107"/>
      <c r="K49" s="107">
        <f>SUMIFS('[1]Monthly Proforma'!$E$63:$FF$63,'[1]Monthly Proforma'!$E$2:$FF$2,'Preferred Waterfall'!$C49)+SUMIFS('[1]Monthly Proforma'!$E$64:$FF$64,'[1]Monthly Proforma'!$E$2:$FF$2,'Preferred Waterfall'!$C49)+SUMIFS('[1]Monthly Proforma'!$E$65:$FF$65,'[1]Monthly Proforma'!$E$2:$FF$2,'Preferred Waterfall'!$C49)+SUMIFS('[1]Monthly Proforma'!$E$83:$FF$83,'[1]Monthly Proforma'!$E$2:$FF$2,'Preferred Waterfall'!$C49)+SUMIFS('[1]Monthly Proforma'!$E$84:$FF$84,'[1]Monthly Proforma'!$E$2:$FF$2,'Preferred Waterfall'!$C49)+SUMIFS('[1]Monthly Proforma'!$E$124:$FF$124,'[1]Monthly Proforma'!$E$2:$FF$2,'Preferred Waterfall'!$C49)+SUMIFS('[1]Monthly Proforma'!$E$126:$FF$126,'[1]Monthly Proforma'!$E$2:$FF$2,'Preferred Waterfall'!$C49)+SUMIFS('[1]Monthly Proforma'!$E$132:$FF$132,'[1]Monthly Proforma'!$E$2:$FF$2,'Preferred Waterfall'!$C49)+SUMIFS('[1]Monthly Proforma'!$E$136:$FF$136,'[1]Monthly Proforma'!$E$2:$FF$2,'Preferred Waterfall'!$C49)</f>
        <v>-368283.756805229</v>
      </c>
      <c r="L49" s="107"/>
      <c r="M49" s="107">
        <f t="shared" si="8"/>
        <v>0</v>
      </c>
      <c r="N49" s="107"/>
      <c r="O49" s="107">
        <f t="shared" si="0"/>
        <v>-108070.0514618521</v>
      </c>
      <c r="P49" s="107"/>
      <c r="Q49" s="107">
        <f t="shared" si="1"/>
        <v>-260213.7053433769</v>
      </c>
      <c r="R49" s="107"/>
      <c r="S49" s="107">
        <f t="shared" si="2"/>
        <v>-368283.756805229</v>
      </c>
      <c r="T49" s="107"/>
      <c r="U49" s="107"/>
      <c r="V49" s="107"/>
      <c r="W49" s="107">
        <f>IF(-XNPV($M$10,$I$28:$I48,$C$28:$C48)*(1+$M$10)^(($C49-$C$28)/365)&gt;0,-XNPV($M$10,$I$28:$I48,$C$28:$C48)*(1+$M$10)^(($C49-$C$28)/365),0)</f>
        <v>37922892.506102294</v>
      </c>
      <c r="X49" s="107"/>
      <c r="Y49" s="107">
        <f t="shared" si="3"/>
        <v>-108070.0514618521</v>
      </c>
      <c r="Z49" s="107"/>
      <c r="AA49" s="107">
        <f>IF(-XNPV($M$10,$Y$28:$Y48,$C$28:$C48)*(1+$M$10)^(($C49-$C$28)/365)&gt;0,-XNPV($M$10,$Y$28:$Y48,$C$28:$C48)*(1+$M$10)^(($C49-$C$28)/365),0)</f>
        <v>11128182.736780889</v>
      </c>
      <c r="AB49" s="107"/>
      <c r="AC49" s="107">
        <f t="shared" si="9"/>
        <v>-108070.0514618521</v>
      </c>
      <c r="AD49" s="107"/>
      <c r="AE49" s="107">
        <f t="shared" si="12"/>
        <v>-108070.0514618521</v>
      </c>
      <c r="AF49" s="107"/>
      <c r="AG49" s="107">
        <f t="shared" si="4"/>
        <v>-260213.7053433769</v>
      </c>
      <c r="AH49" s="107"/>
      <c r="AI49" s="107">
        <f t="shared" si="10"/>
        <v>-368283.756805229</v>
      </c>
      <c r="AJ49" s="107"/>
      <c r="AK49" s="107">
        <f t="shared" si="5"/>
        <v>0</v>
      </c>
    </row>
    <row r="50" spans="1:37" x14ac:dyDescent="0.3">
      <c r="A50" s="2">
        <f t="shared" si="6"/>
        <v>2</v>
      </c>
      <c r="C50" s="105">
        <f t="shared" si="11"/>
        <v>46081</v>
      </c>
      <c r="E50" s="103" cm="1">
        <f t="array" ref="E50">IFERROR(IF(AND($C50&gt;='[1]Assumptions &amp; Sensitivities'!$C$8,'Preferred Waterfall'!$C50&lt;='[1]Assumptions &amp; Sensitivities'!$C$14),INDEX('[1]Monthly Proforma'!$E$144:$FG$144,,MATCH('Preferred Waterfall'!$C50,'[1]Monthly Proforma'!$E$2:$FG$2,0)),0),0)</f>
        <v>-290928.36162696441</v>
      </c>
      <c r="G50" s="103" cm="1">
        <f t="array" ref="G50">INDEX('[1]Monthly Proforma'!$E$145:$FF$145,,MATCH('Preferred Waterfall'!$C50,'[1]Monthly Proforma'!$E$2:$FF$2,0))</f>
        <v>0</v>
      </c>
      <c r="I50" s="104">
        <f t="shared" si="7"/>
        <v>-290928.36162696441</v>
      </c>
      <c r="J50" s="66"/>
      <c r="K50" s="66">
        <f>SUMIFS('[1]Monthly Proforma'!$E$63:$FF$63,'[1]Monthly Proforma'!$E$2:$FF$2,'Preferred Waterfall'!$C50)+SUMIFS('[1]Monthly Proforma'!$E$64:$FF$64,'[1]Monthly Proforma'!$E$2:$FF$2,'Preferred Waterfall'!$C50)+SUMIFS('[1]Monthly Proforma'!$E$65:$FF$65,'[1]Monthly Proforma'!$E$2:$FF$2,'Preferred Waterfall'!$C50)+SUMIFS('[1]Monthly Proforma'!$E$83:$FF$83,'[1]Monthly Proforma'!$E$2:$FF$2,'Preferred Waterfall'!$C50)+SUMIFS('[1]Monthly Proforma'!$E$84:$FF$84,'[1]Monthly Proforma'!$E$2:$FF$2,'Preferred Waterfall'!$C50)+SUMIFS('[1]Monthly Proforma'!$E$124:$FF$124,'[1]Monthly Proforma'!$E$2:$FF$2,'Preferred Waterfall'!$C50)+SUMIFS('[1]Monthly Proforma'!$E$126:$FF$126,'[1]Monthly Proforma'!$E$2:$FF$2,'Preferred Waterfall'!$C50)+SUMIFS('[1]Monthly Proforma'!$E$132:$FF$132,'[1]Monthly Proforma'!$E$2:$FF$2,'Preferred Waterfall'!$C50)+SUMIFS('[1]Monthly Proforma'!$E$136:$FF$136,'[1]Monthly Proforma'!$E$2:$FF$2,'Preferred Waterfall'!$C50)</f>
        <v>-290928.36162696441</v>
      </c>
      <c r="L50" s="66"/>
      <c r="M50" s="66">
        <f t="shared" si="8"/>
        <v>0</v>
      </c>
      <c r="N50" s="66"/>
      <c r="O50" s="66">
        <f t="shared" si="0"/>
        <v>-85370.702431945974</v>
      </c>
      <c r="P50" s="66"/>
      <c r="Q50" s="66">
        <f t="shared" si="1"/>
        <v>-205557.65919501844</v>
      </c>
      <c r="R50" s="66"/>
      <c r="S50" s="66">
        <f t="shared" si="2"/>
        <v>-290928.36162696441</v>
      </c>
      <c r="T50" s="66"/>
      <c r="U50" s="66"/>
      <c r="V50" s="66"/>
      <c r="W50" s="66">
        <f>IF(-XNPV($M$10,$I$28:$I49,$C$28:$C49)*(1+$M$10)^(($C50-$C$28)/365)&gt;0,-XNPV($M$10,$I$28:$I49,$C$28:$C49)*(1+$M$10)^(($C50-$C$28)/365),0)</f>
        <v>38572166.865275808</v>
      </c>
      <c r="X50" s="66"/>
      <c r="Y50" s="66">
        <f t="shared" si="3"/>
        <v>-85370.702431945974</v>
      </c>
      <c r="Z50" s="66"/>
      <c r="AA50" s="66">
        <f>IF(-XNPV($M$10,$Y$28:$Y49,$C$28:$C49)*(1+$M$10)^(($C50-$C$28)/365)&gt;0,-XNPV($M$10,$Y$28:$Y49,$C$28:$C49)*(1+$M$10)^(($C50-$C$28)/365),0)</f>
        <v>11318707.331233343</v>
      </c>
      <c r="AB50" s="66"/>
      <c r="AC50" s="66">
        <f t="shared" si="9"/>
        <v>-85370.702431945974</v>
      </c>
      <c r="AD50" s="66"/>
      <c r="AE50" s="66">
        <f t="shared" si="12"/>
        <v>-85370.702431945974</v>
      </c>
      <c r="AF50" s="66"/>
      <c r="AG50" s="66">
        <f t="shared" si="4"/>
        <v>-205557.65919501844</v>
      </c>
      <c r="AH50" s="66"/>
      <c r="AI50" s="66">
        <f t="shared" si="10"/>
        <v>-290928.36162696441</v>
      </c>
      <c r="AJ50" s="66"/>
      <c r="AK50" s="66">
        <f t="shared" si="5"/>
        <v>0</v>
      </c>
    </row>
    <row r="51" spans="1:37" x14ac:dyDescent="0.3">
      <c r="A51" s="2">
        <f t="shared" si="6"/>
        <v>2</v>
      </c>
      <c r="C51" s="105">
        <f t="shared" si="11"/>
        <v>46112</v>
      </c>
      <c r="E51" s="103" cm="1">
        <f t="array" ref="E51">IFERROR(IF(AND($C51&gt;='[1]Assumptions &amp; Sensitivities'!$C$8,'Preferred Waterfall'!$C51&lt;='[1]Assumptions &amp; Sensitivities'!$C$14),INDEX('[1]Monthly Proforma'!$E$144:$FG$144,,MATCH('Preferred Waterfall'!$C51,'[1]Monthly Proforma'!$E$2:$FG$2,0)),0),0)</f>
        <v>-213194.18911085636</v>
      </c>
      <c r="G51" s="103" cm="1">
        <f t="array" ref="G51">INDEX('[1]Monthly Proforma'!$E$145:$FF$145,,MATCH('Preferred Waterfall'!$C51,'[1]Monthly Proforma'!$E$2:$FF$2,0))</f>
        <v>0</v>
      </c>
      <c r="I51" s="106">
        <f t="shared" si="7"/>
        <v>-213194.18911085636</v>
      </c>
      <c r="J51" s="107"/>
      <c r="K51" s="107">
        <f>SUMIFS('[1]Monthly Proforma'!$E$63:$FF$63,'[1]Monthly Proforma'!$E$2:$FF$2,'Preferred Waterfall'!$C51)+SUMIFS('[1]Monthly Proforma'!$E$64:$FF$64,'[1]Monthly Proforma'!$E$2:$FF$2,'Preferred Waterfall'!$C51)+SUMIFS('[1]Monthly Proforma'!$E$65:$FF$65,'[1]Monthly Proforma'!$E$2:$FF$2,'Preferred Waterfall'!$C51)+SUMIFS('[1]Monthly Proforma'!$E$83:$FF$83,'[1]Monthly Proforma'!$E$2:$FF$2,'Preferred Waterfall'!$C51)+SUMIFS('[1]Monthly Proforma'!$E$84:$FF$84,'[1]Monthly Proforma'!$E$2:$FF$2,'Preferred Waterfall'!$C51)+SUMIFS('[1]Monthly Proforma'!$E$124:$FF$124,'[1]Monthly Proforma'!$E$2:$FF$2,'Preferred Waterfall'!$C51)+SUMIFS('[1]Monthly Proforma'!$E$126:$FF$126,'[1]Monthly Proforma'!$E$2:$FF$2,'Preferred Waterfall'!$C51)+SUMIFS('[1]Monthly Proforma'!$E$132:$FF$132,'[1]Monthly Proforma'!$E$2:$FF$2,'Preferred Waterfall'!$C51)+SUMIFS('[1]Monthly Proforma'!$E$136:$FF$136,'[1]Monthly Proforma'!$E$2:$FF$2,'Preferred Waterfall'!$C51)</f>
        <v>-213194.18911085636</v>
      </c>
      <c r="L51" s="107"/>
      <c r="M51" s="107">
        <f t="shared" si="8"/>
        <v>0</v>
      </c>
      <c r="N51" s="107"/>
      <c r="O51" s="107">
        <f t="shared" si="0"/>
        <v>-62560.20408948687</v>
      </c>
      <c r="P51" s="107"/>
      <c r="Q51" s="107">
        <f t="shared" si="1"/>
        <v>-150633.98502136947</v>
      </c>
      <c r="R51" s="107"/>
      <c r="S51" s="107">
        <f t="shared" si="2"/>
        <v>-213194.18911085633</v>
      </c>
      <c r="T51" s="107"/>
      <c r="U51" s="107"/>
      <c r="V51" s="107"/>
      <c r="W51" s="107">
        <f>IF(-XNPV($M$10,$I$28:$I50,$C$28:$C50)*(1+$M$10)^(($C51-$C$28)/365)&gt;0,-XNPV($M$10,$I$28:$I50,$C$28:$C50)*(1+$M$10)^(($C51-$C$28)/365),0)</f>
        <v>39178962.37719626</v>
      </c>
      <c r="X51" s="107"/>
      <c r="Y51" s="107">
        <f t="shared" si="3"/>
        <v>-62560.20408948687</v>
      </c>
      <c r="Z51" s="107"/>
      <c r="AA51" s="107">
        <f>IF(-XNPV($M$10,$Y$28:$Y50,$C$28:$C50)*(1+$M$10)^(($C51-$C$28)/365)&gt;0,-XNPV($M$10,$Y$28:$Y50,$C$28:$C50)*(1+$M$10)^(($C51-$C$28)/365),0)</f>
        <v>11496766.832876651</v>
      </c>
      <c r="AB51" s="107"/>
      <c r="AC51" s="107">
        <f t="shared" si="9"/>
        <v>-62560.20408948687</v>
      </c>
      <c r="AD51" s="107"/>
      <c r="AE51" s="107">
        <f t="shared" si="12"/>
        <v>-62560.20408948687</v>
      </c>
      <c r="AF51" s="107"/>
      <c r="AG51" s="107">
        <f t="shared" si="4"/>
        <v>-150633.98502136947</v>
      </c>
      <c r="AH51" s="107"/>
      <c r="AI51" s="107">
        <f t="shared" si="10"/>
        <v>-213194.18911085633</v>
      </c>
      <c r="AJ51" s="107"/>
      <c r="AK51" s="107">
        <f t="shared" si="5"/>
        <v>0</v>
      </c>
    </row>
    <row r="52" spans="1:37" x14ac:dyDescent="0.3">
      <c r="A52" s="2">
        <f t="shared" si="6"/>
        <v>2</v>
      </c>
      <c r="C52" s="105">
        <f t="shared" si="11"/>
        <v>46142</v>
      </c>
      <c r="E52" s="103" cm="1">
        <f t="array" ref="E52">IFERROR(IF(AND($C52&gt;='[1]Assumptions &amp; Sensitivities'!$C$8,'Preferred Waterfall'!$C52&lt;='[1]Assumptions &amp; Sensitivities'!$C$14),INDEX('[1]Monthly Proforma'!$E$144:$FG$144,,MATCH('Preferred Waterfall'!$C52,'[1]Monthly Proforma'!$E$2:$FG$2,0)),0),0)</f>
        <v>-135081.23925690464</v>
      </c>
      <c r="G52" s="103" cm="1">
        <f t="array" ref="G52">INDEX('[1]Monthly Proforma'!$E$145:$FF$145,,MATCH('Preferred Waterfall'!$C52,'[1]Monthly Proforma'!$E$2:$FF$2,0))</f>
        <v>0</v>
      </c>
      <c r="I52" s="104">
        <f t="shared" si="7"/>
        <v>-135081.23925690464</v>
      </c>
      <c r="J52" s="66"/>
      <c r="K52" s="66">
        <f>SUMIFS('[1]Monthly Proforma'!$E$63:$FF$63,'[1]Monthly Proforma'!$E$2:$FF$2,'Preferred Waterfall'!$C52)+SUMIFS('[1]Monthly Proforma'!$E$64:$FF$64,'[1]Monthly Proforma'!$E$2:$FF$2,'Preferred Waterfall'!$C52)+SUMIFS('[1]Monthly Proforma'!$E$65:$FF$65,'[1]Monthly Proforma'!$E$2:$FF$2,'Preferred Waterfall'!$C52)+SUMIFS('[1]Monthly Proforma'!$E$83:$FF$83,'[1]Monthly Proforma'!$E$2:$FF$2,'Preferred Waterfall'!$C52)+SUMIFS('[1]Monthly Proforma'!$E$84:$FF$84,'[1]Monthly Proforma'!$E$2:$FF$2,'Preferred Waterfall'!$C52)+SUMIFS('[1]Monthly Proforma'!$E$124:$FF$124,'[1]Monthly Proforma'!$E$2:$FF$2,'Preferred Waterfall'!$C52)+SUMIFS('[1]Monthly Proforma'!$E$126:$FF$126,'[1]Monthly Proforma'!$E$2:$FF$2,'Preferred Waterfall'!$C52)+SUMIFS('[1]Monthly Proforma'!$E$132:$FF$132,'[1]Monthly Proforma'!$E$2:$FF$2,'Preferred Waterfall'!$C52)+SUMIFS('[1]Monthly Proforma'!$E$136:$FF$136,'[1]Monthly Proforma'!$E$2:$FF$2,'Preferred Waterfall'!$C52)</f>
        <v>-135081.23925690464</v>
      </c>
      <c r="L52" s="66"/>
      <c r="M52" s="66">
        <f t="shared" si="8"/>
        <v>0</v>
      </c>
      <c r="N52" s="66"/>
      <c r="O52" s="66">
        <f t="shared" si="0"/>
        <v>-39638.55643447474</v>
      </c>
      <c r="P52" s="66"/>
      <c r="Q52" s="66">
        <f t="shared" si="1"/>
        <v>-95442.682822429895</v>
      </c>
      <c r="R52" s="66"/>
      <c r="S52" s="66">
        <f t="shared" si="2"/>
        <v>-135081.23925690464</v>
      </c>
      <c r="T52" s="66"/>
      <c r="U52" s="66"/>
      <c r="V52" s="66"/>
      <c r="W52" s="66">
        <f>IF(-XNPV($M$10,$I$28:$I51,$C$28:$C51)*(1+$M$10)^(($C52-$C$28)/365)&gt;0,-XNPV($M$10,$I$28:$I51,$C$28:$C51)*(1+$M$10)^(($C52-$C$28)/365),0)</f>
        <v>39701955.28429389</v>
      </c>
      <c r="X52" s="66"/>
      <c r="Y52" s="66">
        <f t="shared" si="3"/>
        <v>-39638.55643447474</v>
      </c>
      <c r="Z52" s="66"/>
      <c r="AA52" s="66">
        <f>IF(-XNPV($M$10,$Y$28:$Y51,$C$28:$C51)*(1+$M$10)^(($C52-$C$28)/365)&gt;0,-XNPV($M$10,$Y$28:$Y51,$C$28:$C51)*(1+$M$10)^(($C52-$C$28)/365),0)</f>
        <v>11650235.101134041</v>
      </c>
      <c r="AB52" s="66"/>
      <c r="AC52" s="66">
        <f t="shared" si="9"/>
        <v>-39638.55643447474</v>
      </c>
      <c r="AD52" s="66"/>
      <c r="AE52" s="66">
        <f t="shared" si="12"/>
        <v>-39638.55643447474</v>
      </c>
      <c r="AF52" s="66"/>
      <c r="AG52" s="66">
        <f t="shared" si="4"/>
        <v>-95442.682822429895</v>
      </c>
      <c r="AH52" s="66"/>
      <c r="AI52" s="66">
        <f t="shared" si="10"/>
        <v>-135081.23925690464</v>
      </c>
      <c r="AJ52" s="66"/>
      <c r="AK52" s="66">
        <f t="shared" si="5"/>
        <v>0</v>
      </c>
    </row>
    <row r="53" spans="1:37" x14ac:dyDescent="0.3">
      <c r="A53" s="2">
        <f t="shared" si="6"/>
        <v>3</v>
      </c>
      <c r="C53" s="105">
        <f t="shared" si="11"/>
        <v>46173</v>
      </c>
      <c r="E53" s="103" cm="1">
        <f t="array" ref="E53">IFERROR(IF(AND($C53&gt;='[1]Assumptions &amp; Sensitivities'!$C$8,'Preferred Waterfall'!$C53&lt;='[1]Assumptions &amp; Sensitivities'!$C$14),INDEX('[1]Monthly Proforma'!$E$144:$FG$144,,MATCH('Preferred Waterfall'!$C53,'[1]Monthly Proforma'!$E$2:$FG$2,0)),0),0)</f>
        <v>-56589.512065109215</v>
      </c>
      <c r="G53" s="103" cm="1">
        <f t="array" ref="G53">INDEX('[1]Monthly Proforma'!$E$145:$FF$145,,MATCH('Preferred Waterfall'!$C53,'[1]Monthly Proforma'!$E$2:$FF$2,0))</f>
        <v>0</v>
      </c>
      <c r="I53" s="106">
        <f t="shared" si="7"/>
        <v>-56589.512065109215</v>
      </c>
      <c r="J53" s="107"/>
      <c r="K53" s="107">
        <f>SUMIFS('[1]Monthly Proforma'!$E$63:$FF$63,'[1]Monthly Proforma'!$E$2:$FF$2,'Preferred Waterfall'!$C53)+SUMIFS('[1]Monthly Proforma'!$E$64:$FF$64,'[1]Monthly Proforma'!$E$2:$FF$2,'Preferred Waterfall'!$C53)+SUMIFS('[1]Monthly Proforma'!$E$65:$FF$65,'[1]Monthly Proforma'!$E$2:$FF$2,'Preferred Waterfall'!$C53)+SUMIFS('[1]Monthly Proforma'!$E$83:$FF$83,'[1]Monthly Proforma'!$E$2:$FF$2,'Preferred Waterfall'!$C53)+SUMIFS('[1]Monthly Proforma'!$E$84:$FF$84,'[1]Monthly Proforma'!$E$2:$FF$2,'Preferred Waterfall'!$C53)+SUMIFS('[1]Monthly Proforma'!$E$124:$FF$124,'[1]Monthly Proforma'!$E$2:$FF$2,'Preferred Waterfall'!$C53)+SUMIFS('[1]Monthly Proforma'!$E$126:$FF$126,'[1]Monthly Proforma'!$E$2:$FF$2,'Preferred Waterfall'!$C53)+SUMIFS('[1]Monthly Proforma'!$E$132:$FF$132,'[1]Monthly Proforma'!$E$2:$FF$2,'Preferred Waterfall'!$C53)+SUMIFS('[1]Monthly Proforma'!$E$136:$FF$136,'[1]Monthly Proforma'!$E$2:$FF$2,'Preferred Waterfall'!$C53)</f>
        <v>-56589.512065109215</v>
      </c>
      <c r="L53" s="107"/>
      <c r="M53" s="107">
        <f t="shared" si="8"/>
        <v>0</v>
      </c>
      <c r="N53" s="107"/>
      <c r="O53" s="107">
        <f t="shared" si="0"/>
        <v>-16605.759466909571</v>
      </c>
      <c r="P53" s="107"/>
      <c r="Q53" s="107">
        <f t="shared" si="1"/>
        <v>-39983.752598199644</v>
      </c>
      <c r="R53" s="107"/>
      <c r="S53" s="107">
        <f t="shared" si="2"/>
        <v>-56589.512065109215</v>
      </c>
      <c r="T53" s="107"/>
      <c r="U53" s="107"/>
      <c r="V53" s="107"/>
      <c r="W53" s="107">
        <f>IF(-XNPV($M$10,$I$28:$I52,$C$28:$C52)*(1+$M$10)^(($C53-$C$28)/365)&gt;0,-XNPV($M$10,$I$28:$I52,$C$28:$C52)*(1+$M$10)^(($C53-$C$28)/365),0)</f>
        <v>40160819.565775417</v>
      </c>
      <c r="X53" s="107"/>
      <c r="Y53" s="107">
        <f t="shared" si="3"/>
        <v>-16605.759466909571</v>
      </c>
      <c r="Z53" s="107"/>
      <c r="AA53" s="107">
        <f>IF(-XNPV($M$10,$Y$28:$Y52,$C$28:$C52)*(1+$M$10)^(($C53-$C$28)/365)&gt;0,-XNPV($M$10,$Y$28:$Y52,$C$28:$C52)*(1+$M$10)^(($C53-$C$28)/365),0)</f>
        <v>11784885.314719053</v>
      </c>
      <c r="AB53" s="107"/>
      <c r="AC53" s="107">
        <f t="shared" si="9"/>
        <v>-16605.759466909571</v>
      </c>
      <c r="AD53" s="107"/>
      <c r="AE53" s="107">
        <f t="shared" si="12"/>
        <v>-16605.759466909571</v>
      </c>
      <c r="AF53" s="107"/>
      <c r="AG53" s="107">
        <f t="shared" si="4"/>
        <v>-39983.752598199644</v>
      </c>
      <c r="AH53" s="107"/>
      <c r="AI53" s="107">
        <f t="shared" si="10"/>
        <v>-56589.512065109215</v>
      </c>
      <c r="AJ53" s="107"/>
      <c r="AK53" s="107">
        <f t="shared" si="5"/>
        <v>0</v>
      </c>
    </row>
    <row r="54" spans="1:37" x14ac:dyDescent="0.3">
      <c r="A54" s="2">
        <f t="shared" si="6"/>
        <v>3</v>
      </c>
      <c r="C54" s="105">
        <f t="shared" si="11"/>
        <v>46203</v>
      </c>
      <c r="E54" s="103" cm="1">
        <f t="array" ref="E54">IFERROR(IF(AND($C54&gt;='[1]Assumptions &amp; Sensitivities'!$C$8,'Preferred Waterfall'!$C54&lt;='[1]Assumptions &amp; Sensitivities'!$C$14),INDEX('[1]Monthly Proforma'!$E$144:$FG$144,,MATCH('Preferred Waterfall'!$C54,'[1]Monthly Proforma'!$E$2:$FG$2,0)),0),0)</f>
        <v>22280.992464529874</v>
      </c>
      <c r="G54" s="103" cm="1">
        <f t="array" ref="G54">INDEX('[1]Monthly Proforma'!$E$145:$FF$145,,MATCH('Preferred Waterfall'!$C54,'[1]Monthly Proforma'!$E$2:$FF$2,0))</f>
        <v>22280.992464529874</v>
      </c>
      <c r="I54" s="104">
        <f t="shared" si="7"/>
        <v>22280.992464529874</v>
      </c>
      <c r="J54" s="66"/>
      <c r="K54" s="66">
        <f>SUMIFS('[1]Monthly Proforma'!$E$63:$FF$63,'[1]Monthly Proforma'!$E$2:$FF$2,'Preferred Waterfall'!$C54)+SUMIFS('[1]Monthly Proforma'!$E$64:$FF$64,'[1]Monthly Proforma'!$E$2:$FF$2,'Preferred Waterfall'!$C54)+SUMIFS('[1]Monthly Proforma'!$E$65:$FF$65,'[1]Monthly Proforma'!$E$2:$FF$2,'Preferred Waterfall'!$C54)+SUMIFS('[1]Monthly Proforma'!$E$83:$FF$83,'[1]Monthly Proforma'!$E$2:$FF$2,'Preferred Waterfall'!$C54)+SUMIFS('[1]Monthly Proforma'!$E$84:$FF$84,'[1]Monthly Proforma'!$E$2:$FF$2,'Preferred Waterfall'!$C54)+SUMIFS('[1]Monthly Proforma'!$E$124:$FF$124,'[1]Monthly Proforma'!$E$2:$FF$2,'Preferred Waterfall'!$C54)+SUMIFS('[1]Monthly Proforma'!$E$126:$FF$126,'[1]Monthly Proforma'!$E$2:$FF$2,'Preferred Waterfall'!$C54)+SUMIFS('[1]Monthly Proforma'!$E$132:$FF$132,'[1]Monthly Proforma'!$E$2:$FF$2,'Preferred Waterfall'!$C54)+SUMIFS('[1]Monthly Proforma'!$E$136:$FF$136,'[1]Monthly Proforma'!$E$2:$FF$2,'Preferred Waterfall'!$C54)</f>
        <v>0</v>
      </c>
      <c r="L54" s="66"/>
      <c r="M54" s="66">
        <f t="shared" si="8"/>
        <v>22280.992464529874</v>
      </c>
      <c r="N54" s="66"/>
      <c r="O54" s="66">
        <f t="shared" si="0"/>
        <v>22280.992464529874</v>
      </c>
      <c r="P54" s="66"/>
      <c r="Q54" s="66">
        <f t="shared" si="1"/>
        <v>0</v>
      </c>
      <c r="R54" s="66"/>
      <c r="S54" s="66">
        <f t="shared" si="2"/>
        <v>22280.992464529874</v>
      </c>
      <c r="T54" s="66"/>
      <c r="U54" s="66"/>
      <c r="V54" s="66"/>
      <c r="W54" s="66">
        <f>IF(-XNPV($M$10,$I$28:$I53,$C$28:$C53)*(1+$M$10)^(($C54-$C$28)/365)&gt;0,-XNPV($M$10,$I$28:$I53,$C$28:$C53)*(1+$M$10)^(($C54-$C$28)/365),0)</f>
        <v>40533697.975405507</v>
      </c>
      <c r="X54" s="66"/>
      <c r="Y54" s="66">
        <f t="shared" si="3"/>
        <v>22280.992464529874</v>
      </c>
      <c r="Z54" s="66"/>
      <c r="AA54" s="66">
        <f>IF(-XNPV($M$10,$Y$28:$Y53,$C$28:$C53)*(1+$M$10)^(($C54-$C$28)/365)&gt;0,-XNPV($M$10,$Y$28:$Y53,$C$28:$C53)*(1+$M$10)^(($C54-$C$28)/365),0)</f>
        <v>11894303.631908234</v>
      </c>
      <c r="AB54" s="66"/>
      <c r="AC54" s="66">
        <f t="shared" si="9"/>
        <v>22280.992464529874</v>
      </c>
      <c r="AD54" s="66"/>
      <c r="AE54" s="66">
        <f t="shared" si="12"/>
        <v>22280.992464529874</v>
      </c>
      <c r="AF54" s="66"/>
      <c r="AG54" s="66">
        <f t="shared" si="4"/>
        <v>0</v>
      </c>
      <c r="AH54" s="66"/>
      <c r="AI54" s="66">
        <f t="shared" si="10"/>
        <v>22280.992464529874</v>
      </c>
      <c r="AJ54" s="66"/>
      <c r="AK54" s="66">
        <f t="shared" si="5"/>
        <v>0</v>
      </c>
    </row>
    <row r="55" spans="1:37" x14ac:dyDescent="0.3">
      <c r="A55" s="2">
        <f t="shared" si="6"/>
        <v>3</v>
      </c>
      <c r="C55" s="105">
        <f t="shared" si="11"/>
        <v>46234</v>
      </c>
      <c r="E55" s="103" cm="1">
        <f t="array" ref="E55">IFERROR(IF(AND($C55&gt;='[1]Assumptions &amp; Sensitivities'!$C$8,'Preferred Waterfall'!$C55&lt;='[1]Assumptions &amp; Sensitivities'!$C$14),INDEX('[1]Monthly Proforma'!$E$144:$FG$144,,MATCH('Preferred Waterfall'!$C55,'[1]Monthly Proforma'!$E$2:$FG$2,0)),0),0)</f>
        <v>101530.2743320124</v>
      </c>
      <c r="G55" s="103" cm="1">
        <f t="array" ref="G55">INDEX('[1]Monthly Proforma'!$E$145:$FF$145,,MATCH('Preferred Waterfall'!$C55,'[1]Monthly Proforma'!$E$2:$FF$2,0))</f>
        <v>101530.2743320124</v>
      </c>
      <c r="I55" s="106">
        <f t="shared" si="7"/>
        <v>101530.2743320124</v>
      </c>
      <c r="J55" s="107"/>
      <c r="K55" s="107">
        <f>SUMIFS('[1]Monthly Proforma'!$E$63:$FF$63,'[1]Monthly Proforma'!$E$2:$FF$2,'Preferred Waterfall'!$C55)+SUMIFS('[1]Monthly Proforma'!$E$64:$FF$64,'[1]Monthly Proforma'!$E$2:$FF$2,'Preferred Waterfall'!$C55)+SUMIFS('[1]Monthly Proforma'!$E$65:$FF$65,'[1]Monthly Proforma'!$E$2:$FF$2,'Preferred Waterfall'!$C55)+SUMIFS('[1]Monthly Proforma'!$E$83:$FF$83,'[1]Monthly Proforma'!$E$2:$FF$2,'Preferred Waterfall'!$C55)+SUMIFS('[1]Monthly Proforma'!$E$84:$FF$84,'[1]Monthly Proforma'!$E$2:$FF$2,'Preferred Waterfall'!$C55)+SUMIFS('[1]Monthly Proforma'!$E$124:$FF$124,'[1]Monthly Proforma'!$E$2:$FF$2,'Preferred Waterfall'!$C55)+SUMIFS('[1]Monthly Proforma'!$E$126:$FF$126,'[1]Monthly Proforma'!$E$2:$FF$2,'Preferred Waterfall'!$C55)+SUMIFS('[1]Monthly Proforma'!$E$132:$FF$132,'[1]Monthly Proforma'!$E$2:$FF$2,'Preferred Waterfall'!$C55)+SUMIFS('[1]Monthly Proforma'!$E$136:$FF$136,'[1]Monthly Proforma'!$E$2:$FF$2,'Preferred Waterfall'!$C55)</f>
        <v>0</v>
      </c>
      <c r="L55" s="107"/>
      <c r="M55" s="107">
        <f t="shared" si="8"/>
        <v>101530.2743320124</v>
      </c>
      <c r="N55" s="107"/>
      <c r="O55" s="107">
        <f t="shared" si="0"/>
        <v>101530.2743320124</v>
      </c>
      <c r="P55" s="107"/>
      <c r="Q55" s="107">
        <f t="shared" si="1"/>
        <v>0</v>
      </c>
      <c r="R55" s="107"/>
      <c r="S55" s="107">
        <f t="shared" si="2"/>
        <v>101530.2743320124</v>
      </c>
      <c r="T55" s="107"/>
      <c r="U55" s="107"/>
      <c r="V55" s="107"/>
      <c r="W55" s="107">
        <f>IF(-XNPV($M$10,$I$28:$I54,$C$28:$C54)*(1+$M$10)^(($C55-$C$28)/365)&gt;0,-XNPV($M$10,$I$28:$I54,$C$28:$C54)*(1+$M$10)^(($C55-$C$28)/365),0)</f>
        <v>40840681.179784849</v>
      </c>
      <c r="X55" s="107"/>
      <c r="Y55" s="107">
        <f t="shared" si="3"/>
        <v>101530.2743320124</v>
      </c>
      <c r="Z55" s="107"/>
      <c r="AA55" s="107">
        <f>IF(-XNPV($M$10,$Y$28:$Y54,$C$28:$C54)*(1+$M$10)^(($C55-$C$28)/365)&gt;0,-XNPV($M$10,$Y$28:$Y54,$C$28:$C54)*(1+$M$10)^(($C55-$C$28)/365),0)</f>
        <v>11968514.746864552</v>
      </c>
      <c r="AB55" s="107"/>
      <c r="AC55" s="107">
        <f t="shared" si="9"/>
        <v>101530.2743320124</v>
      </c>
      <c r="AD55" s="107"/>
      <c r="AE55" s="107">
        <f t="shared" si="12"/>
        <v>101530.2743320124</v>
      </c>
      <c r="AF55" s="107"/>
      <c r="AG55" s="107">
        <f t="shared" si="4"/>
        <v>0</v>
      </c>
      <c r="AH55" s="107"/>
      <c r="AI55" s="107">
        <f t="shared" si="10"/>
        <v>101530.2743320124</v>
      </c>
      <c r="AJ55" s="107"/>
      <c r="AK55" s="107">
        <f t="shared" si="5"/>
        <v>0</v>
      </c>
    </row>
    <row r="56" spans="1:37" x14ac:dyDescent="0.3">
      <c r="A56" s="2">
        <f t="shared" si="6"/>
        <v>3</v>
      </c>
      <c r="C56" s="105">
        <f t="shared" si="11"/>
        <v>46265</v>
      </c>
      <c r="D56" s="19"/>
      <c r="E56" s="103" cm="1">
        <f t="array" ref="E56">IFERROR(IF(AND($C56&gt;='[1]Assumptions &amp; Sensitivities'!$C$8,'Preferred Waterfall'!$C56&lt;='[1]Assumptions &amp; Sensitivities'!$C$14),INDEX('[1]Monthly Proforma'!$E$144:$FG$144,,MATCH('Preferred Waterfall'!$C56,'[1]Monthly Proforma'!$E$2:$FG$2,0)),0),0)</f>
        <v>181158.33353733877</v>
      </c>
      <c r="F56" s="19"/>
      <c r="G56" s="103" cm="1">
        <f t="array" ref="G56">INDEX('[1]Monthly Proforma'!$E$145:$FF$145,,MATCH('Preferred Waterfall'!$C56,'[1]Monthly Proforma'!$E$2:$FF$2,0))</f>
        <v>181158.33353733877</v>
      </c>
      <c r="H56" s="19"/>
      <c r="I56" s="104">
        <f t="shared" si="7"/>
        <v>181158.33353733877</v>
      </c>
      <c r="J56" s="66"/>
      <c r="K56" s="66">
        <f>SUMIFS('[1]Monthly Proforma'!$E$63:$FF$63,'[1]Monthly Proforma'!$E$2:$FF$2,'Preferred Waterfall'!$C56)+SUMIFS('[1]Monthly Proforma'!$E$64:$FF$64,'[1]Monthly Proforma'!$E$2:$FF$2,'Preferred Waterfall'!$C56)+SUMIFS('[1]Monthly Proforma'!$E$65:$FF$65,'[1]Monthly Proforma'!$E$2:$FF$2,'Preferred Waterfall'!$C56)+SUMIFS('[1]Monthly Proforma'!$E$83:$FF$83,'[1]Monthly Proforma'!$E$2:$FF$2,'Preferred Waterfall'!$C56)+SUMIFS('[1]Monthly Proforma'!$E$84:$FF$84,'[1]Monthly Proforma'!$E$2:$FF$2,'Preferred Waterfall'!$C56)+SUMIFS('[1]Monthly Proforma'!$E$124:$FF$124,'[1]Monthly Proforma'!$E$2:$FF$2,'Preferred Waterfall'!$C56)+SUMIFS('[1]Monthly Proforma'!$E$126:$FF$126,'[1]Monthly Proforma'!$E$2:$FF$2,'Preferred Waterfall'!$C56)+SUMIFS('[1]Monthly Proforma'!$E$132:$FF$132,'[1]Monthly Proforma'!$E$2:$FF$2,'Preferred Waterfall'!$C56)+SUMIFS('[1]Monthly Proforma'!$E$136:$FF$136,'[1]Monthly Proforma'!$E$2:$FF$2,'Preferred Waterfall'!$C56)</f>
        <v>0</v>
      </c>
      <c r="L56" s="66"/>
      <c r="M56" s="66">
        <f t="shared" si="8"/>
        <v>181158.33353733877</v>
      </c>
      <c r="N56" s="66"/>
      <c r="O56" s="66">
        <f t="shared" si="0"/>
        <v>181158.33353733877</v>
      </c>
      <c r="P56" s="66"/>
      <c r="Q56" s="66">
        <f t="shared" si="1"/>
        <v>0</v>
      </c>
      <c r="R56" s="66"/>
      <c r="S56" s="66">
        <f t="shared" si="2"/>
        <v>181158.33353733877</v>
      </c>
      <c r="T56" s="66"/>
      <c r="U56" s="66"/>
      <c r="V56" s="66"/>
      <c r="W56" s="66">
        <f>IF(-XNPV($M$10,$I$28:$I55,$C$28:$C55)*(1+$M$10)^(($C56-$C$28)/365)&gt;0,-XNPV($M$10,$I$28:$I55,$C$28:$C55)*(1+$M$10)^(($C56-$C$28)/365),0)</f>
        <v>41070266.052786089</v>
      </c>
      <c r="X56" s="66"/>
      <c r="Y56" s="66">
        <f t="shared" si="3"/>
        <v>181158.33353733877</v>
      </c>
      <c r="Z56" s="66"/>
      <c r="AA56" s="66">
        <f>IF(-XNPV($M$10,$Y$28:$Y55,$C$28:$C55)*(1+$M$10)^(($C56-$C$28)/365)&gt;0,-XNPV($M$10,$Y$28:$Y55,$C$28:$C55)*(1+$M$10)^(($C56-$C$28)/365),0)</f>
        <v>11963435.631299771</v>
      </c>
      <c r="AB56" s="66"/>
      <c r="AC56" s="66">
        <f t="shared" si="9"/>
        <v>181158.33353733877</v>
      </c>
      <c r="AD56" s="66"/>
      <c r="AE56" s="66">
        <f t="shared" si="12"/>
        <v>181158.33353733877</v>
      </c>
      <c r="AF56" s="66"/>
      <c r="AG56" s="66">
        <f t="shared" si="4"/>
        <v>0</v>
      </c>
      <c r="AH56" s="66"/>
      <c r="AI56" s="66">
        <f t="shared" si="10"/>
        <v>181158.33353733877</v>
      </c>
      <c r="AJ56" s="66"/>
      <c r="AK56" s="66">
        <f t="shared" si="5"/>
        <v>0</v>
      </c>
    </row>
    <row r="57" spans="1:37" x14ac:dyDescent="0.3">
      <c r="A57" s="2">
        <f t="shared" si="6"/>
        <v>3</v>
      </c>
      <c r="C57" s="105">
        <f t="shared" si="11"/>
        <v>46295</v>
      </c>
      <c r="D57" s="19"/>
      <c r="E57" s="103" cm="1">
        <f t="array" ref="E57">IFERROR(IF(AND($C57&gt;='[1]Assumptions &amp; Sensitivities'!$C$8,'Preferred Waterfall'!$C57&lt;='[1]Assumptions &amp; Sensitivities'!$C$14),INDEX('[1]Monthly Proforma'!$E$144:$FG$144,,MATCH('Preferred Waterfall'!$C57,'[1]Monthly Proforma'!$E$2:$FG$2,0)),0),0)</f>
        <v>192982.44844005292</v>
      </c>
      <c r="F57" s="19"/>
      <c r="G57" s="103" cm="1">
        <f t="array" ref="G57">INDEX('[1]Monthly Proforma'!$E$145:$FF$145,,MATCH('Preferred Waterfall'!$C57,'[1]Monthly Proforma'!$E$2:$FF$2,0))</f>
        <v>192982.44844005292</v>
      </c>
      <c r="H57" s="19"/>
      <c r="I57" s="106">
        <f t="shared" si="7"/>
        <v>192982.44844005292</v>
      </c>
      <c r="J57" s="107"/>
      <c r="K57" s="107">
        <f>SUMIFS('[1]Monthly Proforma'!$E$63:$FF$63,'[1]Monthly Proforma'!$E$2:$FF$2,'Preferred Waterfall'!$C57)+SUMIFS('[1]Monthly Proforma'!$E$64:$FF$64,'[1]Monthly Proforma'!$E$2:$FF$2,'Preferred Waterfall'!$C57)+SUMIFS('[1]Monthly Proforma'!$E$65:$FF$65,'[1]Monthly Proforma'!$E$2:$FF$2,'Preferred Waterfall'!$C57)+SUMIFS('[1]Monthly Proforma'!$E$83:$FF$83,'[1]Monthly Proforma'!$E$2:$FF$2,'Preferred Waterfall'!$C57)+SUMIFS('[1]Monthly Proforma'!$E$84:$FF$84,'[1]Monthly Proforma'!$E$2:$FF$2,'Preferred Waterfall'!$C57)+SUMIFS('[1]Monthly Proforma'!$E$124:$FF$124,'[1]Monthly Proforma'!$E$2:$FF$2,'Preferred Waterfall'!$C57)+SUMIFS('[1]Monthly Proforma'!$E$126:$FF$126,'[1]Monthly Proforma'!$E$2:$FF$2,'Preferred Waterfall'!$C57)+SUMIFS('[1]Monthly Proforma'!$E$132:$FF$132,'[1]Monthly Proforma'!$E$2:$FF$2,'Preferred Waterfall'!$C57)+SUMIFS('[1]Monthly Proforma'!$E$136:$FF$136,'[1]Monthly Proforma'!$E$2:$FF$2,'Preferred Waterfall'!$C57)</f>
        <v>0</v>
      </c>
      <c r="L57" s="107"/>
      <c r="M57" s="107">
        <f t="shared" si="8"/>
        <v>192982.44844005292</v>
      </c>
      <c r="N57" s="107"/>
      <c r="O57" s="107">
        <f t="shared" si="0"/>
        <v>192982.44844005292</v>
      </c>
      <c r="P57" s="107"/>
      <c r="Q57" s="107">
        <f t="shared" si="1"/>
        <v>0</v>
      </c>
      <c r="R57" s="107"/>
      <c r="S57" s="107">
        <f t="shared" si="2"/>
        <v>192982.44844005292</v>
      </c>
      <c r="T57" s="107"/>
      <c r="U57" s="107"/>
      <c r="V57" s="107"/>
      <c r="W57" s="107">
        <f>IF(-XNPV($M$10,$I$28:$I56,$C$28:$C56)*(1+$M$10)^(($C57-$C$28)/365)&gt;0,-XNPV($M$10,$I$28:$I56,$C$28:$C56)*(1+$M$10)^(($C57-$C$28)/365),0)</f>
        <v>41210679.175478205</v>
      </c>
      <c r="X57" s="107"/>
      <c r="Y57" s="107">
        <f t="shared" si="3"/>
        <v>192982.44844005292</v>
      </c>
      <c r="Z57" s="107"/>
      <c r="AA57" s="107">
        <f>IF(-XNPV($M$10,$Y$28:$Y56,$C$28:$C56)*(1+$M$10)^(($C57-$C$28)/365)&gt;0,-XNPV($M$10,$Y$28:$Y56,$C$28:$C56)*(1+$M$10)^(($C57-$C$28)/365),0)</f>
        <v>11874938.7491777</v>
      </c>
      <c r="AB57" s="107"/>
      <c r="AC57" s="107">
        <f t="shared" si="9"/>
        <v>192982.44844005292</v>
      </c>
      <c r="AD57" s="107"/>
      <c r="AE57" s="107">
        <f t="shared" si="12"/>
        <v>192982.44844005292</v>
      </c>
      <c r="AF57" s="107"/>
      <c r="AG57" s="107">
        <f t="shared" si="4"/>
        <v>0</v>
      </c>
      <c r="AH57" s="107"/>
      <c r="AI57" s="107">
        <f t="shared" si="10"/>
        <v>192982.44844005292</v>
      </c>
      <c r="AJ57" s="107"/>
      <c r="AK57" s="107">
        <f t="shared" si="5"/>
        <v>0</v>
      </c>
    </row>
    <row r="58" spans="1:37" x14ac:dyDescent="0.3">
      <c r="A58" s="2">
        <f t="shared" si="6"/>
        <v>3</v>
      </c>
      <c r="C58" s="105">
        <f t="shared" si="11"/>
        <v>46326</v>
      </c>
      <c r="D58" s="19"/>
      <c r="E58" s="103" cm="1">
        <f t="array" ref="E58">IFERROR(IF(AND($C58&gt;='[1]Assumptions &amp; Sensitivities'!$C$8,'Preferred Waterfall'!$C58&lt;='[1]Assumptions &amp; Sensitivities'!$C$14),INDEX('[1]Monthly Proforma'!$E$144:$FG$144,,MATCH('Preferred Waterfall'!$C58,'[1]Monthly Proforma'!$E$2:$FG$2,0)),0),0)</f>
        <v>194661.8218366676</v>
      </c>
      <c r="F58" s="19"/>
      <c r="G58" s="103" cm="1">
        <f t="array" ref="G58">INDEX('[1]Monthly Proforma'!$E$145:$FF$145,,MATCH('Preferred Waterfall'!$C58,'[1]Monthly Proforma'!$E$2:$FF$2,0))</f>
        <v>194661.8218366676</v>
      </c>
      <c r="H58" s="19"/>
      <c r="I58" s="104">
        <f t="shared" si="7"/>
        <v>194661.8218366676</v>
      </c>
      <c r="J58" s="66"/>
      <c r="K58" s="66">
        <f>SUMIFS('[1]Monthly Proforma'!$E$63:$FF$63,'[1]Monthly Proforma'!$E$2:$FF$2,'Preferred Waterfall'!$C58)+SUMIFS('[1]Monthly Proforma'!$E$64:$FF$64,'[1]Monthly Proforma'!$E$2:$FF$2,'Preferred Waterfall'!$C58)+SUMIFS('[1]Monthly Proforma'!$E$65:$FF$65,'[1]Monthly Proforma'!$E$2:$FF$2,'Preferred Waterfall'!$C58)+SUMIFS('[1]Monthly Proforma'!$E$83:$FF$83,'[1]Monthly Proforma'!$E$2:$FF$2,'Preferred Waterfall'!$C58)+SUMIFS('[1]Monthly Proforma'!$E$84:$FF$84,'[1]Monthly Proforma'!$E$2:$FF$2,'Preferred Waterfall'!$C58)+SUMIFS('[1]Monthly Proforma'!$E$124:$FF$124,'[1]Monthly Proforma'!$E$2:$FF$2,'Preferred Waterfall'!$C58)+SUMIFS('[1]Monthly Proforma'!$E$126:$FF$126,'[1]Monthly Proforma'!$E$2:$FF$2,'Preferred Waterfall'!$C58)+SUMIFS('[1]Monthly Proforma'!$E$132:$FF$132,'[1]Monthly Proforma'!$E$2:$FF$2,'Preferred Waterfall'!$C58)+SUMIFS('[1]Monthly Proforma'!$E$136:$FF$136,'[1]Monthly Proforma'!$E$2:$FF$2,'Preferred Waterfall'!$C58)</f>
        <v>0</v>
      </c>
      <c r="L58" s="66"/>
      <c r="M58" s="66">
        <f t="shared" si="8"/>
        <v>194661.8218366676</v>
      </c>
      <c r="N58" s="66"/>
      <c r="O58" s="66">
        <f t="shared" si="0"/>
        <v>194661.8218366676</v>
      </c>
      <c r="P58" s="66"/>
      <c r="Q58" s="66">
        <f t="shared" si="1"/>
        <v>0</v>
      </c>
      <c r="R58" s="66"/>
      <c r="S58" s="66">
        <f t="shared" si="2"/>
        <v>194661.8218366676</v>
      </c>
      <c r="T58" s="66"/>
      <c r="U58" s="66"/>
      <c r="V58" s="66"/>
      <c r="W58" s="66">
        <f>IF(-XNPV($M$10,$I$28:$I57,$C$28:$C57)*(1+$M$10)^(($C58-$C$28)/365)&gt;0,-XNPV($M$10,$I$28:$I57,$C$28:$C57)*(1+$M$10)^(($C58-$C$28)/365),0)</f>
        <v>41351075.808172263</v>
      </c>
      <c r="X58" s="66"/>
      <c r="Y58" s="66">
        <f t="shared" si="3"/>
        <v>194661.8218366676</v>
      </c>
      <c r="Z58" s="66"/>
      <c r="AA58" s="66">
        <f>IF(-XNPV($M$10,$Y$28:$Y57,$C$28:$C57)*(1+$M$10)^(($C58-$C$28)/365)&gt;0,-XNPV($M$10,$Y$28:$Y57,$C$28:$C57)*(1+$M$10)^(($C58-$C$28)/365),0)</f>
        <v>11776903.608074423</v>
      </c>
      <c r="AB58" s="66"/>
      <c r="AC58" s="66">
        <f t="shared" si="9"/>
        <v>194661.8218366676</v>
      </c>
      <c r="AD58" s="66"/>
      <c r="AE58" s="66">
        <f t="shared" si="12"/>
        <v>194661.8218366676</v>
      </c>
      <c r="AF58" s="66"/>
      <c r="AG58" s="66">
        <f t="shared" si="4"/>
        <v>0</v>
      </c>
      <c r="AH58" s="66"/>
      <c r="AI58" s="66">
        <f t="shared" si="10"/>
        <v>194661.8218366676</v>
      </c>
      <c r="AJ58" s="66"/>
      <c r="AK58" s="66">
        <f t="shared" si="5"/>
        <v>0</v>
      </c>
    </row>
    <row r="59" spans="1:37" x14ac:dyDescent="0.3">
      <c r="A59" s="2">
        <f t="shared" si="6"/>
        <v>3</v>
      </c>
      <c r="C59" s="105">
        <f t="shared" si="11"/>
        <v>46356</v>
      </c>
      <c r="E59" s="103" cm="1">
        <f t="array" ref="E59">IFERROR(IF(AND($C59&gt;='[1]Assumptions &amp; Sensitivities'!$C$8,'Preferred Waterfall'!$C59&lt;='[1]Assumptions &amp; Sensitivities'!$C$14),INDEX('[1]Monthly Proforma'!$E$144:$FG$144,,MATCH('Preferred Waterfall'!$C59,'[1]Monthly Proforma'!$E$2:$FG$2,0)),0),0)</f>
        <v>196341.19523328217</v>
      </c>
      <c r="G59" s="103" cm="1">
        <f t="array" ref="G59">INDEX('[1]Monthly Proforma'!$E$145:$FF$145,,MATCH('Preferred Waterfall'!$C59,'[1]Monthly Proforma'!$E$2:$FF$2,0))</f>
        <v>196341.19523328217</v>
      </c>
      <c r="I59" s="106">
        <f t="shared" si="7"/>
        <v>196341.19523328217</v>
      </c>
      <c r="J59" s="107"/>
      <c r="K59" s="107">
        <f>SUMIFS('[1]Monthly Proforma'!$E$63:$FF$63,'[1]Monthly Proforma'!$E$2:$FF$2,'Preferred Waterfall'!$C59)+SUMIFS('[1]Monthly Proforma'!$E$64:$FF$64,'[1]Monthly Proforma'!$E$2:$FF$2,'Preferred Waterfall'!$C59)+SUMIFS('[1]Monthly Proforma'!$E$65:$FF$65,'[1]Monthly Proforma'!$E$2:$FF$2,'Preferred Waterfall'!$C59)+SUMIFS('[1]Monthly Proforma'!$E$83:$FF$83,'[1]Monthly Proforma'!$E$2:$FF$2,'Preferred Waterfall'!$C59)+SUMIFS('[1]Monthly Proforma'!$E$84:$FF$84,'[1]Monthly Proforma'!$E$2:$FF$2,'Preferred Waterfall'!$C59)+SUMIFS('[1]Monthly Proforma'!$E$124:$FF$124,'[1]Monthly Proforma'!$E$2:$FF$2,'Preferred Waterfall'!$C59)+SUMIFS('[1]Monthly Proforma'!$E$126:$FF$126,'[1]Monthly Proforma'!$E$2:$FF$2,'Preferred Waterfall'!$C59)+SUMIFS('[1]Monthly Proforma'!$E$132:$FF$132,'[1]Monthly Proforma'!$E$2:$FF$2,'Preferred Waterfall'!$C59)+SUMIFS('[1]Monthly Proforma'!$E$136:$FF$136,'[1]Monthly Proforma'!$E$2:$FF$2,'Preferred Waterfall'!$C59)</f>
        <v>0</v>
      </c>
      <c r="L59" s="107"/>
      <c r="M59" s="107">
        <f t="shared" si="8"/>
        <v>196341.19523328217</v>
      </c>
      <c r="N59" s="107"/>
      <c r="O59" s="107">
        <f t="shared" si="0"/>
        <v>196341.19523328217</v>
      </c>
      <c r="P59" s="107"/>
      <c r="Q59" s="107">
        <f t="shared" si="1"/>
        <v>0</v>
      </c>
      <c r="R59" s="107"/>
      <c r="S59" s="107">
        <f t="shared" si="2"/>
        <v>196341.19523328217</v>
      </c>
      <c r="T59" s="107"/>
      <c r="U59" s="107"/>
      <c r="V59" s="107"/>
      <c r="W59" s="107">
        <f>IF(-XNPV($M$10,$I$28:$I58,$C$28:$C58)*(1+$M$10)^(($C59-$C$28)/365)&gt;0,-XNPV($M$10,$I$28:$I58,$C$28:$C58)*(1+$M$10)^(($C59-$C$28)/365),0)</f>
        <v>41480087.666613497</v>
      </c>
      <c r="X59" s="107"/>
      <c r="Y59" s="107">
        <f t="shared" si="3"/>
        <v>196341.19523328217</v>
      </c>
      <c r="Z59" s="107"/>
      <c r="AA59" s="107">
        <f>IF(-XNPV($M$10,$Y$28:$Y58,$C$28:$C58)*(1+$M$10)^(($C59-$C$28)/365)&gt;0,-XNPV($M$10,$Y$28:$Y58,$C$28:$C58)*(1+$M$10)^(($C59-$C$28)/365),0)</f>
        <v>11673330.062929323</v>
      </c>
      <c r="AB59" s="107"/>
      <c r="AC59" s="107">
        <f t="shared" si="9"/>
        <v>196341.19523328217</v>
      </c>
      <c r="AD59" s="107"/>
      <c r="AE59" s="107">
        <f t="shared" si="12"/>
        <v>196341.19523328217</v>
      </c>
      <c r="AF59" s="107"/>
      <c r="AG59" s="107">
        <f t="shared" si="4"/>
        <v>0</v>
      </c>
      <c r="AH59" s="107"/>
      <c r="AI59" s="107">
        <f t="shared" si="10"/>
        <v>196341.19523328217</v>
      </c>
      <c r="AJ59" s="107"/>
      <c r="AK59" s="107">
        <f t="shared" si="5"/>
        <v>0</v>
      </c>
    </row>
    <row r="60" spans="1:37" x14ac:dyDescent="0.3">
      <c r="A60" s="2">
        <f t="shared" si="6"/>
        <v>3</v>
      </c>
      <c r="C60" s="105">
        <f t="shared" si="11"/>
        <v>46387</v>
      </c>
      <c r="E60" s="103" cm="1">
        <f t="array" ref="E60">IFERROR(IF(AND($C60&gt;='[1]Assumptions &amp; Sensitivities'!$C$8,'Preferred Waterfall'!$C60&lt;='[1]Assumptions &amp; Sensitivities'!$C$14),INDEX('[1]Monthly Proforma'!$E$144:$FG$144,,MATCH('Preferred Waterfall'!$C60,'[1]Monthly Proforma'!$E$2:$FG$2,0)),0),0)</f>
        <v>198020.56862989662</v>
      </c>
      <c r="G60" s="103" cm="1">
        <f t="array" ref="G60">INDEX('[1]Monthly Proforma'!$E$145:$FF$145,,MATCH('Preferred Waterfall'!$C60,'[1]Monthly Proforma'!$E$2:$FF$2,0))</f>
        <v>198020.56862989662</v>
      </c>
      <c r="I60" s="104">
        <f t="shared" si="7"/>
        <v>198020.56862989662</v>
      </c>
      <c r="J60" s="66"/>
      <c r="K60" s="66">
        <f>SUMIFS('[1]Monthly Proforma'!$E$63:$FF$63,'[1]Monthly Proforma'!$E$2:$FF$2,'Preferred Waterfall'!$C60)+SUMIFS('[1]Monthly Proforma'!$E$64:$FF$64,'[1]Monthly Proforma'!$E$2:$FF$2,'Preferred Waterfall'!$C60)+SUMIFS('[1]Monthly Proforma'!$E$65:$FF$65,'[1]Monthly Proforma'!$E$2:$FF$2,'Preferred Waterfall'!$C60)+SUMIFS('[1]Monthly Proforma'!$E$83:$FF$83,'[1]Monthly Proforma'!$E$2:$FF$2,'Preferred Waterfall'!$C60)+SUMIFS('[1]Monthly Proforma'!$E$84:$FF$84,'[1]Monthly Proforma'!$E$2:$FF$2,'Preferred Waterfall'!$C60)+SUMIFS('[1]Monthly Proforma'!$E$124:$FF$124,'[1]Monthly Proforma'!$E$2:$FF$2,'Preferred Waterfall'!$C60)+SUMIFS('[1]Monthly Proforma'!$E$126:$FF$126,'[1]Monthly Proforma'!$E$2:$FF$2,'Preferred Waterfall'!$C60)+SUMIFS('[1]Monthly Proforma'!$E$132:$FF$132,'[1]Monthly Proforma'!$E$2:$FF$2,'Preferred Waterfall'!$C60)+SUMIFS('[1]Monthly Proforma'!$E$136:$FF$136,'[1]Monthly Proforma'!$E$2:$FF$2,'Preferred Waterfall'!$C60)</f>
        <v>0</v>
      </c>
      <c r="L60" s="66"/>
      <c r="M60" s="66">
        <f t="shared" si="8"/>
        <v>198020.56862989662</v>
      </c>
      <c r="N60" s="66"/>
      <c r="O60" s="66">
        <f t="shared" si="0"/>
        <v>198020.56862989662</v>
      </c>
      <c r="P60" s="66"/>
      <c r="Q60" s="66">
        <f t="shared" si="1"/>
        <v>0</v>
      </c>
      <c r="R60" s="66"/>
      <c r="S60" s="66">
        <f t="shared" si="2"/>
        <v>198020.56862989662</v>
      </c>
      <c r="T60" s="66"/>
      <c r="U60" s="66"/>
      <c r="V60" s="66"/>
      <c r="W60" s="66">
        <f>IF(-XNPV($M$10,$I$28:$I59,$C$28:$C59)*(1+$M$10)^(($C60-$C$28)/365)&gt;0,-XNPV($M$10,$I$28:$I59,$C$28:$C59)*(1+$M$10)^(($C60-$C$28)/365),0)</f>
        <v>41619287.922086045</v>
      </c>
      <c r="X60" s="66"/>
      <c r="Y60" s="66">
        <f t="shared" si="3"/>
        <v>198020.56862989662</v>
      </c>
      <c r="Z60" s="66"/>
      <c r="AA60" s="66">
        <f>IF(-XNPV($M$10,$Y$28:$Y59,$C$28:$C59)*(1+$M$10)^(($C60-$C$28)/365)&gt;0,-XNPV($M$10,$Y$28:$Y59,$C$28:$C59)*(1+$M$10)^(($C60-$C$28)/365),0)</f>
        <v>11570270.263488721</v>
      </c>
      <c r="AB60" s="66"/>
      <c r="AC60" s="66">
        <f t="shared" si="9"/>
        <v>198020.56862989662</v>
      </c>
      <c r="AD60" s="66"/>
      <c r="AE60" s="66">
        <f t="shared" si="12"/>
        <v>198020.56862989662</v>
      </c>
      <c r="AF60" s="66"/>
      <c r="AG60" s="66">
        <f t="shared" si="4"/>
        <v>0</v>
      </c>
      <c r="AH60" s="66"/>
      <c r="AI60" s="66">
        <f t="shared" si="10"/>
        <v>198020.56862989662</v>
      </c>
      <c r="AJ60" s="66"/>
      <c r="AK60" s="66">
        <f t="shared" si="5"/>
        <v>0</v>
      </c>
    </row>
    <row r="61" spans="1:37" x14ac:dyDescent="0.3">
      <c r="A61" s="2">
        <f t="shared" si="6"/>
        <v>3</v>
      </c>
      <c r="C61" s="105">
        <f t="shared" si="11"/>
        <v>46418</v>
      </c>
      <c r="E61" s="103" cm="1">
        <f t="array" ref="E61">IFERROR(IF(AND($C61&gt;='[1]Assumptions &amp; Sensitivities'!$C$8,'Preferred Waterfall'!$C61&lt;='[1]Assumptions &amp; Sensitivities'!$C$14),INDEX('[1]Monthly Proforma'!$E$144:$FG$144,,MATCH('Preferred Waterfall'!$C61,'[1]Monthly Proforma'!$E$2:$FG$2,0)),0),0)</f>
        <v>199699.94202651107</v>
      </c>
      <c r="G61" s="103" cm="1">
        <f t="array" ref="G61">INDEX('[1]Monthly Proforma'!$E$145:$FF$145,,MATCH('Preferred Waterfall'!$C61,'[1]Monthly Proforma'!$E$2:$FF$2,0))</f>
        <v>199699.94202651107</v>
      </c>
      <c r="I61" s="106">
        <f t="shared" si="7"/>
        <v>199699.94202651107</v>
      </c>
      <c r="J61" s="107"/>
      <c r="K61" s="107">
        <f>SUMIFS('[1]Monthly Proforma'!$E$63:$FF$63,'[1]Monthly Proforma'!$E$2:$FF$2,'Preferred Waterfall'!$C61)+SUMIFS('[1]Monthly Proforma'!$E$64:$FF$64,'[1]Monthly Proforma'!$E$2:$FF$2,'Preferred Waterfall'!$C61)+SUMIFS('[1]Monthly Proforma'!$E$65:$FF$65,'[1]Monthly Proforma'!$E$2:$FF$2,'Preferred Waterfall'!$C61)+SUMIFS('[1]Monthly Proforma'!$E$83:$FF$83,'[1]Monthly Proforma'!$E$2:$FF$2,'Preferred Waterfall'!$C61)+SUMIFS('[1]Monthly Proforma'!$E$84:$FF$84,'[1]Monthly Proforma'!$E$2:$FF$2,'Preferred Waterfall'!$C61)+SUMIFS('[1]Monthly Proforma'!$E$124:$FF$124,'[1]Monthly Proforma'!$E$2:$FF$2,'Preferred Waterfall'!$C61)+SUMIFS('[1]Monthly Proforma'!$E$126:$FF$126,'[1]Monthly Proforma'!$E$2:$FF$2,'Preferred Waterfall'!$C61)+SUMIFS('[1]Monthly Proforma'!$E$132:$FF$132,'[1]Monthly Proforma'!$E$2:$FF$2,'Preferred Waterfall'!$C61)+SUMIFS('[1]Monthly Proforma'!$E$136:$FF$136,'[1]Monthly Proforma'!$E$2:$FF$2,'Preferred Waterfall'!$C61)</f>
        <v>0</v>
      </c>
      <c r="L61" s="107"/>
      <c r="M61" s="107">
        <f t="shared" si="8"/>
        <v>199699.94202651107</v>
      </c>
      <c r="N61" s="107"/>
      <c r="O61" s="107">
        <f t="shared" si="0"/>
        <v>199699.94202651107</v>
      </c>
      <c r="P61" s="107"/>
      <c r="Q61" s="107">
        <f t="shared" si="1"/>
        <v>0</v>
      </c>
      <c r="R61" s="107"/>
      <c r="S61" s="107">
        <f t="shared" si="2"/>
        <v>199699.94202651107</v>
      </c>
      <c r="T61" s="107"/>
      <c r="U61" s="107"/>
      <c r="V61" s="107"/>
      <c r="W61" s="107">
        <f>IF(-XNPV($M$10,$I$28:$I60,$C$28:$C60)*(1+$M$10)^(($C61-$C$28)/365)&gt;0,-XNPV($M$10,$I$28:$I60,$C$28:$C60)*(1+$M$10)^(($C61-$C$28)/365),0)</f>
        <v>41757926.531117938</v>
      </c>
      <c r="X61" s="107"/>
      <c r="Y61" s="107">
        <f t="shared" si="3"/>
        <v>199699.94202651107</v>
      </c>
      <c r="Z61" s="107"/>
      <c r="AA61" s="107">
        <f>IF(-XNPV($M$10,$Y$28:$Y60,$C$28:$C60)*(1+$M$10)^(($C61-$C$28)/365)&gt;0,-XNPV($M$10,$Y$28:$Y60,$C$28:$C60)*(1+$M$10)^(($C61-$C$28)/365),0)</f>
        <v>11464679.803232037</v>
      </c>
      <c r="AB61" s="107"/>
      <c r="AC61" s="107">
        <f t="shared" si="9"/>
        <v>199699.94202651107</v>
      </c>
      <c r="AD61" s="107"/>
      <c r="AE61" s="107">
        <f t="shared" si="12"/>
        <v>199699.94202651107</v>
      </c>
      <c r="AF61" s="107"/>
      <c r="AG61" s="107">
        <f t="shared" si="4"/>
        <v>0</v>
      </c>
      <c r="AH61" s="107"/>
      <c r="AI61" s="107">
        <f t="shared" si="10"/>
        <v>199699.94202651107</v>
      </c>
      <c r="AJ61" s="107"/>
      <c r="AK61" s="107">
        <f t="shared" si="5"/>
        <v>0</v>
      </c>
    </row>
    <row r="62" spans="1:37" x14ac:dyDescent="0.3">
      <c r="A62" s="2">
        <f t="shared" si="6"/>
        <v>3</v>
      </c>
      <c r="C62" s="105">
        <f t="shared" si="11"/>
        <v>46446</v>
      </c>
      <c r="E62" s="103" cm="1">
        <f t="array" ref="E62">IFERROR(IF(AND($C62&gt;='[1]Assumptions &amp; Sensitivities'!$C$8,'Preferred Waterfall'!$C62&lt;='[1]Assumptions &amp; Sensitivities'!$C$14),INDEX('[1]Monthly Proforma'!$E$144:$FG$144,,MATCH('Preferred Waterfall'!$C62,'[1]Monthly Proforma'!$E$2:$FG$2,0)),0),0)</f>
        <v>201379.31542312563</v>
      </c>
      <c r="G62" s="103" cm="1">
        <f t="array" ref="G62">INDEX('[1]Monthly Proforma'!$E$145:$FF$145,,MATCH('Preferred Waterfall'!$C62,'[1]Monthly Proforma'!$E$2:$FF$2,0))</f>
        <v>201379.31542312563</v>
      </c>
      <c r="I62" s="104">
        <f t="shared" si="7"/>
        <v>201379.31542312563</v>
      </c>
      <c r="J62" s="66"/>
      <c r="K62" s="66">
        <f>SUMIFS('[1]Monthly Proforma'!$E$63:$FF$63,'[1]Monthly Proforma'!$E$2:$FF$2,'Preferred Waterfall'!$C62)+SUMIFS('[1]Monthly Proforma'!$E$64:$FF$64,'[1]Monthly Proforma'!$E$2:$FF$2,'Preferred Waterfall'!$C62)+SUMIFS('[1]Monthly Proforma'!$E$65:$FF$65,'[1]Monthly Proforma'!$E$2:$FF$2,'Preferred Waterfall'!$C62)+SUMIFS('[1]Monthly Proforma'!$E$83:$FF$83,'[1]Monthly Proforma'!$E$2:$FF$2,'Preferred Waterfall'!$C62)+SUMIFS('[1]Monthly Proforma'!$E$84:$FF$84,'[1]Monthly Proforma'!$E$2:$FF$2,'Preferred Waterfall'!$C62)+SUMIFS('[1]Monthly Proforma'!$E$124:$FF$124,'[1]Monthly Proforma'!$E$2:$FF$2,'Preferred Waterfall'!$C62)+SUMIFS('[1]Monthly Proforma'!$E$126:$FF$126,'[1]Monthly Proforma'!$E$2:$FF$2,'Preferred Waterfall'!$C62)+SUMIFS('[1]Monthly Proforma'!$E$132:$FF$132,'[1]Monthly Proforma'!$E$2:$FF$2,'Preferred Waterfall'!$C62)+SUMIFS('[1]Monthly Proforma'!$E$136:$FF$136,'[1]Monthly Proforma'!$E$2:$FF$2,'Preferred Waterfall'!$C62)</f>
        <v>0</v>
      </c>
      <c r="L62" s="66"/>
      <c r="M62" s="66">
        <f t="shared" si="8"/>
        <v>201379.31542312563</v>
      </c>
      <c r="N62" s="66"/>
      <c r="O62" s="66">
        <f t="shared" si="0"/>
        <v>201379.31542312563</v>
      </c>
      <c r="P62" s="66"/>
      <c r="Q62" s="66">
        <f t="shared" si="1"/>
        <v>0</v>
      </c>
      <c r="R62" s="66"/>
      <c r="S62" s="66">
        <f t="shared" si="2"/>
        <v>201379.31542312563</v>
      </c>
      <c r="T62" s="66"/>
      <c r="U62" s="66"/>
      <c r="V62" s="66"/>
      <c r="W62" s="66">
        <f>IF(-XNPV($M$10,$I$28:$I61,$C$28:$C61)*(1+$M$10)^(($C62-$C$28)/365)&gt;0,-XNPV($M$10,$I$28:$I61,$C$28:$C61)*(1+$M$10)^(($C62-$C$28)/365),0)</f>
        <v>41863191.655780651</v>
      </c>
      <c r="X62" s="66"/>
      <c r="Y62" s="66">
        <f t="shared" si="3"/>
        <v>201379.31542312563</v>
      </c>
      <c r="Z62" s="66"/>
      <c r="AA62" s="66">
        <f>IF(-XNPV($M$10,$Y$28:$Y61,$C$28:$C61)*(1+$M$10)^(($C62-$C$28)/365)&gt;0,-XNPV($M$10,$Y$28:$Y61,$C$28:$C61)*(1+$M$10)^(($C62-$C$28)/365),0)</f>
        <v>11347645.210922997</v>
      </c>
      <c r="AB62" s="66"/>
      <c r="AC62" s="66">
        <f t="shared" si="9"/>
        <v>201379.31542312563</v>
      </c>
      <c r="AD62" s="66"/>
      <c r="AE62" s="66">
        <f t="shared" si="12"/>
        <v>201379.31542312563</v>
      </c>
      <c r="AF62" s="66"/>
      <c r="AG62" s="66">
        <f t="shared" si="4"/>
        <v>0</v>
      </c>
      <c r="AH62" s="66"/>
      <c r="AI62" s="66">
        <f t="shared" si="10"/>
        <v>201379.31542312563</v>
      </c>
      <c r="AJ62" s="66"/>
      <c r="AK62" s="66">
        <f t="shared" si="5"/>
        <v>0</v>
      </c>
    </row>
    <row r="63" spans="1:37" x14ac:dyDescent="0.3">
      <c r="A63" s="2">
        <f t="shared" si="6"/>
        <v>3</v>
      </c>
      <c r="C63" s="105">
        <f t="shared" si="11"/>
        <v>46477</v>
      </c>
      <c r="E63" s="103" cm="1">
        <f t="array" ref="E63">IFERROR(IF(AND($C63&gt;='[1]Assumptions &amp; Sensitivities'!$C$8,'Preferred Waterfall'!$C63&lt;='[1]Assumptions &amp; Sensitivities'!$C$14),INDEX('[1]Monthly Proforma'!$E$144:$FG$144,,MATCH('Preferred Waterfall'!$C63,'[1]Monthly Proforma'!$E$2:$FG$2,0)),0),0)</f>
        <v>203058.6888197402</v>
      </c>
      <c r="G63" s="103" cm="1">
        <f t="array" ref="G63">INDEX('[1]Monthly Proforma'!$E$145:$FF$145,,MATCH('Preferred Waterfall'!$C63,'[1]Monthly Proforma'!$E$2:$FF$2,0))</f>
        <v>203058.6888197402</v>
      </c>
      <c r="I63" s="106">
        <f t="shared" si="7"/>
        <v>203058.6888197402</v>
      </c>
      <c r="J63" s="107"/>
      <c r="K63" s="107">
        <f>SUMIFS('[1]Monthly Proforma'!$E$63:$FF$63,'[1]Monthly Proforma'!$E$2:$FF$2,'Preferred Waterfall'!$C63)+SUMIFS('[1]Monthly Proforma'!$E$64:$FF$64,'[1]Monthly Proforma'!$E$2:$FF$2,'Preferred Waterfall'!$C63)+SUMIFS('[1]Monthly Proforma'!$E$65:$FF$65,'[1]Monthly Proforma'!$E$2:$FF$2,'Preferred Waterfall'!$C63)+SUMIFS('[1]Monthly Proforma'!$E$83:$FF$83,'[1]Monthly Proforma'!$E$2:$FF$2,'Preferred Waterfall'!$C63)+SUMIFS('[1]Monthly Proforma'!$E$84:$FF$84,'[1]Monthly Proforma'!$E$2:$FF$2,'Preferred Waterfall'!$C63)+SUMIFS('[1]Monthly Proforma'!$E$124:$FF$124,'[1]Monthly Proforma'!$E$2:$FF$2,'Preferred Waterfall'!$C63)+SUMIFS('[1]Monthly Proforma'!$E$126:$FF$126,'[1]Monthly Proforma'!$E$2:$FF$2,'Preferred Waterfall'!$C63)+SUMIFS('[1]Monthly Proforma'!$E$132:$FF$132,'[1]Monthly Proforma'!$E$2:$FF$2,'Preferred Waterfall'!$C63)+SUMIFS('[1]Monthly Proforma'!$E$136:$FF$136,'[1]Monthly Proforma'!$E$2:$FF$2,'Preferred Waterfall'!$C63)</f>
        <v>0</v>
      </c>
      <c r="L63" s="107"/>
      <c r="M63" s="107">
        <f t="shared" si="8"/>
        <v>203058.6888197402</v>
      </c>
      <c r="N63" s="107"/>
      <c r="O63" s="107">
        <f t="shared" si="0"/>
        <v>203058.6888197402</v>
      </c>
      <c r="P63" s="107"/>
      <c r="Q63" s="107">
        <f t="shared" si="1"/>
        <v>0</v>
      </c>
      <c r="R63" s="107"/>
      <c r="S63" s="107">
        <f t="shared" si="2"/>
        <v>203058.6888197402</v>
      </c>
      <c r="T63" s="107"/>
      <c r="U63" s="107"/>
      <c r="V63" s="107"/>
      <c r="W63" s="107">
        <f>IF(-XNPV($M$10,$I$28:$I62,$C$28:$C62)*(1+$M$10)^(($C63-$C$28)/365)&gt;0,-XNPV($M$10,$I$28:$I62,$C$28:$C62)*(1+$M$10)^(($C63-$C$28)/365),0)</f>
        <v>42000426.592855386</v>
      </c>
      <c r="X63" s="107"/>
      <c r="Y63" s="107">
        <f t="shared" si="3"/>
        <v>203058.6888197402</v>
      </c>
      <c r="Z63" s="107"/>
      <c r="AA63" s="107">
        <f>IF(-XNPV($M$10,$Y$28:$Y62,$C$28:$C62)*(1+$M$10)^(($C63-$C$28)/365)&gt;0,-XNPV($M$10,$Y$28:$Y62,$C$28:$C62)*(1+$M$10)^(($C63-$C$28)/365),0)</f>
        <v>11236859.277840348</v>
      </c>
      <c r="AB63" s="107"/>
      <c r="AC63" s="107">
        <f t="shared" si="9"/>
        <v>203058.6888197402</v>
      </c>
      <c r="AD63" s="107"/>
      <c r="AE63" s="107">
        <f t="shared" si="12"/>
        <v>203058.6888197402</v>
      </c>
      <c r="AF63" s="107"/>
      <c r="AG63" s="107">
        <f t="shared" si="4"/>
        <v>0</v>
      </c>
      <c r="AH63" s="107"/>
      <c r="AI63" s="107">
        <f t="shared" si="10"/>
        <v>203058.6888197402</v>
      </c>
      <c r="AJ63" s="107"/>
      <c r="AK63" s="107">
        <f t="shared" si="5"/>
        <v>0</v>
      </c>
    </row>
    <row r="64" spans="1:37" x14ac:dyDescent="0.3">
      <c r="A64" s="2">
        <f t="shared" si="6"/>
        <v>3</v>
      </c>
      <c r="C64" s="105">
        <f t="shared" si="11"/>
        <v>46507</v>
      </c>
      <c r="E64" s="103" cm="1">
        <f t="array" ref="E64">IFERROR(IF(AND($C64&gt;='[1]Assumptions &amp; Sensitivities'!$C$8,'Preferred Waterfall'!$C64&lt;='[1]Assumptions &amp; Sensitivities'!$C$14),INDEX('[1]Monthly Proforma'!$E$144:$FG$144,,MATCH('Preferred Waterfall'!$C64,'[1]Monthly Proforma'!$E$2:$FG$2,0)),0),0)</f>
        <v>120960.3986276926</v>
      </c>
      <c r="G64" s="103" cm="1">
        <f t="array" ref="G64">INDEX('[1]Monthly Proforma'!$E$145:$FF$145,,MATCH('Preferred Waterfall'!$C64,'[1]Monthly Proforma'!$E$2:$FF$2,0))</f>
        <v>120960.3986276926</v>
      </c>
      <c r="I64" s="104">
        <f t="shared" si="7"/>
        <v>120960.3986276926</v>
      </c>
      <c r="J64" s="66"/>
      <c r="K64" s="66">
        <f>SUMIFS('[1]Monthly Proforma'!$E$63:$FF$63,'[1]Monthly Proforma'!$E$2:$FF$2,'Preferred Waterfall'!$C64)+SUMIFS('[1]Monthly Proforma'!$E$64:$FF$64,'[1]Monthly Proforma'!$E$2:$FF$2,'Preferred Waterfall'!$C64)+SUMIFS('[1]Monthly Proforma'!$E$65:$FF$65,'[1]Monthly Proforma'!$E$2:$FF$2,'Preferred Waterfall'!$C64)+SUMIFS('[1]Monthly Proforma'!$E$83:$FF$83,'[1]Monthly Proforma'!$E$2:$FF$2,'Preferred Waterfall'!$C64)+SUMIFS('[1]Monthly Proforma'!$E$84:$FF$84,'[1]Monthly Proforma'!$E$2:$FF$2,'Preferred Waterfall'!$C64)+SUMIFS('[1]Monthly Proforma'!$E$124:$FF$124,'[1]Monthly Proforma'!$E$2:$FF$2,'Preferred Waterfall'!$C64)+SUMIFS('[1]Monthly Proforma'!$E$126:$FF$126,'[1]Monthly Proforma'!$E$2:$FF$2,'Preferred Waterfall'!$C64)+SUMIFS('[1]Monthly Proforma'!$E$132:$FF$132,'[1]Monthly Proforma'!$E$2:$FF$2,'Preferred Waterfall'!$C64)+SUMIFS('[1]Monthly Proforma'!$E$136:$FF$136,'[1]Monthly Proforma'!$E$2:$FF$2,'Preferred Waterfall'!$C64)</f>
        <v>0</v>
      </c>
      <c r="L64" s="66"/>
      <c r="M64" s="66">
        <f t="shared" si="8"/>
        <v>120960.3986276926</v>
      </c>
      <c r="N64" s="66"/>
      <c r="O64" s="66">
        <f t="shared" si="0"/>
        <v>120960.3986276926</v>
      </c>
      <c r="P64" s="66"/>
      <c r="Q64" s="66">
        <f t="shared" si="1"/>
        <v>0</v>
      </c>
      <c r="R64" s="66"/>
      <c r="S64" s="66">
        <f t="shared" si="2"/>
        <v>120960.3986276926</v>
      </c>
      <c r="T64" s="66"/>
      <c r="U64" s="66"/>
      <c r="V64" s="66"/>
      <c r="W64" s="66">
        <f>IF(-XNPV($M$10,$I$28:$I63,$C$28:$C63)*(1+$M$10)^(($C64-$C$28)/365)&gt;0,-XNPV($M$10,$I$28:$I63,$C$28:$C63)*(1+$M$10)^(($C64-$C$28)/365),0)</f>
        <v>42126082.351798765</v>
      </c>
      <c r="X64" s="66"/>
      <c r="Y64" s="66">
        <f t="shared" si="3"/>
        <v>120960.3986276926</v>
      </c>
      <c r="Z64" s="66"/>
      <c r="AA64" s="66">
        <f>IF(-XNPV($M$10,$Y$28:$Y63,$C$28:$C63)*(1+$M$10)^(($C64-$C$28)/365)&gt;0,-XNPV($M$10,$Y$28:$Y63,$C$28:$C63)*(1+$M$10)^(($C64-$C$28)/365),0)</f>
        <v>11120575.66240981</v>
      </c>
      <c r="AB64" s="66"/>
      <c r="AC64" s="66">
        <f t="shared" si="9"/>
        <v>120960.3986276926</v>
      </c>
      <c r="AD64" s="66"/>
      <c r="AE64" s="66">
        <f t="shared" si="12"/>
        <v>120960.3986276926</v>
      </c>
      <c r="AF64" s="66"/>
      <c r="AG64" s="66">
        <f t="shared" si="4"/>
        <v>0</v>
      </c>
      <c r="AH64" s="66"/>
      <c r="AI64" s="66">
        <f t="shared" si="10"/>
        <v>120960.3986276926</v>
      </c>
      <c r="AJ64" s="66"/>
      <c r="AK64" s="66">
        <f t="shared" si="5"/>
        <v>0</v>
      </c>
    </row>
    <row r="65" spans="1:37" x14ac:dyDescent="0.3">
      <c r="A65" s="2">
        <f t="shared" si="6"/>
        <v>4</v>
      </c>
      <c r="C65" s="105">
        <f t="shared" si="11"/>
        <v>46538</v>
      </c>
      <c r="E65" s="103" cm="1">
        <f t="array" ref="E65">IFERROR(IF(AND($C65&gt;='[1]Assumptions &amp; Sensitivities'!$C$8,'Preferred Waterfall'!$C65&lt;='[1]Assumptions &amp; Sensitivities'!$C$14),INDEX('[1]Monthly Proforma'!$E$144:$FG$144,,MATCH('Preferred Waterfall'!$C65,'[1]Monthly Proforma'!$E$2:$FG$2,0)),0),0)</f>
        <v>122639.77202430711</v>
      </c>
      <c r="G65" s="103" cm="1">
        <f t="array" ref="G65">INDEX('[1]Monthly Proforma'!$E$145:$FF$145,,MATCH('Preferred Waterfall'!$C65,'[1]Monthly Proforma'!$E$2:$FF$2,0))</f>
        <v>122639.77202430711</v>
      </c>
      <c r="I65" s="106">
        <f t="shared" si="7"/>
        <v>122639.77202430711</v>
      </c>
      <c r="J65" s="107"/>
      <c r="K65" s="107">
        <f>SUMIFS('[1]Monthly Proforma'!$E$63:$FF$63,'[1]Monthly Proforma'!$E$2:$FF$2,'Preferred Waterfall'!$C65)+SUMIFS('[1]Monthly Proforma'!$E$64:$FF$64,'[1]Monthly Proforma'!$E$2:$FF$2,'Preferred Waterfall'!$C65)+SUMIFS('[1]Monthly Proforma'!$E$65:$FF$65,'[1]Monthly Proforma'!$E$2:$FF$2,'Preferred Waterfall'!$C65)+SUMIFS('[1]Monthly Proforma'!$E$83:$FF$83,'[1]Monthly Proforma'!$E$2:$FF$2,'Preferred Waterfall'!$C65)+SUMIFS('[1]Monthly Proforma'!$E$84:$FF$84,'[1]Monthly Proforma'!$E$2:$FF$2,'Preferred Waterfall'!$C65)+SUMIFS('[1]Monthly Proforma'!$E$124:$FF$124,'[1]Monthly Proforma'!$E$2:$FF$2,'Preferred Waterfall'!$C65)+SUMIFS('[1]Monthly Proforma'!$E$126:$FF$126,'[1]Monthly Proforma'!$E$2:$FF$2,'Preferred Waterfall'!$C65)+SUMIFS('[1]Monthly Proforma'!$E$132:$FF$132,'[1]Monthly Proforma'!$E$2:$FF$2,'Preferred Waterfall'!$C65)+SUMIFS('[1]Monthly Proforma'!$E$136:$FF$136,'[1]Monthly Proforma'!$E$2:$FF$2,'Preferred Waterfall'!$C65)</f>
        <v>0</v>
      </c>
      <c r="L65" s="107"/>
      <c r="M65" s="107">
        <f t="shared" si="8"/>
        <v>122639.77202430711</v>
      </c>
      <c r="N65" s="107"/>
      <c r="O65" s="107">
        <f t="shared" si="0"/>
        <v>122639.77202430711</v>
      </c>
      <c r="P65" s="107"/>
      <c r="Q65" s="107">
        <f t="shared" si="1"/>
        <v>0</v>
      </c>
      <c r="R65" s="107"/>
      <c r="S65" s="107">
        <f t="shared" si="2"/>
        <v>122639.77202430711</v>
      </c>
      <c r="T65" s="107"/>
      <c r="U65" s="107"/>
      <c r="V65" s="107"/>
      <c r="W65" s="107">
        <f>IF(-XNPV($M$10,$I$28:$I64,$C$28:$C64)*(1+$M$10)^(($C65-$C$28)/365)&gt;0,-XNPV($M$10,$I$28:$I64,$C$28:$C64)*(1+$M$10)^(($C65-$C$28)/365),0)</f>
        <v>42346526.519421212</v>
      </c>
      <c r="X65" s="107"/>
      <c r="Y65" s="107">
        <f t="shared" si="3"/>
        <v>122639.77202430711</v>
      </c>
      <c r="Z65" s="107"/>
      <c r="AA65" s="107">
        <f>IF(-XNPV($M$10,$Y$28:$Y64,$C$28:$C64)*(1+$M$10)^(($C65-$C$28)/365)&gt;0,-XNPV($M$10,$Y$28:$Y64,$C$28:$C64)*(1+$M$10)^(($C65-$C$28)/365),0)</f>
        <v>11089016.715401197</v>
      </c>
      <c r="AB65" s="107"/>
      <c r="AC65" s="107">
        <f t="shared" si="9"/>
        <v>122639.77202430711</v>
      </c>
      <c r="AD65" s="107"/>
      <c r="AE65" s="107">
        <f t="shared" si="12"/>
        <v>122639.77202430711</v>
      </c>
      <c r="AF65" s="107"/>
      <c r="AG65" s="107">
        <f t="shared" si="4"/>
        <v>0</v>
      </c>
      <c r="AH65" s="107"/>
      <c r="AI65" s="107">
        <f t="shared" si="10"/>
        <v>122639.77202430711</v>
      </c>
      <c r="AJ65" s="107"/>
      <c r="AK65" s="107">
        <f t="shared" si="5"/>
        <v>0</v>
      </c>
    </row>
    <row r="66" spans="1:37" x14ac:dyDescent="0.3">
      <c r="A66" s="2">
        <f t="shared" si="6"/>
        <v>4</v>
      </c>
      <c r="C66" s="105">
        <f t="shared" si="11"/>
        <v>46568</v>
      </c>
      <c r="E66" s="103" cm="1">
        <f t="array" ref="E66">IFERROR(IF(AND($C66&gt;='[1]Assumptions &amp; Sensitivities'!$C$8,'Preferred Waterfall'!$C66&lt;='[1]Assumptions &amp; Sensitivities'!$C$14),INDEX('[1]Monthly Proforma'!$E$144:$FG$144,,MATCH('Preferred Waterfall'!$C66,'[1]Monthly Proforma'!$E$2:$FG$2,0)),0),0)</f>
        <v>124319.1454209215</v>
      </c>
      <c r="G66" s="103" cm="1">
        <f t="array" ref="G66">INDEX('[1]Monthly Proforma'!$E$145:$FF$145,,MATCH('Preferred Waterfall'!$C66,'[1]Monthly Proforma'!$E$2:$FF$2,0))</f>
        <v>124319.1454209215</v>
      </c>
      <c r="I66" s="104">
        <f t="shared" si="7"/>
        <v>124319.1454209215</v>
      </c>
      <c r="J66" s="66"/>
      <c r="K66" s="66">
        <f>SUMIFS('[1]Monthly Proforma'!$E$63:$FF$63,'[1]Monthly Proforma'!$E$2:$FF$2,'Preferred Waterfall'!$C66)+SUMIFS('[1]Monthly Proforma'!$E$64:$FF$64,'[1]Monthly Proforma'!$E$2:$FF$2,'Preferred Waterfall'!$C66)+SUMIFS('[1]Monthly Proforma'!$E$65:$FF$65,'[1]Monthly Proforma'!$E$2:$FF$2,'Preferred Waterfall'!$C66)+SUMIFS('[1]Monthly Proforma'!$E$83:$FF$83,'[1]Monthly Proforma'!$E$2:$FF$2,'Preferred Waterfall'!$C66)+SUMIFS('[1]Monthly Proforma'!$E$84:$FF$84,'[1]Monthly Proforma'!$E$2:$FF$2,'Preferred Waterfall'!$C66)+SUMIFS('[1]Monthly Proforma'!$E$124:$FF$124,'[1]Monthly Proforma'!$E$2:$FF$2,'Preferred Waterfall'!$C66)+SUMIFS('[1]Monthly Proforma'!$E$126:$FF$126,'[1]Monthly Proforma'!$E$2:$FF$2,'Preferred Waterfall'!$C66)+SUMIFS('[1]Monthly Proforma'!$E$132:$FF$132,'[1]Monthly Proforma'!$E$2:$FF$2,'Preferred Waterfall'!$C66)+SUMIFS('[1]Monthly Proforma'!$E$136:$FF$136,'[1]Monthly Proforma'!$E$2:$FF$2,'Preferred Waterfall'!$C66)</f>
        <v>0</v>
      </c>
      <c r="L66" s="66"/>
      <c r="M66" s="66">
        <f t="shared" si="8"/>
        <v>124319.1454209215</v>
      </c>
      <c r="N66" s="66"/>
      <c r="O66" s="66">
        <f t="shared" si="0"/>
        <v>124319.1454209215</v>
      </c>
      <c r="P66" s="66"/>
      <c r="Q66" s="66">
        <f t="shared" si="1"/>
        <v>0</v>
      </c>
      <c r="R66" s="66"/>
      <c r="S66" s="66">
        <f t="shared" si="2"/>
        <v>124319.1454209215</v>
      </c>
      <c r="T66" s="66"/>
      <c r="U66" s="66"/>
      <c r="V66" s="66"/>
      <c r="W66" s="66">
        <f>IF(-XNPV($M$10,$I$28:$I65,$C$28:$C65)*(1+$M$10)^(($C66-$C$28)/365)&gt;0,-XNPV($M$10,$I$28:$I65,$C$28:$C65)*(1+$M$10)^(($C66-$C$28)/365),0)</f>
        <v>42555955.542887792</v>
      </c>
      <c r="X66" s="66"/>
      <c r="Y66" s="66">
        <f t="shared" si="3"/>
        <v>124319.1454209215</v>
      </c>
      <c r="Z66" s="66"/>
      <c r="AA66" s="66">
        <f>IF(-XNPV($M$10,$Y$28:$Y65,$C$28:$C65)*(1+$M$10)^(($C66-$C$28)/365)&gt;0,-XNPV($M$10,$Y$28:$Y65,$C$28:$C65)*(1+$M$10)^(($C66-$C$28)/365),0)</f>
        <v>11052621.765040798</v>
      </c>
      <c r="AB66" s="66"/>
      <c r="AC66" s="66">
        <f t="shared" si="9"/>
        <v>124319.1454209215</v>
      </c>
      <c r="AD66" s="66"/>
      <c r="AE66" s="66">
        <f t="shared" si="12"/>
        <v>124319.1454209215</v>
      </c>
      <c r="AF66" s="66"/>
      <c r="AG66" s="66">
        <f t="shared" si="4"/>
        <v>0</v>
      </c>
      <c r="AH66" s="66"/>
      <c r="AI66" s="66">
        <f t="shared" si="10"/>
        <v>124319.1454209215</v>
      </c>
      <c r="AJ66" s="66"/>
      <c r="AK66" s="66">
        <f t="shared" si="5"/>
        <v>0</v>
      </c>
    </row>
    <row r="67" spans="1:37" x14ac:dyDescent="0.3">
      <c r="A67" s="2">
        <f t="shared" si="6"/>
        <v>4</v>
      </c>
      <c r="C67" s="105">
        <f t="shared" si="11"/>
        <v>46599</v>
      </c>
      <c r="E67" s="103" cm="1">
        <f t="array" ref="E67">IFERROR(IF(AND($C67&gt;='[1]Assumptions &amp; Sensitivities'!$C$8,'Preferred Waterfall'!$C67&lt;='[1]Assumptions &amp; Sensitivities'!$C$14),INDEX('[1]Monthly Proforma'!$E$144:$FG$144,,MATCH('Preferred Waterfall'!$C67,'[1]Monthly Proforma'!$E$2:$FG$2,0)),0),0)</f>
        <v>125998.51881753613</v>
      </c>
      <c r="G67" s="103" cm="1">
        <f t="array" ref="G67">INDEX('[1]Monthly Proforma'!$E$145:$FF$145,,MATCH('Preferred Waterfall'!$C67,'[1]Monthly Proforma'!$E$2:$FF$2,0))</f>
        <v>125998.51881753613</v>
      </c>
      <c r="I67" s="106">
        <f t="shared" si="7"/>
        <v>125998.51881753613</v>
      </c>
      <c r="J67" s="107"/>
      <c r="K67" s="107">
        <f>SUMIFS('[1]Monthly Proforma'!$E$63:$FF$63,'[1]Monthly Proforma'!$E$2:$FF$2,'Preferred Waterfall'!$C67)+SUMIFS('[1]Monthly Proforma'!$E$64:$FF$64,'[1]Monthly Proforma'!$E$2:$FF$2,'Preferred Waterfall'!$C67)+SUMIFS('[1]Monthly Proforma'!$E$65:$FF$65,'[1]Monthly Proforma'!$E$2:$FF$2,'Preferred Waterfall'!$C67)+SUMIFS('[1]Monthly Proforma'!$E$83:$FF$83,'[1]Monthly Proforma'!$E$2:$FF$2,'Preferred Waterfall'!$C67)+SUMIFS('[1]Monthly Proforma'!$E$84:$FF$84,'[1]Monthly Proforma'!$E$2:$FF$2,'Preferred Waterfall'!$C67)+SUMIFS('[1]Monthly Proforma'!$E$124:$FF$124,'[1]Monthly Proforma'!$E$2:$FF$2,'Preferred Waterfall'!$C67)+SUMIFS('[1]Monthly Proforma'!$E$126:$FF$126,'[1]Monthly Proforma'!$E$2:$FF$2,'Preferred Waterfall'!$C67)+SUMIFS('[1]Monthly Proforma'!$E$132:$FF$132,'[1]Monthly Proforma'!$E$2:$FF$2,'Preferred Waterfall'!$C67)+SUMIFS('[1]Monthly Proforma'!$E$136:$FF$136,'[1]Monthly Proforma'!$E$2:$FF$2,'Preferred Waterfall'!$C67)</f>
        <v>0</v>
      </c>
      <c r="L67" s="107"/>
      <c r="M67" s="107">
        <f t="shared" si="8"/>
        <v>125998.51881753613</v>
      </c>
      <c r="N67" s="107"/>
      <c r="O67" s="107">
        <f t="shared" si="0"/>
        <v>125998.51881753613</v>
      </c>
      <c r="P67" s="107"/>
      <c r="Q67" s="107">
        <f t="shared" si="1"/>
        <v>0</v>
      </c>
      <c r="R67" s="107"/>
      <c r="S67" s="107">
        <f t="shared" si="2"/>
        <v>125998.51881753613</v>
      </c>
      <c r="T67" s="107"/>
      <c r="U67" s="107"/>
      <c r="V67" s="107"/>
      <c r="W67" s="107">
        <f>IF(-XNPV($M$10,$I$28:$I66,$C$28:$C66)*(1+$M$10)^(($C67-$C$28)/365)&gt;0,-XNPV($M$10,$I$28:$I66,$C$28:$C66)*(1+$M$10)^(($C67-$C$28)/365),0)</f>
        <v>42776507.540460125</v>
      </c>
      <c r="X67" s="107"/>
      <c r="Y67" s="107">
        <f t="shared" si="3"/>
        <v>125998.51881753613</v>
      </c>
      <c r="Z67" s="107"/>
      <c r="AA67" s="107">
        <f>IF(-XNPV($M$10,$Y$28:$Y66,$C$28:$C66)*(1+$M$10)^(($C67-$C$28)/365)&gt;0,-XNPV($M$10,$Y$28:$Y66,$C$28:$C66)*(1+$M$10)^(($C67-$C$28)/365),0)</f>
        <v>11017124.464247804</v>
      </c>
      <c r="AB67" s="107"/>
      <c r="AC67" s="107">
        <f t="shared" si="9"/>
        <v>125998.51881753613</v>
      </c>
      <c r="AD67" s="107"/>
      <c r="AE67" s="107">
        <f t="shared" si="12"/>
        <v>125998.51881753613</v>
      </c>
      <c r="AF67" s="107"/>
      <c r="AG67" s="107">
        <f t="shared" si="4"/>
        <v>0</v>
      </c>
      <c r="AH67" s="107"/>
      <c r="AI67" s="107">
        <f t="shared" si="10"/>
        <v>125998.51881753613</v>
      </c>
      <c r="AJ67" s="107"/>
      <c r="AK67" s="107">
        <f t="shared" si="5"/>
        <v>0</v>
      </c>
    </row>
    <row r="68" spans="1:37" x14ac:dyDescent="0.3">
      <c r="A68" s="2">
        <f t="shared" si="6"/>
        <v>4</v>
      </c>
      <c r="C68" s="105">
        <f t="shared" si="11"/>
        <v>46630</v>
      </c>
      <c r="E68" s="103" cm="1">
        <f t="array" ref="E68">IFERROR(IF(AND($C68&gt;='[1]Assumptions &amp; Sensitivities'!$C$8,'Preferred Waterfall'!$C68&lt;='[1]Assumptions &amp; Sensitivities'!$C$14),INDEX('[1]Monthly Proforma'!$E$144:$FG$144,,MATCH('Preferred Waterfall'!$C68,'[1]Monthly Proforma'!$E$2:$FG$2,0)),0),0)</f>
        <v>127677.89221415069</v>
      </c>
      <c r="G68" s="103" cm="1">
        <f t="array" ref="G68">INDEX('[1]Monthly Proforma'!$E$145:$FF$145,,MATCH('Preferred Waterfall'!$C68,'[1]Monthly Proforma'!$E$2:$FF$2,0))</f>
        <v>127677.89221415069</v>
      </c>
      <c r="I68" s="104">
        <f t="shared" si="7"/>
        <v>127677.89221415069</v>
      </c>
      <c r="J68" s="66"/>
      <c r="K68" s="66">
        <f>SUMIFS('[1]Monthly Proforma'!$E$63:$FF$63,'[1]Monthly Proforma'!$E$2:$FF$2,'Preferred Waterfall'!$C68)+SUMIFS('[1]Monthly Proforma'!$E$64:$FF$64,'[1]Monthly Proforma'!$E$2:$FF$2,'Preferred Waterfall'!$C68)+SUMIFS('[1]Monthly Proforma'!$E$65:$FF$65,'[1]Monthly Proforma'!$E$2:$FF$2,'Preferred Waterfall'!$C68)+SUMIFS('[1]Monthly Proforma'!$E$83:$FF$83,'[1]Monthly Proforma'!$E$2:$FF$2,'Preferred Waterfall'!$C68)+SUMIFS('[1]Monthly Proforma'!$E$84:$FF$84,'[1]Monthly Proforma'!$E$2:$FF$2,'Preferred Waterfall'!$C68)+SUMIFS('[1]Monthly Proforma'!$E$124:$FF$124,'[1]Monthly Proforma'!$E$2:$FF$2,'Preferred Waterfall'!$C68)+SUMIFS('[1]Monthly Proforma'!$E$126:$FF$126,'[1]Monthly Proforma'!$E$2:$FF$2,'Preferred Waterfall'!$C68)+SUMIFS('[1]Monthly Proforma'!$E$132:$FF$132,'[1]Monthly Proforma'!$E$2:$FF$2,'Preferred Waterfall'!$C68)+SUMIFS('[1]Monthly Proforma'!$E$136:$FF$136,'[1]Monthly Proforma'!$E$2:$FF$2,'Preferred Waterfall'!$C68)</f>
        <v>0</v>
      </c>
      <c r="L68" s="66"/>
      <c r="M68" s="66">
        <f t="shared" si="8"/>
        <v>127677.89221415069</v>
      </c>
      <c r="N68" s="66"/>
      <c r="O68" s="66">
        <f t="shared" si="0"/>
        <v>127677.89221415069</v>
      </c>
      <c r="P68" s="66"/>
      <c r="Q68" s="66">
        <f t="shared" si="1"/>
        <v>0</v>
      </c>
      <c r="R68" s="66"/>
      <c r="S68" s="66">
        <f t="shared" si="2"/>
        <v>127677.89221415069</v>
      </c>
      <c r="T68" s="66"/>
      <c r="U68" s="66"/>
      <c r="V68" s="66"/>
      <c r="W68" s="66">
        <f>IF(-XNPV($M$10,$I$28:$I67,$C$28:$C67)*(1+$M$10)^(($C68-$C$28)/365)&gt;0,-XNPV($M$10,$I$28:$I67,$C$28:$C67)*(1+$M$10)^(($C68-$C$28)/365),0)</f>
        <v>42997159.093248501</v>
      </c>
      <c r="X68" s="66"/>
      <c r="Y68" s="66">
        <f t="shared" si="3"/>
        <v>127677.89221415069</v>
      </c>
      <c r="Z68" s="66"/>
      <c r="AA68" s="66">
        <f>IF(-XNPV($M$10,$Y$28:$Y67,$C$28:$C67)*(1+$M$10)^(($C68-$C$28)/365)&gt;0,-XNPV($M$10,$Y$28:$Y67,$C$28:$C67)*(1+$M$10)^(($C68-$C$28)/365),0)</f>
        <v>10979645.629613558</v>
      </c>
      <c r="AB68" s="66"/>
      <c r="AC68" s="66">
        <f t="shared" si="9"/>
        <v>127677.89221415069</v>
      </c>
      <c r="AD68" s="66"/>
      <c r="AE68" s="66">
        <f t="shared" si="12"/>
        <v>127677.89221415069</v>
      </c>
      <c r="AF68" s="66"/>
      <c r="AG68" s="66">
        <f t="shared" si="4"/>
        <v>0</v>
      </c>
      <c r="AH68" s="66"/>
      <c r="AI68" s="66">
        <f t="shared" si="10"/>
        <v>127677.89221415069</v>
      </c>
      <c r="AJ68" s="66"/>
      <c r="AK68" s="66">
        <f t="shared" si="5"/>
        <v>0</v>
      </c>
    </row>
    <row r="69" spans="1:37" x14ac:dyDescent="0.3">
      <c r="A69" s="2">
        <f t="shared" si="6"/>
        <v>4</v>
      </c>
      <c r="C69" s="105">
        <f t="shared" si="11"/>
        <v>46660</v>
      </c>
      <c r="E69" s="103" cm="1">
        <f t="array" ref="E69">IFERROR(IF(AND($C69&gt;='[1]Assumptions &amp; Sensitivities'!$C$8,'Preferred Waterfall'!$C69&lt;='[1]Assumptions &amp; Sensitivities'!$C$14),INDEX('[1]Monthly Proforma'!$E$144:$FG$144,,MATCH('Preferred Waterfall'!$C69,'[1]Monthly Proforma'!$E$2:$FG$2,0)),0),0)</f>
        <v>27926064.283852197</v>
      </c>
      <c r="G69" s="103" cm="1">
        <f t="array" ref="G69">INDEX('[1]Monthly Proforma'!$E$145:$FF$145,,MATCH('Preferred Waterfall'!$C69,'[1]Monthly Proforma'!$E$2:$FF$2,0))</f>
        <v>218229.90373178478</v>
      </c>
      <c r="I69" s="106">
        <f t="shared" si="7"/>
        <v>27926064.283852197</v>
      </c>
      <c r="J69" s="107"/>
      <c r="K69" s="107">
        <f>SUMIFS('[1]Monthly Proforma'!$E$63:$FF$63,'[1]Monthly Proforma'!$E$2:$FF$2,'Preferred Waterfall'!$C69)+SUMIFS('[1]Monthly Proforma'!$E$64:$FF$64,'[1]Monthly Proforma'!$E$2:$FF$2,'Preferred Waterfall'!$C69)+SUMIFS('[1]Monthly Proforma'!$E$65:$FF$65,'[1]Monthly Proforma'!$E$2:$FF$2,'Preferred Waterfall'!$C69)+SUMIFS('[1]Monthly Proforma'!$E$83:$FF$83,'[1]Monthly Proforma'!$E$2:$FF$2,'Preferred Waterfall'!$C69)+SUMIFS('[1]Monthly Proforma'!$E$84:$FF$84,'[1]Monthly Proforma'!$E$2:$FF$2,'Preferred Waterfall'!$C69)+SUMIFS('[1]Monthly Proforma'!$E$124:$FF$124,'[1]Monthly Proforma'!$E$2:$FF$2,'Preferred Waterfall'!$C69)+SUMIFS('[1]Monthly Proforma'!$E$126:$FF$126,'[1]Monthly Proforma'!$E$2:$FF$2,'Preferred Waterfall'!$C69)+SUMIFS('[1]Monthly Proforma'!$E$132:$FF$132,'[1]Monthly Proforma'!$E$2:$FF$2,'Preferred Waterfall'!$C69)+SUMIFS('[1]Monthly Proforma'!$E$136:$FF$136,'[1]Monthly Proforma'!$E$2:$FF$2,'Preferred Waterfall'!$C69)</f>
        <v>-1146443.9841273718</v>
      </c>
      <c r="L69" s="107"/>
      <c r="M69" s="107">
        <f t="shared" si="8"/>
        <v>29072508.26797957</v>
      </c>
      <c r="N69" s="107"/>
      <c r="O69" s="107">
        <f t="shared" si="0"/>
        <v>10937312.790469076</v>
      </c>
      <c r="P69" s="107"/>
      <c r="Q69" s="107">
        <f t="shared" si="1"/>
        <v>16988751.493383121</v>
      </c>
      <c r="R69" s="107"/>
      <c r="S69" s="107">
        <f t="shared" si="2"/>
        <v>27926064.283852197</v>
      </c>
      <c r="T69" s="107"/>
      <c r="U69" s="107"/>
      <c r="V69" s="107"/>
      <c r="W69" s="107">
        <f>IF(-XNPV($M$10,$I$28:$I68,$C$28:$C68)*(1+$M$10)^(($C69-$C$28)/365)&gt;0,-XNPV($M$10,$I$28:$I68,$C$28:$C68)*(1+$M$10)^(($C69-$C$28)/365),0)</f>
        <v>43206627.259399638</v>
      </c>
      <c r="X69" s="107"/>
      <c r="Y69" s="107">
        <f t="shared" si="3"/>
        <v>27926064.283852197</v>
      </c>
      <c r="Z69" s="107"/>
      <c r="AA69" s="107">
        <f>IF(-XNPV($M$10,$Y$28:$Y68,$C$28:$C68)*(1+$M$10)^(($C69-$C$28)/365)&gt;0,-XNPV($M$10,$Y$28:$Y68,$C$28:$C68)*(1+$M$10)^(($C69-$C$28)/365),0)</f>
        <v>10937312.790469076</v>
      </c>
      <c r="AB69" s="107"/>
      <c r="AC69" s="107">
        <f t="shared" si="9"/>
        <v>27926064.283852197</v>
      </c>
      <c r="AD69" s="107"/>
      <c r="AE69" s="107">
        <f t="shared" si="12"/>
        <v>10937312.790469076</v>
      </c>
      <c r="AF69" s="107"/>
      <c r="AG69" s="107">
        <f t="shared" si="4"/>
        <v>16988751.493383121</v>
      </c>
      <c r="AH69" s="107"/>
      <c r="AI69" s="107">
        <f t="shared" si="10"/>
        <v>27926064.283852197</v>
      </c>
      <c r="AJ69" s="107"/>
      <c r="AK69" s="107">
        <f t="shared" si="5"/>
        <v>0</v>
      </c>
    </row>
    <row r="70" spans="1:37" x14ac:dyDescent="0.3">
      <c r="A70" s="2">
        <f t="shared" si="6"/>
        <v>4</v>
      </c>
      <c r="C70" s="105">
        <f t="shared" si="11"/>
        <v>46691</v>
      </c>
      <c r="E70" s="103" cm="1">
        <f t="array" ref="E70">IFERROR(IF(AND($C70&gt;='[1]Assumptions &amp; Sensitivities'!$C$8,'Preferred Waterfall'!$C70&lt;='[1]Assumptions &amp; Sensitivities'!$C$14),INDEX('[1]Monthly Proforma'!$E$144:$FG$144,,MATCH('Preferred Waterfall'!$C70,'[1]Monthly Proforma'!$E$2:$FG$2,0)),0),0)</f>
        <v>219909.27712839935</v>
      </c>
      <c r="G70" s="103" cm="1">
        <f t="array" ref="G70">INDEX('[1]Monthly Proforma'!$E$145:$FF$145,,MATCH('Preferred Waterfall'!$C70,'[1]Monthly Proforma'!$E$2:$FF$2,0))</f>
        <v>219909.27712839935</v>
      </c>
      <c r="I70" s="104">
        <f t="shared" si="7"/>
        <v>219909.27712839935</v>
      </c>
      <c r="J70" s="66"/>
      <c r="K70" s="66">
        <f>SUMIFS('[1]Monthly Proforma'!$E$63:$FF$63,'[1]Monthly Proforma'!$E$2:$FF$2,'Preferred Waterfall'!$C70)+SUMIFS('[1]Monthly Proforma'!$E$64:$FF$64,'[1]Monthly Proforma'!$E$2:$FF$2,'Preferred Waterfall'!$C70)+SUMIFS('[1]Monthly Proforma'!$E$65:$FF$65,'[1]Monthly Proforma'!$E$2:$FF$2,'Preferred Waterfall'!$C70)+SUMIFS('[1]Monthly Proforma'!$E$83:$FF$83,'[1]Monthly Proforma'!$E$2:$FF$2,'Preferred Waterfall'!$C70)+SUMIFS('[1]Monthly Proforma'!$E$84:$FF$84,'[1]Monthly Proforma'!$E$2:$FF$2,'Preferred Waterfall'!$C70)+SUMIFS('[1]Monthly Proforma'!$E$124:$FF$124,'[1]Monthly Proforma'!$E$2:$FF$2,'Preferred Waterfall'!$C70)+SUMIFS('[1]Monthly Proforma'!$E$126:$FF$126,'[1]Monthly Proforma'!$E$2:$FF$2,'Preferred Waterfall'!$C70)+SUMIFS('[1]Monthly Proforma'!$E$132:$FF$132,'[1]Monthly Proforma'!$E$2:$FF$2,'Preferred Waterfall'!$C70)+SUMIFS('[1]Monthly Proforma'!$E$136:$FF$136,'[1]Monthly Proforma'!$E$2:$FF$2,'Preferred Waterfall'!$C70)</f>
        <v>0</v>
      </c>
      <c r="L70" s="66"/>
      <c r="M70" s="66">
        <f t="shared" si="8"/>
        <v>219909.27712839935</v>
      </c>
      <c r="N70" s="66"/>
      <c r="O70" s="66">
        <f t="shared" si="0"/>
        <v>0</v>
      </c>
      <c r="P70" s="66"/>
      <c r="Q70" s="66">
        <f t="shared" si="1"/>
        <v>219909.27712839935</v>
      </c>
      <c r="R70" s="66"/>
      <c r="S70" s="66">
        <f t="shared" si="2"/>
        <v>219909.27712839935</v>
      </c>
      <c r="T70" s="66"/>
      <c r="U70" s="66"/>
      <c r="V70" s="66"/>
      <c r="W70" s="66">
        <f>IF(-XNPV($M$10,$I$28:$I69,$C$28:$C69)*(1+$M$10)^(($C70-$C$28)/365)&gt;0,-XNPV($M$10,$I$28:$I69,$C$28:$C69)*(1+$M$10)^(($C70-$C$28)/365),0)</f>
        <v>15404758.638651112</v>
      </c>
      <c r="X70" s="66"/>
      <c r="Y70" s="66">
        <f t="shared" si="3"/>
        <v>219909.27712839935</v>
      </c>
      <c r="Z70" s="66"/>
      <c r="AA70" s="66">
        <f>IF(-XNPV($M$10,$Y$28:$Y69,$C$28:$C69)*(1+$M$10)^(($C70-$C$28)/365)&gt;0,-XNPV($M$10,$Y$28:$Y69,$C$28:$C69)*(1+$M$10)^(($C70-$C$28)/365),0)</f>
        <v>0</v>
      </c>
      <c r="AB70" s="66"/>
      <c r="AC70" s="66">
        <f t="shared" si="9"/>
        <v>219909.27712839935</v>
      </c>
      <c r="AD70" s="66"/>
      <c r="AE70" s="66">
        <f t="shared" si="12"/>
        <v>0</v>
      </c>
      <c r="AF70" s="66"/>
      <c r="AG70" s="66">
        <f t="shared" si="4"/>
        <v>219909.27712839935</v>
      </c>
      <c r="AH70" s="66"/>
      <c r="AI70" s="66">
        <f t="shared" si="10"/>
        <v>219909.27712839935</v>
      </c>
      <c r="AJ70" s="66"/>
      <c r="AK70" s="66">
        <f t="shared" si="5"/>
        <v>0</v>
      </c>
    </row>
    <row r="71" spans="1:37" x14ac:dyDescent="0.3">
      <c r="A71" s="2">
        <f t="shared" si="6"/>
        <v>4</v>
      </c>
      <c r="C71" s="105">
        <f t="shared" si="11"/>
        <v>46721</v>
      </c>
      <c r="E71" s="103" cm="1">
        <f t="array" ref="E71">IFERROR(IF(AND($C71&gt;='[1]Assumptions &amp; Sensitivities'!$C$8,'Preferred Waterfall'!$C71&lt;='[1]Assumptions &amp; Sensitivities'!$C$14),INDEX('[1]Monthly Proforma'!$E$144:$FG$144,,MATCH('Preferred Waterfall'!$C71,'[1]Monthly Proforma'!$E$2:$FG$2,0)),0),0)</f>
        <v>221588.65052501403</v>
      </c>
      <c r="G71" s="103" cm="1">
        <f t="array" ref="G71">INDEX('[1]Monthly Proforma'!$E$145:$FF$145,,MATCH('Preferred Waterfall'!$C71,'[1]Monthly Proforma'!$E$2:$FF$2,0))</f>
        <v>221588.65052501403</v>
      </c>
      <c r="I71" s="106">
        <f t="shared" si="7"/>
        <v>221588.65052501403</v>
      </c>
      <c r="J71" s="107"/>
      <c r="K71" s="107">
        <f>SUMIFS('[1]Monthly Proforma'!$E$63:$FF$63,'[1]Monthly Proforma'!$E$2:$FF$2,'Preferred Waterfall'!$C71)+SUMIFS('[1]Monthly Proforma'!$E$64:$FF$64,'[1]Monthly Proforma'!$E$2:$FF$2,'Preferred Waterfall'!$C71)+SUMIFS('[1]Monthly Proforma'!$E$65:$FF$65,'[1]Monthly Proforma'!$E$2:$FF$2,'Preferred Waterfall'!$C71)+SUMIFS('[1]Monthly Proforma'!$E$83:$FF$83,'[1]Monthly Proforma'!$E$2:$FF$2,'Preferred Waterfall'!$C71)+SUMIFS('[1]Monthly Proforma'!$E$84:$FF$84,'[1]Monthly Proforma'!$E$2:$FF$2,'Preferred Waterfall'!$C71)+SUMIFS('[1]Monthly Proforma'!$E$124:$FF$124,'[1]Monthly Proforma'!$E$2:$FF$2,'Preferred Waterfall'!$C71)+SUMIFS('[1]Monthly Proforma'!$E$126:$FF$126,'[1]Monthly Proforma'!$E$2:$FF$2,'Preferred Waterfall'!$C71)+SUMIFS('[1]Monthly Proforma'!$E$132:$FF$132,'[1]Monthly Proforma'!$E$2:$FF$2,'Preferred Waterfall'!$C71)+SUMIFS('[1]Monthly Proforma'!$E$136:$FF$136,'[1]Monthly Proforma'!$E$2:$FF$2,'Preferred Waterfall'!$C71)</f>
        <v>0</v>
      </c>
      <c r="L71" s="107"/>
      <c r="M71" s="107">
        <f t="shared" si="8"/>
        <v>221588.65052501403</v>
      </c>
      <c r="N71" s="107"/>
      <c r="O71" s="107">
        <f t="shared" si="0"/>
        <v>0</v>
      </c>
      <c r="P71" s="107"/>
      <c r="Q71" s="107">
        <f t="shared" si="1"/>
        <v>221588.65052501403</v>
      </c>
      <c r="R71" s="107"/>
      <c r="S71" s="107">
        <f t="shared" si="2"/>
        <v>221588.65052501403</v>
      </c>
      <c r="T71" s="107"/>
      <c r="U71" s="107"/>
      <c r="V71" s="107"/>
      <c r="W71" s="107">
        <f>IF(-XNPV($M$10,$I$28:$I70,$C$28:$C70)*(1+$M$10)^(($C71-$C$28)/365)&gt;0,-XNPV($M$10,$I$28:$I70,$C$28:$C70)*(1+$M$10)^(($C71-$C$28)/365),0)</f>
        <v>15304270.263424935</v>
      </c>
      <c r="X71" s="107"/>
      <c r="Y71" s="107">
        <f t="shared" si="3"/>
        <v>221588.65052501403</v>
      </c>
      <c r="Z71" s="107"/>
      <c r="AA71" s="107">
        <f>IF(-XNPV($M$10,$Y$28:$Y70,$C$28:$C70)*(1+$M$10)^(($C71-$C$28)/365)&gt;0,-XNPV($M$10,$Y$28:$Y70,$C$28:$C70)*(1+$M$10)^(($C71-$C$28)/365),0)</f>
        <v>0</v>
      </c>
      <c r="AB71" s="107"/>
      <c r="AC71" s="107">
        <f t="shared" si="9"/>
        <v>221588.65052501403</v>
      </c>
      <c r="AD71" s="107"/>
      <c r="AE71" s="107">
        <f t="shared" si="12"/>
        <v>0</v>
      </c>
      <c r="AF71" s="107"/>
      <c r="AG71" s="107">
        <f t="shared" si="4"/>
        <v>221588.65052501403</v>
      </c>
      <c r="AH71" s="107"/>
      <c r="AI71" s="107">
        <f t="shared" si="10"/>
        <v>221588.65052501403</v>
      </c>
      <c r="AJ71" s="107"/>
      <c r="AK71" s="107">
        <f t="shared" si="5"/>
        <v>0</v>
      </c>
    </row>
    <row r="72" spans="1:37" x14ac:dyDescent="0.3">
      <c r="A72" s="2">
        <f t="shared" si="6"/>
        <v>4</v>
      </c>
      <c r="C72" s="105">
        <f t="shared" si="11"/>
        <v>46752</v>
      </c>
      <c r="E72" s="103" cm="1">
        <f t="array" ref="E72">IFERROR(IF(AND($C72&gt;='[1]Assumptions &amp; Sensitivities'!$C$8,'Preferred Waterfall'!$C72&lt;='[1]Assumptions &amp; Sensitivities'!$C$14),INDEX('[1]Monthly Proforma'!$E$144:$FG$144,,MATCH('Preferred Waterfall'!$C72,'[1]Monthly Proforma'!$E$2:$FG$2,0)),0),0)</f>
        <v>223268.0239216286</v>
      </c>
      <c r="G72" s="103" cm="1">
        <f t="array" ref="G72">INDEX('[1]Monthly Proforma'!$E$145:$FF$145,,MATCH('Preferred Waterfall'!$C72,'[1]Monthly Proforma'!$E$2:$FF$2,0))</f>
        <v>223268.0239216286</v>
      </c>
      <c r="I72" s="104">
        <f t="shared" si="7"/>
        <v>223268.0239216286</v>
      </c>
      <c r="J72" s="66"/>
      <c r="K72" s="66">
        <f>SUMIFS('[1]Monthly Proforma'!$E$63:$FF$63,'[1]Monthly Proforma'!$E$2:$FF$2,'Preferred Waterfall'!$C72)+SUMIFS('[1]Monthly Proforma'!$E$64:$FF$64,'[1]Monthly Proforma'!$E$2:$FF$2,'Preferred Waterfall'!$C72)+SUMIFS('[1]Monthly Proforma'!$E$65:$FF$65,'[1]Monthly Proforma'!$E$2:$FF$2,'Preferred Waterfall'!$C72)+SUMIFS('[1]Monthly Proforma'!$E$83:$FF$83,'[1]Monthly Proforma'!$E$2:$FF$2,'Preferred Waterfall'!$C72)+SUMIFS('[1]Monthly Proforma'!$E$84:$FF$84,'[1]Monthly Proforma'!$E$2:$FF$2,'Preferred Waterfall'!$C72)+SUMIFS('[1]Monthly Proforma'!$E$124:$FF$124,'[1]Monthly Proforma'!$E$2:$FF$2,'Preferred Waterfall'!$C72)+SUMIFS('[1]Monthly Proforma'!$E$126:$FF$126,'[1]Monthly Proforma'!$E$2:$FF$2,'Preferred Waterfall'!$C72)+SUMIFS('[1]Monthly Proforma'!$E$132:$FF$132,'[1]Monthly Proforma'!$E$2:$FF$2,'Preferred Waterfall'!$C72)+SUMIFS('[1]Monthly Proforma'!$E$136:$FF$136,'[1]Monthly Proforma'!$E$2:$FF$2,'Preferred Waterfall'!$C72)</f>
        <v>0</v>
      </c>
      <c r="L72" s="66"/>
      <c r="M72" s="66">
        <f t="shared" si="8"/>
        <v>223268.0239216286</v>
      </c>
      <c r="N72" s="66"/>
      <c r="O72" s="66">
        <f t="shared" si="0"/>
        <v>0</v>
      </c>
      <c r="P72" s="66"/>
      <c r="Q72" s="66">
        <f t="shared" si="1"/>
        <v>223268.0239216286</v>
      </c>
      <c r="R72" s="66"/>
      <c r="S72" s="66">
        <f t="shared" si="2"/>
        <v>223268.0239216286</v>
      </c>
      <c r="T72" s="66"/>
      <c r="U72" s="66"/>
      <c r="V72" s="66"/>
      <c r="W72" s="66">
        <f>IF(-XNPV($M$10,$I$28:$I71,$C$28:$C71)*(1+$M$10)^(($C72-$C$28)/365)&gt;0,-XNPV($M$10,$I$28:$I71,$C$28:$C71)*(1+$M$10)^(($C72-$C$28)/365),0)</f>
        <v>15205268.957835659</v>
      </c>
      <c r="X72" s="66"/>
      <c r="Y72" s="66">
        <f t="shared" si="3"/>
        <v>223268.0239216286</v>
      </c>
      <c r="Z72" s="66"/>
      <c r="AA72" s="66">
        <f>IF(-XNPV($M$10,$Y$28:$Y71,$C$28:$C71)*(1+$M$10)^(($C72-$C$28)/365)&gt;0,-XNPV($M$10,$Y$28:$Y71,$C$28:$C71)*(1+$M$10)^(($C72-$C$28)/365),0)</f>
        <v>0</v>
      </c>
      <c r="AB72" s="66"/>
      <c r="AC72" s="66">
        <f t="shared" si="9"/>
        <v>223268.0239216286</v>
      </c>
      <c r="AD72" s="66"/>
      <c r="AE72" s="66">
        <f t="shared" si="12"/>
        <v>0</v>
      </c>
      <c r="AF72" s="66"/>
      <c r="AG72" s="66">
        <f t="shared" si="4"/>
        <v>223268.0239216286</v>
      </c>
      <c r="AH72" s="66"/>
      <c r="AI72" s="66">
        <f t="shared" si="10"/>
        <v>223268.0239216286</v>
      </c>
      <c r="AJ72" s="66"/>
      <c r="AK72" s="66">
        <f t="shared" si="5"/>
        <v>0</v>
      </c>
    </row>
    <row r="73" spans="1:37" x14ac:dyDescent="0.3">
      <c r="A73" s="2">
        <f t="shared" si="6"/>
        <v>4</v>
      </c>
      <c r="C73" s="105">
        <f t="shared" si="11"/>
        <v>46783</v>
      </c>
      <c r="E73" s="103" cm="1">
        <f t="array" ref="E73">IFERROR(IF(AND($C73&gt;='[1]Assumptions &amp; Sensitivities'!$C$8,'Preferred Waterfall'!$C73&lt;='[1]Assumptions &amp; Sensitivities'!$C$14),INDEX('[1]Monthly Proforma'!$E$144:$FG$144,,MATCH('Preferred Waterfall'!$C73,'[1]Monthly Proforma'!$E$2:$FG$2,0)),0),0)</f>
        <v>224947.39731824317</v>
      </c>
      <c r="G73" s="103" cm="1">
        <f t="array" ref="G73">INDEX('[1]Monthly Proforma'!$E$145:$FF$145,,MATCH('Preferred Waterfall'!$C73,'[1]Monthly Proforma'!$E$2:$FF$2,0))</f>
        <v>224947.39731824317</v>
      </c>
      <c r="I73" s="106">
        <f t="shared" si="7"/>
        <v>224947.39731824317</v>
      </c>
      <c r="J73" s="107"/>
      <c r="K73" s="107">
        <f>SUMIFS('[1]Monthly Proforma'!$E$63:$FF$63,'[1]Monthly Proforma'!$E$2:$FF$2,'Preferred Waterfall'!$C73)+SUMIFS('[1]Monthly Proforma'!$E$64:$FF$64,'[1]Monthly Proforma'!$E$2:$FF$2,'Preferred Waterfall'!$C73)+SUMIFS('[1]Monthly Proforma'!$E$65:$FF$65,'[1]Monthly Proforma'!$E$2:$FF$2,'Preferred Waterfall'!$C73)+SUMIFS('[1]Monthly Proforma'!$E$83:$FF$83,'[1]Monthly Proforma'!$E$2:$FF$2,'Preferred Waterfall'!$C73)+SUMIFS('[1]Monthly Proforma'!$E$84:$FF$84,'[1]Monthly Proforma'!$E$2:$FF$2,'Preferred Waterfall'!$C73)+SUMIFS('[1]Monthly Proforma'!$E$124:$FF$124,'[1]Monthly Proforma'!$E$2:$FF$2,'Preferred Waterfall'!$C73)+SUMIFS('[1]Monthly Proforma'!$E$126:$FF$126,'[1]Monthly Proforma'!$E$2:$FF$2,'Preferred Waterfall'!$C73)+SUMIFS('[1]Monthly Proforma'!$E$132:$FF$132,'[1]Monthly Proforma'!$E$2:$FF$2,'Preferred Waterfall'!$C73)+SUMIFS('[1]Monthly Proforma'!$E$136:$FF$136,'[1]Monthly Proforma'!$E$2:$FF$2,'Preferred Waterfall'!$C73)</f>
        <v>0</v>
      </c>
      <c r="L73" s="107"/>
      <c r="M73" s="107">
        <f t="shared" si="8"/>
        <v>224947.39731824317</v>
      </c>
      <c r="N73" s="107"/>
      <c r="O73" s="107">
        <f t="shared" si="0"/>
        <v>0</v>
      </c>
      <c r="P73" s="107"/>
      <c r="Q73" s="107">
        <f t="shared" si="1"/>
        <v>224947.39731824317</v>
      </c>
      <c r="R73" s="107"/>
      <c r="S73" s="107">
        <f t="shared" si="2"/>
        <v>224947.39731824317</v>
      </c>
      <c r="T73" s="107"/>
      <c r="U73" s="107"/>
      <c r="V73" s="107"/>
      <c r="W73" s="107">
        <f>IF(-XNPV($M$10,$I$28:$I72,$C$28:$C72)*(1+$M$10)^(($C73-$C$28)/365)&gt;0,-XNPV($M$10,$I$28:$I72,$C$28:$C72)*(1+$M$10)^(($C73-$C$28)/365),0)</f>
        <v>15103769.977606</v>
      </c>
      <c r="X73" s="107"/>
      <c r="Y73" s="107">
        <f t="shared" si="3"/>
        <v>224947.39731824317</v>
      </c>
      <c r="Z73" s="107"/>
      <c r="AA73" s="107">
        <f>IF(-XNPV($M$10,$Y$28:$Y72,$C$28:$C72)*(1+$M$10)^(($C73-$C$28)/365)&gt;0,-XNPV($M$10,$Y$28:$Y72,$C$28:$C72)*(1+$M$10)^(($C73-$C$28)/365),0)</f>
        <v>0</v>
      </c>
      <c r="AB73" s="107"/>
      <c r="AC73" s="107">
        <f t="shared" si="9"/>
        <v>224947.39731824317</v>
      </c>
      <c r="AD73" s="107"/>
      <c r="AE73" s="107">
        <f t="shared" si="12"/>
        <v>0</v>
      </c>
      <c r="AF73" s="107"/>
      <c r="AG73" s="107">
        <f t="shared" si="4"/>
        <v>224947.39731824317</v>
      </c>
      <c r="AH73" s="107"/>
      <c r="AI73" s="107">
        <f t="shared" si="10"/>
        <v>224947.39731824317</v>
      </c>
      <c r="AJ73" s="107"/>
      <c r="AK73" s="107">
        <f t="shared" si="5"/>
        <v>0</v>
      </c>
    </row>
    <row r="74" spans="1:37" x14ac:dyDescent="0.3">
      <c r="A74" s="2">
        <f t="shared" si="6"/>
        <v>4</v>
      </c>
      <c r="C74" s="105">
        <f t="shared" si="11"/>
        <v>46812</v>
      </c>
      <c r="E74" s="103" cm="1">
        <f t="array" ref="E74">IFERROR(IF(AND($C74&gt;='[1]Assumptions &amp; Sensitivities'!$C$8,'Preferred Waterfall'!$C74&lt;='[1]Assumptions &amp; Sensitivities'!$C$14),INDEX('[1]Monthly Proforma'!$E$144:$FG$144,,MATCH('Preferred Waterfall'!$C74,'[1]Monthly Proforma'!$E$2:$FG$2,0)),0),0)</f>
        <v>226626.77071485738</v>
      </c>
      <c r="G74" s="103" cm="1">
        <f t="array" ref="G74">INDEX('[1]Monthly Proforma'!$E$145:$FF$145,,MATCH('Preferred Waterfall'!$C74,'[1]Monthly Proforma'!$E$2:$FF$2,0))</f>
        <v>226626.77071485738</v>
      </c>
      <c r="I74" s="104">
        <f t="shared" si="7"/>
        <v>226626.77071485738</v>
      </c>
      <c r="J74" s="66"/>
      <c r="K74" s="66">
        <f>SUMIFS('[1]Monthly Proforma'!$E$63:$FF$63,'[1]Monthly Proforma'!$E$2:$FF$2,'Preferred Waterfall'!$C74)+SUMIFS('[1]Monthly Proforma'!$E$64:$FF$64,'[1]Monthly Proforma'!$E$2:$FF$2,'Preferred Waterfall'!$C74)+SUMIFS('[1]Monthly Proforma'!$E$65:$FF$65,'[1]Monthly Proforma'!$E$2:$FF$2,'Preferred Waterfall'!$C74)+SUMIFS('[1]Monthly Proforma'!$E$83:$FF$83,'[1]Monthly Proforma'!$E$2:$FF$2,'Preferred Waterfall'!$C74)+SUMIFS('[1]Monthly Proforma'!$E$84:$FF$84,'[1]Monthly Proforma'!$E$2:$FF$2,'Preferred Waterfall'!$C74)+SUMIFS('[1]Monthly Proforma'!$E$124:$FF$124,'[1]Monthly Proforma'!$E$2:$FF$2,'Preferred Waterfall'!$C74)+SUMIFS('[1]Monthly Proforma'!$E$126:$FF$126,'[1]Monthly Proforma'!$E$2:$FF$2,'Preferred Waterfall'!$C74)+SUMIFS('[1]Monthly Proforma'!$E$132:$FF$132,'[1]Monthly Proforma'!$E$2:$FF$2,'Preferred Waterfall'!$C74)+SUMIFS('[1]Monthly Proforma'!$E$136:$FF$136,'[1]Monthly Proforma'!$E$2:$FF$2,'Preferred Waterfall'!$C74)</f>
        <v>0</v>
      </c>
      <c r="L74" s="66"/>
      <c r="M74" s="66">
        <f t="shared" si="8"/>
        <v>226626.77071485738</v>
      </c>
      <c r="N74" s="66"/>
      <c r="O74" s="66">
        <f t="shared" si="0"/>
        <v>0</v>
      </c>
      <c r="P74" s="66"/>
      <c r="Q74" s="66">
        <f t="shared" si="1"/>
        <v>226626.77071485738</v>
      </c>
      <c r="R74" s="66"/>
      <c r="S74" s="66">
        <f t="shared" si="2"/>
        <v>226626.77071485738</v>
      </c>
      <c r="T74" s="66"/>
      <c r="U74" s="66"/>
      <c r="V74" s="66"/>
      <c r="W74" s="66">
        <f>IF(-XNPV($M$10,$I$28:$I73,$C$28:$C73)*(1+$M$10)^(($C74-$C$28)/365)&gt;0,-XNPV($M$10,$I$28:$I73,$C$28:$C73)*(1+$M$10)^(($C74-$C$28)/365),0)</f>
        <v>14991921.483167341</v>
      </c>
      <c r="X74" s="66"/>
      <c r="Y74" s="66">
        <f t="shared" si="3"/>
        <v>226626.77071485738</v>
      </c>
      <c r="Z74" s="66"/>
      <c r="AA74" s="66">
        <f>IF(-XNPV($M$10,$Y$28:$Y73,$C$28:$C73)*(1+$M$10)^(($C74-$C$28)/365)&gt;0,-XNPV($M$10,$Y$28:$Y73,$C$28:$C73)*(1+$M$10)^(($C74-$C$28)/365),0)</f>
        <v>0</v>
      </c>
      <c r="AB74" s="66"/>
      <c r="AC74" s="66">
        <f t="shared" si="9"/>
        <v>226626.77071485738</v>
      </c>
      <c r="AD74" s="66"/>
      <c r="AE74" s="66">
        <f t="shared" si="12"/>
        <v>0</v>
      </c>
      <c r="AF74" s="66"/>
      <c r="AG74" s="66">
        <f t="shared" si="4"/>
        <v>226626.77071485738</v>
      </c>
      <c r="AH74" s="66"/>
      <c r="AI74" s="66">
        <f t="shared" si="10"/>
        <v>226626.77071485738</v>
      </c>
      <c r="AJ74" s="66"/>
      <c r="AK74" s="66">
        <f t="shared" si="5"/>
        <v>0</v>
      </c>
    </row>
    <row r="75" spans="1:37" x14ac:dyDescent="0.3">
      <c r="A75" s="2">
        <f t="shared" si="6"/>
        <v>4</v>
      </c>
      <c r="C75" s="105">
        <f t="shared" si="11"/>
        <v>46843</v>
      </c>
      <c r="E75" s="103" cm="1">
        <f t="array" ref="E75">IFERROR(IF(AND($C75&gt;='[1]Assumptions &amp; Sensitivities'!$C$8,'Preferred Waterfall'!$C75&lt;='[1]Assumptions &amp; Sensitivities'!$C$14),INDEX('[1]Monthly Proforma'!$E$144:$FG$144,,MATCH('Preferred Waterfall'!$C75,'[1]Monthly Proforma'!$E$2:$FG$2,0)),0),0)</f>
        <v>228306.14411147207</v>
      </c>
      <c r="G75" s="103" cm="1">
        <f t="array" ref="G75">INDEX('[1]Monthly Proforma'!$E$145:$FF$145,,MATCH('Preferred Waterfall'!$C75,'[1]Monthly Proforma'!$E$2:$FF$2,0))</f>
        <v>228306.14411147207</v>
      </c>
      <c r="I75" s="106">
        <f t="shared" si="7"/>
        <v>228306.14411147207</v>
      </c>
      <c r="J75" s="107"/>
      <c r="K75" s="107">
        <f>SUMIFS('[1]Monthly Proforma'!$E$63:$FF$63,'[1]Monthly Proforma'!$E$2:$FF$2,'Preferred Waterfall'!$C75)+SUMIFS('[1]Monthly Proforma'!$E$64:$FF$64,'[1]Monthly Proforma'!$E$2:$FF$2,'Preferred Waterfall'!$C75)+SUMIFS('[1]Monthly Proforma'!$E$65:$FF$65,'[1]Monthly Proforma'!$E$2:$FF$2,'Preferred Waterfall'!$C75)+SUMIFS('[1]Monthly Proforma'!$E$83:$FF$83,'[1]Monthly Proforma'!$E$2:$FF$2,'Preferred Waterfall'!$C75)+SUMIFS('[1]Monthly Proforma'!$E$84:$FF$84,'[1]Monthly Proforma'!$E$2:$FF$2,'Preferred Waterfall'!$C75)+SUMIFS('[1]Monthly Proforma'!$E$124:$FF$124,'[1]Monthly Proforma'!$E$2:$FF$2,'Preferred Waterfall'!$C75)+SUMIFS('[1]Monthly Proforma'!$E$126:$FF$126,'[1]Monthly Proforma'!$E$2:$FF$2,'Preferred Waterfall'!$C75)+SUMIFS('[1]Monthly Proforma'!$E$132:$FF$132,'[1]Monthly Proforma'!$E$2:$FF$2,'Preferred Waterfall'!$C75)+SUMIFS('[1]Monthly Proforma'!$E$136:$FF$136,'[1]Monthly Proforma'!$E$2:$FF$2,'Preferred Waterfall'!$C75)</f>
        <v>0</v>
      </c>
      <c r="L75" s="107"/>
      <c r="M75" s="107">
        <f t="shared" si="8"/>
        <v>228306.14411147207</v>
      </c>
      <c r="N75" s="107"/>
      <c r="O75" s="107">
        <f t="shared" si="0"/>
        <v>0</v>
      </c>
      <c r="P75" s="107"/>
      <c r="Q75" s="107">
        <f t="shared" si="1"/>
        <v>228306.14411147207</v>
      </c>
      <c r="R75" s="107"/>
      <c r="S75" s="107">
        <f t="shared" si="2"/>
        <v>228306.14411147207</v>
      </c>
      <c r="T75" s="107"/>
      <c r="U75" s="107"/>
      <c r="V75" s="107"/>
      <c r="W75" s="107">
        <f>IF(-XNPV($M$10,$I$28:$I74,$C$28:$C74)*(1+$M$10)^(($C75-$C$28)/365)&gt;0,-XNPV($M$10,$I$28:$I74,$C$28:$C74)*(1+$M$10)^(($C75-$C$28)/365),0)</f>
        <v>14885302.435379229</v>
      </c>
      <c r="X75" s="107"/>
      <c r="Y75" s="107">
        <f t="shared" si="3"/>
        <v>228306.14411147207</v>
      </c>
      <c r="Z75" s="107"/>
      <c r="AA75" s="107">
        <f>IF(-XNPV($M$10,$Y$28:$Y74,$C$28:$C74)*(1+$M$10)^(($C75-$C$28)/365)&gt;0,-XNPV($M$10,$Y$28:$Y74,$C$28:$C74)*(1+$M$10)^(($C75-$C$28)/365),0)</f>
        <v>0</v>
      </c>
      <c r="AB75" s="107"/>
      <c r="AC75" s="107">
        <f t="shared" si="9"/>
        <v>228306.14411147207</v>
      </c>
      <c r="AD75" s="107"/>
      <c r="AE75" s="107">
        <f t="shared" si="12"/>
        <v>0</v>
      </c>
      <c r="AF75" s="107"/>
      <c r="AG75" s="107">
        <f t="shared" si="4"/>
        <v>228306.14411147207</v>
      </c>
      <c r="AH75" s="107"/>
      <c r="AI75" s="107">
        <f t="shared" si="10"/>
        <v>228306.14411147207</v>
      </c>
      <c r="AJ75" s="107"/>
      <c r="AK75" s="107">
        <f t="shared" si="5"/>
        <v>0</v>
      </c>
    </row>
    <row r="76" spans="1:37" x14ac:dyDescent="0.3">
      <c r="A76" s="2">
        <f t="shared" si="6"/>
        <v>4</v>
      </c>
      <c r="C76" s="105">
        <f t="shared" si="11"/>
        <v>46873</v>
      </c>
      <c r="E76" s="103" cm="1">
        <f t="array" ref="E76">IFERROR(IF(AND($C76&gt;='[1]Assumptions &amp; Sensitivities'!$C$8,'Preferred Waterfall'!$C76&lt;='[1]Assumptions &amp; Sensitivities'!$C$14),INDEX('[1]Monthly Proforma'!$E$144:$FG$144,,MATCH('Preferred Waterfall'!$C76,'[1]Monthly Proforma'!$E$2:$FG$2,0)),0),0)</f>
        <v>229985.51750808663</v>
      </c>
      <c r="G76" s="103" cm="1">
        <f t="array" ref="G76">INDEX('[1]Monthly Proforma'!$E$145:$FF$145,,MATCH('Preferred Waterfall'!$C76,'[1]Monthly Proforma'!$E$2:$FF$2,0))</f>
        <v>229985.51750808663</v>
      </c>
      <c r="I76" s="104">
        <f t="shared" si="7"/>
        <v>229985.51750808663</v>
      </c>
      <c r="J76" s="66"/>
      <c r="K76" s="66">
        <f>SUMIFS('[1]Monthly Proforma'!$E$63:$FF$63,'[1]Monthly Proforma'!$E$2:$FF$2,'Preferred Waterfall'!$C76)+SUMIFS('[1]Monthly Proforma'!$E$64:$FF$64,'[1]Monthly Proforma'!$E$2:$FF$2,'Preferred Waterfall'!$C76)+SUMIFS('[1]Monthly Proforma'!$E$65:$FF$65,'[1]Monthly Proforma'!$E$2:$FF$2,'Preferred Waterfall'!$C76)+SUMIFS('[1]Monthly Proforma'!$E$83:$FF$83,'[1]Monthly Proforma'!$E$2:$FF$2,'Preferred Waterfall'!$C76)+SUMIFS('[1]Monthly Proforma'!$E$84:$FF$84,'[1]Monthly Proforma'!$E$2:$FF$2,'Preferred Waterfall'!$C76)+SUMIFS('[1]Monthly Proforma'!$E$124:$FF$124,'[1]Monthly Proforma'!$E$2:$FF$2,'Preferred Waterfall'!$C76)+SUMIFS('[1]Monthly Proforma'!$E$126:$FF$126,'[1]Monthly Proforma'!$E$2:$FF$2,'Preferred Waterfall'!$C76)+SUMIFS('[1]Monthly Proforma'!$E$132:$FF$132,'[1]Monthly Proforma'!$E$2:$FF$2,'Preferred Waterfall'!$C76)+SUMIFS('[1]Monthly Proforma'!$E$136:$FF$136,'[1]Monthly Proforma'!$E$2:$FF$2,'Preferred Waterfall'!$C76)</f>
        <v>0</v>
      </c>
      <c r="L76" s="66"/>
      <c r="M76" s="66">
        <f t="shared" si="8"/>
        <v>229985.51750808663</v>
      </c>
      <c r="N76" s="66"/>
      <c r="O76" s="66">
        <f t="shared" si="0"/>
        <v>0</v>
      </c>
      <c r="P76" s="66"/>
      <c r="Q76" s="66">
        <f t="shared" si="1"/>
        <v>229985.51750808663</v>
      </c>
      <c r="R76" s="66"/>
      <c r="S76" s="66">
        <f t="shared" si="2"/>
        <v>229985.51750808663</v>
      </c>
      <c r="T76" s="66"/>
      <c r="U76" s="66"/>
      <c r="V76" s="66"/>
      <c r="W76" s="66">
        <f>IF(-XNPV($M$10,$I$28:$I75,$C$28:$C75)*(1+$M$10)^(($C76-$C$28)/365)&gt;0,-XNPV($M$10,$I$28:$I75,$C$28:$C75)*(1+$M$10)^(($C76-$C$28)/365),0)</f>
        <v>14772265.904723126</v>
      </c>
      <c r="X76" s="66"/>
      <c r="Y76" s="66">
        <f t="shared" si="3"/>
        <v>229985.51750808663</v>
      </c>
      <c r="Z76" s="66"/>
      <c r="AA76" s="66">
        <f>IF(-XNPV($M$10,$Y$28:$Y75,$C$28:$C75)*(1+$M$10)^(($C76-$C$28)/365)&gt;0,-XNPV($M$10,$Y$28:$Y75,$C$28:$C75)*(1+$M$10)^(($C76-$C$28)/365),0)</f>
        <v>0</v>
      </c>
      <c r="AB76" s="66"/>
      <c r="AC76" s="66">
        <f t="shared" si="9"/>
        <v>229985.51750808663</v>
      </c>
      <c r="AD76" s="66"/>
      <c r="AE76" s="66">
        <f t="shared" si="12"/>
        <v>0</v>
      </c>
      <c r="AF76" s="66"/>
      <c r="AG76" s="66">
        <f t="shared" si="4"/>
        <v>229985.51750808663</v>
      </c>
      <c r="AH76" s="66"/>
      <c r="AI76" s="66">
        <f t="shared" si="10"/>
        <v>229985.51750808663</v>
      </c>
      <c r="AJ76" s="66"/>
      <c r="AK76" s="66">
        <f t="shared" si="5"/>
        <v>0</v>
      </c>
    </row>
    <row r="77" spans="1:37" x14ac:dyDescent="0.3">
      <c r="A77" s="2">
        <f t="shared" si="6"/>
        <v>5</v>
      </c>
      <c r="C77" s="105">
        <f t="shared" si="11"/>
        <v>46904</v>
      </c>
      <c r="E77" s="103" cm="1">
        <f t="array" ref="E77">IFERROR(IF(AND($C77&gt;='[1]Assumptions &amp; Sensitivities'!$C$8,'Preferred Waterfall'!$C77&lt;='[1]Assumptions &amp; Sensitivities'!$C$14),INDEX('[1]Monthly Proforma'!$E$144:$FG$144,,MATCH('Preferred Waterfall'!$C77,'[1]Monthly Proforma'!$E$2:$FG$2,0)),0),0)</f>
        <v>231664.8909047012</v>
      </c>
      <c r="G77" s="103" cm="1">
        <f t="array" ref="G77">INDEX('[1]Monthly Proforma'!$E$145:$FF$145,,MATCH('Preferred Waterfall'!$C77,'[1]Monthly Proforma'!$E$2:$FF$2,0))</f>
        <v>231664.8909047012</v>
      </c>
      <c r="I77" s="106">
        <f t="shared" si="7"/>
        <v>231664.8909047012</v>
      </c>
      <c r="J77" s="107"/>
      <c r="K77" s="107">
        <f>SUMIFS('[1]Monthly Proforma'!$E$63:$FF$63,'[1]Monthly Proforma'!$E$2:$FF$2,'Preferred Waterfall'!$C77)+SUMIFS('[1]Monthly Proforma'!$E$64:$FF$64,'[1]Monthly Proforma'!$E$2:$FF$2,'Preferred Waterfall'!$C77)+SUMIFS('[1]Monthly Proforma'!$E$65:$FF$65,'[1]Monthly Proforma'!$E$2:$FF$2,'Preferred Waterfall'!$C77)+SUMIFS('[1]Monthly Proforma'!$E$83:$FF$83,'[1]Monthly Proforma'!$E$2:$FF$2,'Preferred Waterfall'!$C77)+SUMIFS('[1]Monthly Proforma'!$E$84:$FF$84,'[1]Monthly Proforma'!$E$2:$FF$2,'Preferred Waterfall'!$C77)+SUMIFS('[1]Monthly Proforma'!$E$124:$FF$124,'[1]Monthly Proforma'!$E$2:$FF$2,'Preferred Waterfall'!$C77)+SUMIFS('[1]Monthly Proforma'!$E$126:$FF$126,'[1]Monthly Proforma'!$E$2:$FF$2,'Preferred Waterfall'!$C77)+SUMIFS('[1]Monthly Proforma'!$E$132:$FF$132,'[1]Monthly Proforma'!$E$2:$FF$2,'Preferred Waterfall'!$C77)+SUMIFS('[1]Monthly Proforma'!$E$136:$FF$136,'[1]Monthly Proforma'!$E$2:$FF$2,'Preferred Waterfall'!$C77)</f>
        <v>0</v>
      </c>
      <c r="L77" s="107"/>
      <c r="M77" s="107">
        <f t="shared" si="8"/>
        <v>231664.8909047012</v>
      </c>
      <c r="N77" s="107"/>
      <c r="O77" s="107">
        <f t="shared" si="0"/>
        <v>0</v>
      </c>
      <c r="P77" s="107"/>
      <c r="Q77" s="107">
        <f t="shared" si="1"/>
        <v>231664.8909047012</v>
      </c>
      <c r="R77" s="107"/>
      <c r="S77" s="107">
        <f t="shared" si="2"/>
        <v>231664.8909047012</v>
      </c>
      <c r="T77" s="107"/>
      <c r="U77" s="107"/>
      <c r="V77" s="107"/>
      <c r="W77" s="107">
        <f>IF(-XNPV($M$10,$I$28:$I76,$C$28:$C76)*(1+$M$10)^(($C77-$C$28)/365)&gt;0,-XNPV($M$10,$I$28:$I76,$C$28:$C76)*(1+$M$10)^(($C77-$C$28)/365),0)</f>
        <v>14660475.519071104</v>
      </c>
      <c r="X77" s="107"/>
      <c r="Y77" s="107">
        <f t="shared" si="3"/>
        <v>231664.8909047012</v>
      </c>
      <c r="Z77" s="107"/>
      <c r="AA77" s="107">
        <f>IF(-XNPV($M$10,$Y$28:$Y76,$C$28:$C76)*(1+$M$10)^(($C77-$C$28)/365)&gt;0,-XNPV($M$10,$Y$28:$Y76,$C$28:$C76)*(1+$M$10)^(($C77-$C$28)/365),0)</f>
        <v>0</v>
      </c>
      <c r="AB77" s="107"/>
      <c r="AC77" s="107">
        <f t="shared" si="9"/>
        <v>231664.8909047012</v>
      </c>
      <c r="AD77" s="107"/>
      <c r="AE77" s="107">
        <f t="shared" si="12"/>
        <v>0</v>
      </c>
      <c r="AF77" s="107"/>
      <c r="AG77" s="107">
        <f t="shared" si="4"/>
        <v>231664.8909047012</v>
      </c>
      <c r="AH77" s="107"/>
      <c r="AI77" s="107">
        <f t="shared" si="10"/>
        <v>231664.8909047012</v>
      </c>
      <c r="AJ77" s="107"/>
      <c r="AK77" s="107">
        <f t="shared" si="5"/>
        <v>0</v>
      </c>
    </row>
    <row r="78" spans="1:37" x14ac:dyDescent="0.3">
      <c r="A78" s="2">
        <f t="shared" si="6"/>
        <v>5</v>
      </c>
      <c r="C78" s="105">
        <f t="shared" si="11"/>
        <v>46934</v>
      </c>
      <c r="E78" s="103" cm="1">
        <f t="array" ref="E78">IFERROR(IF(AND($C78&gt;='[1]Assumptions &amp; Sensitivities'!$C$8,'Preferred Waterfall'!$C78&lt;='[1]Assumptions &amp; Sensitivities'!$C$14),INDEX('[1]Monthly Proforma'!$E$144:$FG$144,,MATCH('Preferred Waterfall'!$C78,'[1]Monthly Proforma'!$E$2:$FG$2,0)),0),0)</f>
        <v>233344.26430131576</v>
      </c>
      <c r="G78" s="103" cm="1">
        <f t="array" ref="G78">INDEX('[1]Monthly Proforma'!$E$145:$FF$145,,MATCH('Preferred Waterfall'!$C78,'[1]Monthly Proforma'!$E$2:$FF$2,0))</f>
        <v>233344.26430131576</v>
      </c>
      <c r="I78" s="104">
        <f t="shared" si="7"/>
        <v>233344.26430131576</v>
      </c>
      <c r="J78" s="66"/>
      <c r="K78" s="66">
        <f>SUMIFS('[1]Monthly Proforma'!$E$63:$FF$63,'[1]Monthly Proforma'!$E$2:$FF$2,'Preferred Waterfall'!$C78)+SUMIFS('[1]Monthly Proforma'!$E$64:$FF$64,'[1]Monthly Proforma'!$E$2:$FF$2,'Preferred Waterfall'!$C78)+SUMIFS('[1]Monthly Proforma'!$E$65:$FF$65,'[1]Monthly Proforma'!$E$2:$FF$2,'Preferred Waterfall'!$C78)+SUMIFS('[1]Monthly Proforma'!$E$83:$FF$83,'[1]Monthly Proforma'!$E$2:$FF$2,'Preferred Waterfall'!$C78)+SUMIFS('[1]Monthly Proforma'!$E$84:$FF$84,'[1]Monthly Proforma'!$E$2:$FF$2,'Preferred Waterfall'!$C78)+SUMIFS('[1]Monthly Proforma'!$E$124:$FF$124,'[1]Monthly Proforma'!$E$2:$FF$2,'Preferred Waterfall'!$C78)+SUMIFS('[1]Monthly Proforma'!$E$126:$FF$126,'[1]Monthly Proforma'!$E$2:$FF$2,'Preferred Waterfall'!$C78)+SUMIFS('[1]Monthly Proforma'!$E$132:$FF$132,'[1]Monthly Proforma'!$E$2:$FF$2,'Preferred Waterfall'!$C78)+SUMIFS('[1]Monthly Proforma'!$E$136:$FF$136,'[1]Monthly Proforma'!$E$2:$FF$2,'Preferred Waterfall'!$C78)</f>
        <v>0</v>
      </c>
      <c r="L78" s="66"/>
      <c r="M78" s="66">
        <f t="shared" si="8"/>
        <v>233344.26430131576</v>
      </c>
      <c r="N78" s="66"/>
      <c r="O78" s="66">
        <f t="shared" si="0"/>
        <v>0</v>
      </c>
      <c r="P78" s="66"/>
      <c r="Q78" s="66">
        <f t="shared" si="1"/>
        <v>233344.26430131576</v>
      </c>
      <c r="R78" s="66"/>
      <c r="S78" s="66">
        <f t="shared" si="2"/>
        <v>233344.26430131576</v>
      </c>
      <c r="T78" s="66"/>
      <c r="U78" s="66"/>
      <c r="V78" s="66"/>
      <c r="W78" s="66">
        <f>IF(-XNPV($M$10,$I$28:$I77,$C$28:$C77)*(1+$M$10)^(($C78-$C$28)/365)&gt;0,-XNPV($M$10,$I$28:$I77,$C$28:$C77)*(1+$M$10)^(($C78-$C$28)/365),0)</f>
        <v>14542285.68067224</v>
      </c>
      <c r="X78" s="66"/>
      <c r="Y78" s="66">
        <f t="shared" si="3"/>
        <v>233344.26430131576</v>
      </c>
      <c r="Z78" s="66"/>
      <c r="AA78" s="66">
        <f>IF(-XNPV($M$10,$Y$28:$Y77,$C$28:$C77)*(1+$M$10)^(($C78-$C$28)/365)&gt;0,-XNPV($M$10,$Y$28:$Y77,$C$28:$C77)*(1+$M$10)^(($C78-$C$28)/365),0)</f>
        <v>0</v>
      </c>
      <c r="AB78" s="66"/>
      <c r="AC78" s="66">
        <f t="shared" si="9"/>
        <v>233344.26430131576</v>
      </c>
      <c r="AD78" s="66"/>
      <c r="AE78" s="66">
        <f t="shared" si="12"/>
        <v>0</v>
      </c>
      <c r="AF78" s="66"/>
      <c r="AG78" s="66">
        <f t="shared" si="4"/>
        <v>233344.26430131576</v>
      </c>
      <c r="AH78" s="66"/>
      <c r="AI78" s="66">
        <f t="shared" si="10"/>
        <v>233344.26430131576</v>
      </c>
      <c r="AJ78" s="66"/>
      <c r="AK78" s="66">
        <f t="shared" si="5"/>
        <v>0</v>
      </c>
    </row>
    <row r="79" spans="1:37" x14ac:dyDescent="0.3">
      <c r="A79" s="2">
        <f t="shared" si="6"/>
        <v>5</v>
      </c>
      <c r="C79" s="105">
        <f t="shared" si="11"/>
        <v>46965</v>
      </c>
      <c r="E79" s="103" cm="1">
        <f t="array" ref="E79">IFERROR(IF(AND($C79&gt;='[1]Assumptions &amp; Sensitivities'!$C$8,'Preferred Waterfall'!$C79&lt;='[1]Assumptions &amp; Sensitivities'!$C$14),INDEX('[1]Monthly Proforma'!$E$144:$FG$144,,MATCH('Preferred Waterfall'!$C79,'[1]Monthly Proforma'!$E$2:$FG$2,0)),0),0)</f>
        <v>235023.63769793033</v>
      </c>
      <c r="G79" s="103" cm="1">
        <f t="array" ref="G79">INDEX('[1]Monthly Proforma'!$E$145:$FF$145,,MATCH('Preferred Waterfall'!$C79,'[1]Monthly Proforma'!$E$2:$FF$2,0))</f>
        <v>235023.63769793033</v>
      </c>
      <c r="I79" s="106">
        <f t="shared" si="7"/>
        <v>235023.63769793033</v>
      </c>
      <c r="J79" s="107"/>
      <c r="K79" s="107">
        <f>SUMIFS('[1]Monthly Proforma'!$E$63:$FF$63,'[1]Monthly Proforma'!$E$2:$FF$2,'Preferred Waterfall'!$C79)+SUMIFS('[1]Monthly Proforma'!$E$64:$FF$64,'[1]Monthly Proforma'!$E$2:$FF$2,'Preferred Waterfall'!$C79)+SUMIFS('[1]Monthly Proforma'!$E$65:$FF$65,'[1]Monthly Proforma'!$E$2:$FF$2,'Preferred Waterfall'!$C79)+SUMIFS('[1]Monthly Proforma'!$E$83:$FF$83,'[1]Monthly Proforma'!$E$2:$FF$2,'Preferred Waterfall'!$C79)+SUMIFS('[1]Monthly Proforma'!$E$84:$FF$84,'[1]Monthly Proforma'!$E$2:$FF$2,'Preferred Waterfall'!$C79)+SUMIFS('[1]Monthly Proforma'!$E$124:$FF$124,'[1]Monthly Proforma'!$E$2:$FF$2,'Preferred Waterfall'!$C79)+SUMIFS('[1]Monthly Proforma'!$E$126:$FF$126,'[1]Monthly Proforma'!$E$2:$FF$2,'Preferred Waterfall'!$C79)+SUMIFS('[1]Monthly Proforma'!$E$132:$FF$132,'[1]Monthly Proforma'!$E$2:$FF$2,'Preferred Waterfall'!$C79)+SUMIFS('[1]Monthly Proforma'!$E$136:$FF$136,'[1]Monthly Proforma'!$E$2:$FF$2,'Preferred Waterfall'!$C79)</f>
        <v>0</v>
      </c>
      <c r="L79" s="107"/>
      <c r="M79" s="107">
        <f t="shared" si="8"/>
        <v>235023.63769793033</v>
      </c>
      <c r="N79" s="107"/>
      <c r="O79" s="107">
        <f t="shared" si="0"/>
        <v>0</v>
      </c>
      <c r="P79" s="107"/>
      <c r="Q79" s="107">
        <f t="shared" si="1"/>
        <v>235023.63769793033</v>
      </c>
      <c r="R79" s="107"/>
      <c r="S79" s="107">
        <f t="shared" si="2"/>
        <v>235023.63769793033</v>
      </c>
      <c r="T79" s="107"/>
      <c r="U79" s="107"/>
      <c r="V79" s="107"/>
      <c r="W79" s="107">
        <f>IF(-XNPV($M$10,$I$28:$I78,$C$28:$C78)*(1+$M$10)^(($C79-$C$28)/365)&gt;0,-XNPV($M$10,$I$28:$I78,$C$28:$C78)*(1+$M$10)^(($C79-$C$28)/365),0)</f>
        <v>14425240.041648123</v>
      </c>
      <c r="X79" s="107"/>
      <c r="Y79" s="107">
        <f t="shared" si="3"/>
        <v>235023.63769793033</v>
      </c>
      <c r="Z79" s="107"/>
      <c r="AA79" s="107">
        <f>IF(-XNPV($M$10,$Y$28:$Y78,$C$28:$C78)*(1+$M$10)^(($C79-$C$28)/365)&gt;0,-XNPV($M$10,$Y$28:$Y78,$C$28:$C78)*(1+$M$10)^(($C79-$C$28)/365),0)</f>
        <v>0</v>
      </c>
      <c r="AB79" s="107"/>
      <c r="AC79" s="107">
        <f t="shared" si="9"/>
        <v>235023.63769793033</v>
      </c>
      <c r="AD79" s="107"/>
      <c r="AE79" s="107">
        <f t="shared" si="12"/>
        <v>0</v>
      </c>
      <c r="AF79" s="107"/>
      <c r="AG79" s="107">
        <f t="shared" si="4"/>
        <v>235023.63769793033</v>
      </c>
      <c r="AH79" s="107"/>
      <c r="AI79" s="107">
        <f t="shared" si="10"/>
        <v>235023.63769793033</v>
      </c>
      <c r="AJ79" s="107"/>
      <c r="AK79" s="107">
        <f t="shared" si="5"/>
        <v>0</v>
      </c>
    </row>
    <row r="80" spans="1:37" x14ac:dyDescent="0.3">
      <c r="A80" s="2">
        <f t="shared" si="6"/>
        <v>5</v>
      </c>
      <c r="C80" s="105">
        <f t="shared" si="11"/>
        <v>46996</v>
      </c>
      <c r="E80" s="103" cm="1">
        <f t="array" ref="E80">IFERROR(IF(AND($C80&gt;='[1]Assumptions &amp; Sensitivities'!$C$8,'Preferred Waterfall'!$C80&lt;='[1]Assumptions &amp; Sensitivities'!$C$14),INDEX('[1]Monthly Proforma'!$E$144:$FG$144,,MATCH('Preferred Waterfall'!$C80,'[1]Monthly Proforma'!$E$2:$FG$2,0)),0),0)</f>
        <v>236703.01109454466</v>
      </c>
      <c r="G80" s="103" cm="1">
        <f t="array" ref="G80">INDEX('[1]Monthly Proforma'!$E$145:$FF$145,,MATCH('Preferred Waterfall'!$C80,'[1]Monthly Proforma'!$E$2:$FF$2,0))</f>
        <v>236703.01109454466</v>
      </c>
      <c r="I80" s="104">
        <f t="shared" si="7"/>
        <v>236703.01109454466</v>
      </c>
      <c r="J80" s="66"/>
      <c r="K80" s="66">
        <f>SUMIFS('[1]Monthly Proforma'!$E$63:$FF$63,'[1]Monthly Proforma'!$E$2:$FF$2,'Preferred Waterfall'!$C80)+SUMIFS('[1]Monthly Proforma'!$E$64:$FF$64,'[1]Monthly Proforma'!$E$2:$FF$2,'Preferred Waterfall'!$C80)+SUMIFS('[1]Monthly Proforma'!$E$65:$FF$65,'[1]Monthly Proforma'!$E$2:$FF$2,'Preferred Waterfall'!$C80)+SUMIFS('[1]Monthly Proforma'!$E$83:$FF$83,'[1]Monthly Proforma'!$E$2:$FF$2,'Preferred Waterfall'!$C80)+SUMIFS('[1]Monthly Proforma'!$E$84:$FF$84,'[1]Monthly Proforma'!$E$2:$FF$2,'Preferred Waterfall'!$C80)+SUMIFS('[1]Monthly Proforma'!$E$124:$FF$124,'[1]Monthly Proforma'!$E$2:$FF$2,'Preferred Waterfall'!$C80)+SUMIFS('[1]Monthly Proforma'!$E$126:$FF$126,'[1]Monthly Proforma'!$E$2:$FF$2,'Preferred Waterfall'!$C80)+SUMIFS('[1]Monthly Proforma'!$E$132:$FF$132,'[1]Monthly Proforma'!$E$2:$FF$2,'Preferred Waterfall'!$C80)+SUMIFS('[1]Monthly Proforma'!$E$136:$FF$136,'[1]Monthly Proforma'!$E$2:$FF$2,'Preferred Waterfall'!$C80)</f>
        <v>0</v>
      </c>
      <c r="L80" s="66"/>
      <c r="M80" s="66">
        <f t="shared" si="8"/>
        <v>236703.01109454466</v>
      </c>
      <c r="N80" s="66"/>
      <c r="O80" s="66">
        <f t="shared" si="0"/>
        <v>0</v>
      </c>
      <c r="P80" s="66"/>
      <c r="Q80" s="66">
        <f t="shared" si="1"/>
        <v>236703.01109454466</v>
      </c>
      <c r="R80" s="66"/>
      <c r="S80" s="66">
        <f t="shared" si="2"/>
        <v>236703.01109454466</v>
      </c>
      <c r="T80" s="66"/>
      <c r="U80" s="66"/>
      <c r="V80" s="66"/>
      <c r="W80" s="66">
        <f>IF(-XNPV($M$10,$I$28:$I79,$C$28:$C79)*(1+$M$10)^(($C80-$C$28)/365)&gt;0,-XNPV($M$10,$I$28:$I79,$C$28:$C79)*(1+$M$10)^(($C80-$C$28)/365),0)</f>
        <v>14305550.069253847</v>
      </c>
      <c r="X80" s="66"/>
      <c r="Y80" s="66">
        <f t="shared" si="3"/>
        <v>236703.01109454466</v>
      </c>
      <c r="Z80" s="66"/>
      <c r="AA80" s="66">
        <f>IF(-XNPV($M$10,$Y$28:$Y79,$C$28:$C79)*(1+$M$10)^(($C80-$C$28)/365)&gt;0,-XNPV($M$10,$Y$28:$Y79,$C$28:$C79)*(1+$M$10)^(($C80-$C$28)/365),0)</f>
        <v>0</v>
      </c>
      <c r="AB80" s="66"/>
      <c r="AC80" s="66">
        <f t="shared" si="9"/>
        <v>236703.01109454466</v>
      </c>
      <c r="AD80" s="66"/>
      <c r="AE80" s="66">
        <f t="shared" si="12"/>
        <v>0</v>
      </c>
      <c r="AF80" s="66"/>
      <c r="AG80" s="66">
        <f t="shared" si="4"/>
        <v>236703.01109454466</v>
      </c>
      <c r="AH80" s="66"/>
      <c r="AI80" s="66">
        <f t="shared" si="10"/>
        <v>236703.01109454466</v>
      </c>
      <c r="AJ80" s="66"/>
      <c r="AK80" s="66">
        <f t="shared" si="5"/>
        <v>0</v>
      </c>
    </row>
    <row r="81" spans="1:37" x14ac:dyDescent="0.3">
      <c r="A81" s="2">
        <f t="shared" si="6"/>
        <v>5</v>
      </c>
      <c r="C81" s="105">
        <f t="shared" si="11"/>
        <v>47026</v>
      </c>
      <c r="E81" s="103" cm="1">
        <f t="array" ref="E81">IFERROR(IF(AND($C81&gt;='[1]Assumptions &amp; Sensitivities'!$C$8,'Preferred Waterfall'!$C81&lt;='[1]Assumptions &amp; Sensitivities'!$C$14),INDEX('[1]Monthly Proforma'!$E$144:$FG$144,,MATCH('Preferred Waterfall'!$C81,'[1]Monthly Proforma'!$E$2:$FG$2,0)),0),0)</f>
        <v>238382.38449115935</v>
      </c>
      <c r="G81" s="103" cm="1">
        <f t="array" ref="G81">INDEX('[1]Monthly Proforma'!$E$145:$FF$145,,MATCH('Preferred Waterfall'!$C81,'[1]Monthly Proforma'!$E$2:$FF$2,0))</f>
        <v>238382.38449115935</v>
      </c>
      <c r="I81" s="106">
        <f t="shared" si="7"/>
        <v>238382.38449115935</v>
      </c>
      <c r="J81" s="107"/>
      <c r="K81" s="107">
        <f>SUMIFS('[1]Monthly Proforma'!$E$63:$FF$63,'[1]Monthly Proforma'!$E$2:$FF$2,'Preferred Waterfall'!$C81)+SUMIFS('[1]Monthly Proforma'!$E$64:$FF$64,'[1]Monthly Proforma'!$E$2:$FF$2,'Preferred Waterfall'!$C81)+SUMIFS('[1]Monthly Proforma'!$E$65:$FF$65,'[1]Monthly Proforma'!$E$2:$FF$2,'Preferred Waterfall'!$C81)+SUMIFS('[1]Monthly Proforma'!$E$83:$FF$83,'[1]Monthly Proforma'!$E$2:$FF$2,'Preferred Waterfall'!$C81)+SUMIFS('[1]Monthly Proforma'!$E$84:$FF$84,'[1]Monthly Proforma'!$E$2:$FF$2,'Preferred Waterfall'!$C81)+SUMIFS('[1]Monthly Proforma'!$E$124:$FF$124,'[1]Monthly Proforma'!$E$2:$FF$2,'Preferred Waterfall'!$C81)+SUMIFS('[1]Monthly Proforma'!$E$126:$FF$126,'[1]Monthly Proforma'!$E$2:$FF$2,'Preferred Waterfall'!$C81)+SUMIFS('[1]Monthly Proforma'!$E$132:$FF$132,'[1]Monthly Proforma'!$E$2:$FF$2,'Preferred Waterfall'!$C81)+SUMIFS('[1]Monthly Proforma'!$E$136:$FF$136,'[1]Monthly Proforma'!$E$2:$FF$2,'Preferred Waterfall'!$C81)</f>
        <v>0</v>
      </c>
      <c r="L81" s="107"/>
      <c r="M81" s="107">
        <f t="shared" si="8"/>
        <v>238382.38449115935</v>
      </c>
      <c r="N81" s="107"/>
      <c r="O81" s="107">
        <f t="shared" si="0"/>
        <v>0</v>
      </c>
      <c r="P81" s="107"/>
      <c r="Q81" s="107">
        <f t="shared" si="1"/>
        <v>238382.38449115935</v>
      </c>
      <c r="R81" s="107"/>
      <c r="S81" s="107">
        <f t="shared" si="2"/>
        <v>238382.38449115935</v>
      </c>
      <c r="T81" s="107"/>
      <c r="U81" s="107"/>
      <c r="V81" s="107"/>
      <c r="W81" s="107">
        <f>IF(-XNPV($M$10,$I$28:$I80,$C$28:$C80)*(1+$M$10)^(($C81-$C$28)/365)&gt;0,-XNPV($M$10,$I$28:$I80,$C$28:$C80)*(1+$M$10)^(($C81-$C$28)/365),0)</f>
        <v>14179491.185368568</v>
      </c>
      <c r="X81" s="107"/>
      <c r="Y81" s="107">
        <f t="shared" si="3"/>
        <v>238382.38449115935</v>
      </c>
      <c r="Z81" s="107"/>
      <c r="AA81" s="107">
        <f>IF(-XNPV($M$10,$Y$28:$Y80,$C$28:$C80)*(1+$M$10)^(($C81-$C$28)/365)&gt;0,-XNPV($M$10,$Y$28:$Y80,$C$28:$C80)*(1+$M$10)^(($C81-$C$28)/365),0)</f>
        <v>0</v>
      </c>
      <c r="AB81" s="107"/>
      <c r="AC81" s="107">
        <f t="shared" si="9"/>
        <v>238382.38449115935</v>
      </c>
      <c r="AD81" s="107"/>
      <c r="AE81" s="107">
        <f t="shared" si="12"/>
        <v>0</v>
      </c>
      <c r="AF81" s="107"/>
      <c r="AG81" s="107">
        <f t="shared" si="4"/>
        <v>238382.38449115935</v>
      </c>
      <c r="AH81" s="107"/>
      <c r="AI81" s="107">
        <f t="shared" si="10"/>
        <v>238382.38449115935</v>
      </c>
      <c r="AJ81" s="107"/>
      <c r="AK81" s="107">
        <f t="shared" si="5"/>
        <v>0</v>
      </c>
    </row>
    <row r="82" spans="1:37" x14ac:dyDescent="0.3">
      <c r="A82" s="2">
        <f t="shared" si="6"/>
        <v>5</v>
      </c>
      <c r="C82" s="105">
        <f t="shared" si="11"/>
        <v>47057</v>
      </c>
      <c r="E82" s="103" cm="1">
        <f t="array" ref="E82">IFERROR(IF(AND($C82&gt;='[1]Assumptions &amp; Sensitivities'!$C$8,'Preferred Waterfall'!$C82&lt;='[1]Assumptions &amp; Sensitivities'!$C$14),INDEX('[1]Monthly Proforma'!$E$144:$FG$144,,MATCH('Preferred Waterfall'!$C82,'[1]Monthly Proforma'!$E$2:$FG$2,0)),0),0)</f>
        <v>240061.7578877738</v>
      </c>
      <c r="G82" s="103" cm="1">
        <f t="array" ref="G82">INDEX('[1]Monthly Proforma'!$E$145:$FF$145,,MATCH('Preferred Waterfall'!$C82,'[1]Monthly Proforma'!$E$2:$FF$2,0))</f>
        <v>240061.7578877738</v>
      </c>
      <c r="I82" s="104">
        <f t="shared" si="7"/>
        <v>240061.7578877738</v>
      </c>
      <c r="J82" s="66"/>
      <c r="K82" s="66">
        <f>SUMIFS('[1]Monthly Proforma'!$E$63:$FF$63,'[1]Monthly Proforma'!$E$2:$FF$2,'Preferred Waterfall'!$C82)+SUMIFS('[1]Monthly Proforma'!$E$64:$FF$64,'[1]Monthly Proforma'!$E$2:$FF$2,'Preferred Waterfall'!$C82)+SUMIFS('[1]Monthly Proforma'!$E$65:$FF$65,'[1]Monthly Proforma'!$E$2:$FF$2,'Preferred Waterfall'!$C82)+SUMIFS('[1]Monthly Proforma'!$E$83:$FF$83,'[1]Monthly Proforma'!$E$2:$FF$2,'Preferred Waterfall'!$C82)+SUMIFS('[1]Monthly Proforma'!$E$84:$FF$84,'[1]Monthly Proforma'!$E$2:$FF$2,'Preferred Waterfall'!$C82)+SUMIFS('[1]Monthly Proforma'!$E$124:$FF$124,'[1]Monthly Proforma'!$E$2:$FF$2,'Preferred Waterfall'!$C82)+SUMIFS('[1]Monthly Proforma'!$E$126:$FF$126,'[1]Monthly Proforma'!$E$2:$FF$2,'Preferred Waterfall'!$C82)+SUMIFS('[1]Monthly Proforma'!$E$132:$FF$132,'[1]Monthly Proforma'!$E$2:$FF$2,'Preferred Waterfall'!$C82)+SUMIFS('[1]Monthly Proforma'!$E$136:$FF$136,'[1]Monthly Proforma'!$E$2:$FF$2,'Preferred Waterfall'!$C82)</f>
        <v>0</v>
      </c>
      <c r="L82" s="66"/>
      <c r="M82" s="66">
        <f t="shared" si="8"/>
        <v>240061.7578877738</v>
      </c>
      <c r="N82" s="66"/>
      <c r="O82" s="66">
        <f t="shared" si="0"/>
        <v>0</v>
      </c>
      <c r="P82" s="66"/>
      <c r="Q82" s="66">
        <f t="shared" si="1"/>
        <v>240061.7578877738</v>
      </c>
      <c r="R82" s="66"/>
      <c r="S82" s="66">
        <f t="shared" si="2"/>
        <v>240061.7578877738</v>
      </c>
      <c r="T82" s="66"/>
      <c r="U82" s="66"/>
      <c r="V82" s="66"/>
      <c r="W82" s="66">
        <f>IF(-XNPV($M$10,$I$28:$I81,$C$28:$C81)*(1+$M$10)^(($C82-$C$28)/365)&gt;0,-XNPV($M$10,$I$28:$I81,$C$28:$C81)*(1+$M$10)^(($C82-$C$28)/365),0)</f>
        <v>14054417.797064008</v>
      </c>
      <c r="X82" s="66"/>
      <c r="Y82" s="66">
        <f t="shared" si="3"/>
        <v>240061.7578877738</v>
      </c>
      <c r="Z82" s="66"/>
      <c r="AA82" s="66">
        <f>IF(-XNPV($M$10,$Y$28:$Y81,$C$28:$C81)*(1+$M$10)^(($C82-$C$28)/365)&gt;0,-XNPV($M$10,$Y$28:$Y81,$C$28:$C81)*(1+$M$10)^(($C82-$C$28)/365),0)</f>
        <v>0</v>
      </c>
      <c r="AB82" s="66"/>
      <c r="AC82" s="66">
        <f t="shared" si="9"/>
        <v>240061.7578877738</v>
      </c>
      <c r="AD82" s="66"/>
      <c r="AE82" s="66">
        <f t="shared" si="12"/>
        <v>0</v>
      </c>
      <c r="AF82" s="66"/>
      <c r="AG82" s="66">
        <f t="shared" si="4"/>
        <v>240061.7578877738</v>
      </c>
      <c r="AH82" s="66"/>
      <c r="AI82" s="66">
        <f t="shared" si="10"/>
        <v>240061.7578877738</v>
      </c>
      <c r="AJ82" s="66"/>
      <c r="AK82" s="66">
        <f t="shared" si="5"/>
        <v>0</v>
      </c>
    </row>
    <row r="83" spans="1:37" x14ac:dyDescent="0.3">
      <c r="A83" s="2">
        <f t="shared" si="6"/>
        <v>5</v>
      </c>
      <c r="C83" s="105">
        <f t="shared" si="11"/>
        <v>47087</v>
      </c>
      <c r="E83" s="103" cm="1">
        <f t="array" ref="E83">IFERROR(IF(AND($C83&gt;='[1]Assumptions &amp; Sensitivities'!$C$8,'Preferred Waterfall'!$C83&lt;='[1]Assumptions &amp; Sensitivities'!$C$14),INDEX('[1]Monthly Proforma'!$E$144:$FG$144,,MATCH('Preferred Waterfall'!$C83,'[1]Monthly Proforma'!$E$2:$FG$2,0)),0),0)</f>
        <v>241741.13128438825</v>
      </c>
      <c r="G83" s="103" cm="1">
        <f t="array" ref="G83">INDEX('[1]Monthly Proforma'!$E$145:$FF$145,,MATCH('Preferred Waterfall'!$C83,'[1]Monthly Proforma'!$E$2:$FF$2,0))</f>
        <v>241741.13128438825</v>
      </c>
      <c r="I83" s="106">
        <f t="shared" si="7"/>
        <v>241741.13128438825</v>
      </c>
      <c r="J83" s="107"/>
      <c r="K83" s="107">
        <f>SUMIFS('[1]Monthly Proforma'!$E$63:$FF$63,'[1]Monthly Proforma'!$E$2:$FF$2,'Preferred Waterfall'!$C83)+SUMIFS('[1]Monthly Proforma'!$E$64:$FF$64,'[1]Monthly Proforma'!$E$2:$FF$2,'Preferred Waterfall'!$C83)+SUMIFS('[1]Monthly Proforma'!$E$65:$FF$65,'[1]Monthly Proforma'!$E$2:$FF$2,'Preferred Waterfall'!$C83)+SUMIFS('[1]Monthly Proforma'!$E$83:$FF$83,'[1]Monthly Proforma'!$E$2:$FF$2,'Preferred Waterfall'!$C83)+SUMIFS('[1]Monthly Proforma'!$E$84:$FF$84,'[1]Monthly Proforma'!$E$2:$FF$2,'Preferred Waterfall'!$C83)+SUMIFS('[1]Monthly Proforma'!$E$124:$FF$124,'[1]Monthly Proforma'!$E$2:$FF$2,'Preferred Waterfall'!$C83)+SUMIFS('[1]Monthly Proforma'!$E$126:$FF$126,'[1]Monthly Proforma'!$E$2:$FF$2,'Preferred Waterfall'!$C83)+SUMIFS('[1]Monthly Proforma'!$E$132:$FF$132,'[1]Monthly Proforma'!$E$2:$FF$2,'Preferred Waterfall'!$C83)+SUMIFS('[1]Monthly Proforma'!$E$136:$FF$136,'[1]Monthly Proforma'!$E$2:$FF$2,'Preferred Waterfall'!$C83)</f>
        <v>0</v>
      </c>
      <c r="L83" s="107"/>
      <c r="M83" s="107">
        <f t="shared" si="8"/>
        <v>241741.13128438825</v>
      </c>
      <c r="N83" s="107"/>
      <c r="O83" s="107">
        <f t="shared" si="0"/>
        <v>0</v>
      </c>
      <c r="P83" s="107"/>
      <c r="Q83" s="107">
        <f t="shared" si="1"/>
        <v>241741.13128438825</v>
      </c>
      <c r="R83" s="107"/>
      <c r="S83" s="107">
        <f t="shared" si="2"/>
        <v>241741.13128438825</v>
      </c>
      <c r="T83" s="107"/>
      <c r="U83" s="107"/>
      <c r="V83" s="107"/>
      <c r="W83" s="107">
        <f>IF(-XNPV($M$10,$I$28:$I82,$C$28:$C82)*(1+$M$10)^(($C83-$C$28)/365)&gt;0,-XNPV($M$10,$I$28:$I82,$C$28:$C82)*(1+$M$10)^(($C83-$C$28)/365),0)</f>
        <v>13922998.727563854</v>
      </c>
      <c r="X83" s="107"/>
      <c r="Y83" s="107">
        <f t="shared" si="3"/>
        <v>241741.13128438825</v>
      </c>
      <c r="Z83" s="107"/>
      <c r="AA83" s="107">
        <f>IF(-XNPV($M$10,$Y$28:$Y82,$C$28:$C82)*(1+$M$10)^(($C83-$C$28)/365)&gt;0,-XNPV($M$10,$Y$28:$Y82,$C$28:$C82)*(1+$M$10)^(($C83-$C$28)/365),0)</f>
        <v>0</v>
      </c>
      <c r="AB83" s="107"/>
      <c r="AC83" s="107">
        <f t="shared" si="9"/>
        <v>241741.13128438825</v>
      </c>
      <c r="AD83" s="107"/>
      <c r="AE83" s="107">
        <f t="shared" si="12"/>
        <v>0</v>
      </c>
      <c r="AF83" s="107"/>
      <c r="AG83" s="107">
        <f t="shared" si="4"/>
        <v>241741.13128438825</v>
      </c>
      <c r="AH83" s="107"/>
      <c r="AI83" s="107">
        <f t="shared" si="10"/>
        <v>241741.13128438825</v>
      </c>
      <c r="AJ83" s="107"/>
      <c r="AK83" s="107">
        <f t="shared" si="5"/>
        <v>0</v>
      </c>
    </row>
    <row r="84" spans="1:37" x14ac:dyDescent="0.3">
      <c r="A84" s="2">
        <f t="shared" si="6"/>
        <v>5</v>
      </c>
      <c r="C84" s="105">
        <f t="shared" si="11"/>
        <v>47118</v>
      </c>
      <c r="E84" s="103" cm="1">
        <f t="array" ref="E84">IFERROR(IF(AND($C84&gt;='[1]Assumptions &amp; Sensitivities'!$C$8,'Preferred Waterfall'!$C84&lt;='[1]Assumptions &amp; Sensitivities'!$C$14),INDEX('[1]Monthly Proforma'!$E$144:$FG$144,,MATCH('Preferred Waterfall'!$C84,'[1]Monthly Proforma'!$E$2:$FG$2,0)),0),0)</f>
        <v>243420.50468100281</v>
      </c>
      <c r="G84" s="103" cm="1">
        <f t="array" ref="G84">INDEX('[1]Monthly Proforma'!$E$145:$FF$145,,MATCH('Preferred Waterfall'!$C84,'[1]Monthly Proforma'!$E$2:$FF$2,0))</f>
        <v>243420.50468100281</v>
      </c>
      <c r="I84" s="104">
        <f t="shared" si="7"/>
        <v>243420.50468100281</v>
      </c>
      <c r="J84" s="66"/>
      <c r="K84" s="66">
        <f>SUMIFS('[1]Monthly Proforma'!$E$63:$FF$63,'[1]Monthly Proforma'!$E$2:$FF$2,'Preferred Waterfall'!$C84)+SUMIFS('[1]Monthly Proforma'!$E$64:$FF$64,'[1]Monthly Proforma'!$E$2:$FF$2,'Preferred Waterfall'!$C84)+SUMIFS('[1]Monthly Proforma'!$E$65:$FF$65,'[1]Monthly Proforma'!$E$2:$FF$2,'Preferred Waterfall'!$C84)+SUMIFS('[1]Monthly Proforma'!$E$83:$FF$83,'[1]Monthly Proforma'!$E$2:$FF$2,'Preferred Waterfall'!$C84)+SUMIFS('[1]Monthly Proforma'!$E$84:$FF$84,'[1]Monthly Proforma'!$E$2:$FF$2,'Preferred Waterfall'!$C84)+SUMIFS('[1]Monthly Proforma'!$E$124:$FF$124,'[1]Monthly Proforma'!$E$2:$FF$2,'Preferred Waterfall'!$C84)+SUMIFS('[1]Monthly Proforma'!$E$126:$FF$126,'[1]Monthly Proforma'!$E$2:$FF$2,'Preferred Waterfall'!$C84)+SUMIFS('[1]Monthly Proforma'!$E$132:$FF$132,'[1]Monthly Proforma'!$E$2:$FF$2,'Preferred Waterfall'!$C84)+SUMIFS('[1]Monthly Proforma'!$E$136:$FF$136,'[1]Monthly Proforma'!$E$2:$FF$2,'Preferred Waterfall'!$C84)</f>
        <v>0</v>
      </c>
      <c r="L84" s="66"/>
      <c r="M84" s="66">
        <f t="shared" si="8"/>
        <v>243420.50468100281</v>
      </c>
      <c r="N84" s="66"/>
      <c r="O84" s="66">
        <f t="shared" si="0"/>
        <v>0</v>
      </c>
      <c r="P84" s="66"/>
      <c r="Q84" s="66">
        <f t="shared" si="1"/>
        <v>243420.50468100281</v>
      </c>
      <c r="R84" s="66"/>
      <c r="S84" s="66">
        <f t="shared" si="2"/>
        <v>243420.50468100281</v>
      </c>
      <c r="T84" s="66"/>
      <c r="U84" s="66"/>
      <c r="V84" s="66"/>
      <c r="W84" s="66">
        <f>IF(-XNPV($M$10,$I$28:$I83,$C$28:$C83)*(1+$M$10)^(($C84-$C$28)/365)&gt;0,-XNPV($M$10,$I$28:$I83,$C$28:$C83)*(1+$M$10)^(($C84-$C$28)/365),0)</f>
        <v>13792454.602697436</v>
      </c>
      <c r="X84" s="66"/>
      <c r="Y84" s="66">
        <f t="shared" si="3"/>
        <v>243420.50468100281</v>
      </c>
      <c r="Z84" s="66"/>
      <c r="AA84" s="66">
        <f>IF(-XNPV($M$10,$Y$28:$Y83,$C$28:$C83)*(1+$M$10)^(($C84-$C$28)/365)&gt;0,-XNPV($M$10,$Y$28:$Y83,$C$28:$C83)*(1+$M$10)^(($C84-$C$28)/365),0)</f>
        <v>0</v>
      </c>
      <c r="AB84" s="66"/>
      <c r="AC84" s="66">
        <f t="shared" si="9"/>
        <v>243420.50468100281</v>
      </c>
      <c r="AD84" s="66"/>
      <c r="AE84" s="66">
        <f t="shared" si="12"/>
        <v>0</v>
      </c>
      <c r="AF84" s="66"/>
      <c r="AG84" s="66">
        <f t="shared" si="4"/>
        <v>243420.50468100281</v>
      </c>
      <c r="AH84" s="66"/>
      <c r="AI84" s="66">
        <f t="shared" si="10"/>
        <v>243420.50468100281</v>
      </c>
      <c r="AJ84" s="66"/>
      <c r="AK84" s="66">
        <f t="shared" si="5"/>
        <v>0</v>
      </c>
    </row>
    <row r="85" spans="1:37" x14ac:dyDescent="0.3">
      <c r="A85" s="2">
        <f t="shared" si="6"/>
        <v>5</v>
      </c>
      <c r="C85" s="105">
        <f t="shared" si="11"/>
        <v>47149</v>
      </c>
      <c r="E85" s="103" cm="1">
        <f t="array" ref="E85">IFERROR(IF(AND($C85&gt;='[1]Assumptions &amp; Sensitivities'!$C$8,'Preferred Waterfall'!$C85&lt;='[1]Assumptions &amp; Sensitivities'!$C$14),INDEX('[1]Monthly Proforma'!$E$144:$FG$144,,MATCH('Preferred Waterfall'!$C85,'[1]Monthly Proforma'!$E$2:$FG$2,0)),0),0)</f>
        <v>234683.21141095075</v>
      </c>
      <c r="G85" s="103" cm="1">
        <f t="array" ref="G85">INDEX('[1]Monthly Proforma'!$E$145:$FF$145,,MATCH('Preferred Waterfall'!$C85,'[1]Monthly Proforma'!$E$2:$FF$2,0))</f>
        <v>234683.21141095075</v>
      </c>
      <c r="I85" s="106">
        <f t="shared" si="7"/>
        <v>234683.21141095075</v>
      </c>
      <c r="J85" s="107"/>
      <c r="K85" s="107">
        <f>SUMIFS('[1]Monthly Proforma'!$E$63:$FF$63,'[1]Monthly Proforma'!$E$2:$FF$2,'Preferred Waterfall'!$C85)+SUMIFS('[1]Monthly Proforma'!$E$64:$FF$64,'[1]Monthly Proforma'!$E$2:$FF$2,'Preferred Waterfall'!$C85)+SUMIFS('[1]Monthly Proforma'!$E$65:$FF$65,'[1]Monthly Proforma'!$E$2:$FF$2,'Preferred Waterfall'!$C85)+SUMIFS('[1]Monthly Proforma'!$E$83:$FF$83,'[1]Monthly Proforma'!$E$2:$FF$2,'Preferred Waterfall'!$C85)+SUMIFS('[1]Monthly Proforma'!$E$84:$FF$84,'[1]Monthly Proforma'!$E$2:$FF$2,'Preferred Waterfall'!$C85)+SUMIFS('[1]Monthly Proforma'!$E$124:$FF$124,'[1]Monthly Proforma'!$E$2:$FF$2,'Preferred Waterfall'!$C85)+SUMIFS('[1]Monthly Proforma'!$E$126:$FF$126,'[1]Monthly Proforma'!$E$2:$FF$2,'Preferred Waterfall'!$C85)+SUMIFS('[1]Monthly Proforma'!$E$132:$FF$132,'[1]Monthly Proforma'!$E$2:$FF$2,'Preferred Waterfall'!$C85)+SUMIFS('[1]Monthly Proforma'!$E$136:$FF$136,'[1]Monthly Proforma'!$E$2:$FF$2,'Preferred Waterfall'!$C85)</f>
        <v>0</v>
      </c>
      <c r="L85" s="107"/>
      <c r="M85" s="107">
        <f t="shared" si="8"/>
        <v>234683.21141095075</v>
      </c>
      <c r="N85" s="107"/>
      <c r="O85" s="107">
        <f t="shared" si="0"/>
        <v>0</v>
      </c>
      <c r="P85" s="107"/>
      <c r="Q85" s="107">
        <f t="shared" si="1"/>
        <v>234683.21141095075</v>
      </c>
      <c r="R85" s="107"/>
      <c r="S85" s="107">
        <f t="shared" si="2"/>
        <v>234683.21141095075</v>
      </c>
      <c r="T85" s="107"/>
      <c r="U85" s="107"/>
      <c r="V85" s="107"/>
      <c r="W85" s="107">
        <f>IF(-XNPV($M$10,$I$28:$I84,$C$28:$C84)*(1+$M$10)^(($C85-$C$28)/365)&gt;0,-XNPV($M$10,$I$28:$I84,$C$28:$C84)*(1+$M$10)^(($C85-$C$28)/365),0)</f>
        <v>13659156.432966407</v>
      </c>
      <c r="X85" s="107"/>
      <c r="Y85" s="107">
        <f t="shared" si="3"/>
        <v>234683.21141095075</v>
      </c>
      <c r="Z85" s="107"/>
      <c r="AA85" s="107">
        <f>IF(-XNPV($M$10,$Y$28:$Y84,$C$28:$C84)*(1+$M$10)^(($C85-$C$28)/365)&gt;0,-XNPV($M$10,$Y$28:$Y84,$C$28:$C84)*(1+$M$10)^(($C85-$C$28)/365),0)</f>
        <v>0</v>
      </c>
      <c r="AB85" s="107"/>
      <c r="AC85" s="107">
        <f t="shared" si="9"/>
        <v>234683.21141095075</v>
      </c>
      <c r="AD85" s="107"/>
      <c r="AE85" s="107">
        <f t="shared" si="12"/>
        <v>0</v>
      </c>
      <c r="AF85" s="107"/>
      <c r="AG85" s="107">
        <f t="shared" si="4"/>
        <v>234683.21141095075</v>
      </c>
      <c r="AH85" s="107"/>
      <c r="AI85" s="107">
        <f t="shared" si="10"/>
        <v>234683.21141095075</v>
      </c>
      <c r="AJ85" s="107"/>
      <c r="AK85" s="107">
        <f t="shared" si="5"/>
        <v>0</v>
      </c>
    </row>
    <row r="86" spans="1:37" x14ac:dyDescent="0.3">
      <c r="A86" s="2">
        <f t="shared" si="6"/>
        <v>5</v>
      </c>
      <c r="C86" s="105">
        <f t="shared" si="11"/>
        <v>47177</v>
      </c>
      <c r="E86" s="103" cm="1">
        <f t="array" ref="E86">IFERROR(IF(AND($C86&gt;='[1]Assumptions &amp; Sensitivities'!$C$8,'Preferred Waterfall'!$C86&lt;='[1]Assumptions &amp; Sensitivities'!$C$14),INDEX('[1]Monthly Proforma'!$E$144:$FG$144,,MATCH('Preferred Waterfall'!$C86,'[1]Monthly Proforma'!$E$2:$FG$2,0)),0),0)</f>
        <v>236362.58480756532</v>
      </c>
      <c r="G86" s="103" cm="1">
        <f t="array" ref="G86">INDEX('[1]Monthly Proforma'!$E$145:$FF$145,,MATCH('Preferred Waterfall'!$C86,'[1]Monthly Proforma'!$E$2:$FF$2,0))</f>
        <v>236362.58480756532</v>
      </c>
      <c r="I86" s="104">
        <f t="shared" si="7"/>
        <v>236362.58480756532</v>
      </c>
      <c r="J86" s="66"/>
      <c r="K86" s="66">
        <f>SUMIFS('[1]Monthly Proforma'!$E$63:$FF$63,'[1]Monthly Proforma'!$E$2:$FF$2,'Preferred Waterfall'!$C86)+SUMIFS('[1]Monthly Proforma'!$E$64:$FF$64,'[1]Monthly Proforma'!$E$2:$FF$2,'Preferred Waterfall'!$C86)+SUMIFS('[1]Monthly Proforma'!$E$65:$FF$65,'[1]Monthly Proforma'!$E$2:$FF$2,'Preferred Waterfall'!$C86)+SUMIFS('[1]Monthly Proforma'!$E$83:$FF$83,'[1]Monthly Proforma'!$E$2:$FF$2,'Preferred Waterfall'!$C86)+SUMIFS('[1]Monthly Proforma'!$E$84:$FF$84,'[1]Monthly Proforma'!$E$2:$FF$2,'Preferred Waterfall'!$C86)+SUMIFS('[1]Monthly Proforma'!$E$124:$FF$124,'[1]Monthly Proforma'!$E$2:$FF$2,'Preferred Waterfall'!$C86)+SUMIFS('[1]Monthly Proforma'!$E$126:$FF$126,'[1]Monthly Proforma'!$E$2:$FF$2,'Preferred Waterfall'!$C86)+SUMIFS('[1]Monthly Proforma'!$E$132:$FF$132,'[1]Monthly Proforma'!$E$2:$FF$2,'Preferred Waterfall'!$C86)+SUMIFS('[1]Monthly Proforma'!$E$136:$FF$136,'[1]Monthly Proforma'!$E$2:$FF$2,'Preferred Waterfall'!$C86)</f>
        <v>0</v>
      </c>
      <c r="L86" s="66"/>
      <c r="M86" s="66">
        <f t="shared" si="8"/>
        <v>236362.58480756532</v>
      </c>
      <c r="N86" s="66"/>
      <c r="O86" s="66">
        <f t="shared" si="0"/>
        <v>0</v>
      </c>
      <c r="P86" s="66"/>
      <c r="Q86" s="66">
        <f t="shared" si="1"/>
        <v>236362.58480756532</v>
      </c>
      <c r="R86" s="66"/>
      <c r="S86" s="66">
        <f t="shared" si="2"/>
        <v>236362.58480756532</v>
      </c>
      <c r="T86" s="66"/>
      <c r="U86" s="66"/>
      <c r="V86" s="66"/>
      <c r="W86" s="66">
        <f>IF(-XNPV($M$10,$I$28:$I85,$C$28:$C85)*(1+$M$10)^(($C86-$C$28)/365)&gt;0,-XNPV($M$10,$I$28:$I85,$C$28:$C85)*(1+$M$10)^(($C86-$C$28)/365),0)</f>
        <v>13522985.494751299</v>
      </c>
      <c r="X86" s="66"/>
      <c r="Y86" s="66">
        <f t="shared" si="3"/>
        <v>236362.58480756532</v>
      </c>
      <c r="Z86" s="66"/>
      <c r="AA86" s="66">
        <f>IF(-XNPV($M$10,$Y$28:$Y85,$C$28:$C85)*(1+$M$10)^(($C86-$C$28)/365)&gt;0,-XNPV($M$10,$Y$28:$Y85,$C$28:$C85)*(1+$M$10)^(($C86-$C$28)/365),0)</f>
        <v>0</v>
      </c>
      <c r="AB86" s="66"/>
      <c r="AC86" s="66">
        <f t="shared" si="9"/>
        <v>236362.58480756532</v>
      </c>
      <c r="AD86" s="66"/>
      <c r="AE86" s="66">
        <f t="shared" si="12"/>
        <v>0</v>
      </c>
      <c r="AF86" s="66"/>
      <c r="AG86" s="66">
        <f t="shared" si="4"/>
        <v>236362.58480756532</v>
      </c>
      <c r="AH86" s="66"/>
      <c r="AI86" s="66">
        <f t="shared" si="10"/>
        <v>236362.58480756532</v>
      </c>
      <c r="AJ86" s="66"/>
      <c r="AK86" s="66">
        <f t="shared" si="5"/>
        <v>0</v>
      </c>
    </row>
    <row r="87" spans="1:37" x14ac:dyDescent="0.3">
      <c r="A87" s="2">
        <f t="shared" si="6"/>
        <v>5</v>
      </c>
      <c r="C87" s="105">
        <f t="shared" si="11"/>
        <v>47208</v>
      </c>
      <c r="E87" s="103" cm="1">
        <f t="array" ref="E87">IFERROR(IF(AND($C87&gt;='[1]Assumptions &amp; Sensitivities'!$C$8,'Preferred Waterfall'!$C87&lt;='[1]Assumptions &amp; Sensitivities'!$C$14),INDEX('[1]Monthly Proforma'!$E$144:$FG$144,,MATCH('Preferred Waterfall'!$C87,'[1]Monthly Proforma'!$E$2:$FG$2,0)),0),0)</f>
        <v>238041.95820417977</v>
      </c>
      <c r="G87" s="103" cm="1">
        <f t="array" ref="G87">INDEX('[1]Monthly Proforma'!$E$145:$FF$145,,MATCH('Preferred Waterfall'!$C87,'[1]Monthly Proforma'!$E$2:$FF$2,0))</f>
        <v>238041.95820417977</v>
      </c>
      <c r="I87" s="106">
        <f t="shared" si="7"/>
        <v>238041.95820417977</v>
      </c>
      <c r="J87" s="107"/>
      <c r="K87" s="107">
        <f>SUMIFS('[1]Monthly Proforma'!$E$63:$FF$63,'[1]Monthly Proforma'!$E$2:$FF$2,'Preferred Waterfall'!$C87)+SUMIFS('[1]Monthly Proforma'!$E$64:$FF$64,'[1]Monthly Proforma'!$E$2:$FF$2,'Preferred Waterfall'!$C87)+SUMIFS('[1]Monthly Proforma'!$E$65:$FF$65,'[1]Monthly Proforma'!$E$2:$FF$2,'Preferred Waterfall'!$C87)+SUMIFS('[1]Monthly Proforma'!$E$83:$FF$83,'[1]Monthly Proforma'!$E$2:$FF$2,'Preferred Waterfall'!$C87)+SUMIFS('[1]Monthly Proforma'!$E$84:$FF$84,'[1]Monthly Proforma'!$E$2:$FF$2,'Preferred Waterfall'!$C87)+SUMIFS('[1]Monthly Proforma'!$E$124:$FF$124,'[1]Monthly Proforma'!$E$2:$FF$2,'Preferred Waterfall'!$C87)+SUMIFS('[1]Monthly Proforma'!$E$126:$FF$126,'[1]Monthly Proforma'!$E$2:$FF$2,'Preferred Waterfall'!$C87)+SUMIFS('[1]Monthly Proforma'!$E$132:$FF$132,'[1]Monthly Proforma'!$E$2:$FF$2,'Preferred Waterfall'!$C87)+SUMIFS('[1]Monthly Proforma'!$E$136:$FF$136,'[1]Monthly Proforma'!$E$2:$FF$2,'Preferred Waterfall'!$C87)</f>
        <v>0</v>
      </c>
      <c r="L87" s="107"/>
      <c r="M87" s="107">
        <f t="shared" si="8"/>
        <v>238041.95820417977</v>
      </c>
      <c r="N87" s="107"/>
      <c r="O87" s="107">
        <f t="shared" si="0"/>
        <v>0</v>
      </c>
      <c r="P87" s="107"/>
      <c r="Q87" s="107">
        <f t="shared" si="1"/>
        <v>238041.95820417977</v>
      </c>
      <c r="R87" s="107"/>
      <c r="S87" s="107">
        <f t="shared" si="2"/>
        <v>238041.95820417977</v>
      </c>
      <c r="T87" s="107"/>
      <c r="U87" s="107"/>
      <c r="V87" s="107"/>
      <c r="W87" s="107">
        <f>IF(-XNPV($M$10,$I$28:$I86,$C$28:$C86)*(1+$M$10)^(($C87-$C$28)/365)&gt;0,-XNPV($M$10,$I$28:$I86,$C$28:$C86)*(1+$M$10)^(($C87-$C$28)/365),0)</f>
        <v>13394612.448375631</v>
      </c>
      <c r="X87" s="107"/>
      <c r="Y87" s="107">
        <f t="shared" si="3"/>
        <v>238041.95820417977</v>
      </c>
      <c r="Z87" s="107"/>
      <c r="AA87" s="107">
        <f>IF(-XNPV($M$10,$Y$28:$Y86,$C$28:$C86)*(1+$M$10)^(($C87-$C$28)/365)&gt;0,-XNPV($M$10,$Y$28:$Y86,$C$28:$C86)*(1+$M$10)^(($C87-$C$28)/365),0)</f>
        <v>0</v>
      </c>
      <c r="AB87" s="107"/>
      <c r="AC87" s="107">
        <f t="shared" si="9"/>
        <v>238041.95820417977</v>
      </c>
      <c r="AD87" s="107"/>
      <c r="AE87" s="107">
        <f t="shared" si="12"/>
        <v>0</v>
      </c>
      <c r="AF87" s="107"/>
      <c r="AG87" s="107">
        <f t="shared" si="4"/>
        <v>238041.95820417977</v>
      </c>
      <c r="AH87" s="107"/>
      <c r="AI87" s="107">
        <f t="shared" si="10"/>
        <v>238041.95820417977</v>
      </c>
      <c r="AJ87" s="107"/>
      <c r="AK87" s="107">
        <f t="shared" si="5"/>
        <v>0</v>
      </c>
    </row>
    <row r="88" spans="1:37" x14ac:dyDescent="0.3">
      <c r="A88" s="2">
        <f t="shared" si="6"/>
        <v>5</v>
      </c>
      <c r="C88" s="105">
        <f t="shared" si="11"/>
        <v>47238</v>
      </c>
      <c r="E88" s="103" cm="1">
        <f t="array" ref="E88">IFERROR(IF(AND($C88&gt;='[1]Assumptions &amp; Sensitivities'!$C$8,'Preferred Waterfall'!$C88&lt;='[1]Assumptions &amp; Sensitivities'!$C$14),INDEX('[1]Monthly Proforma'!$E$144:$FG$144,,MATCH('Preferred Waterfall'!$C88,'[1]Monthly Proforma'!$E$2:$FG$2,0)),0),0)</f>
        <v>239721.33160079434</v>
      </c>
      <c r="G88" s="103" cm="1">
        <f t="array" ref="G88">INDEX('[1]Monthly Proforma'!$E$145:$FF$145,,MATCH('Preferred Waterfall'!$C88,'[1]Monthly Proforma'!$E$2:$FF$2,0))</f>
        <v>239721.33160079434</v>
      </c>
      <c r="I88" s="104">
        <f t="shared" si="7"/>
        <v>239721.33160079434</v>
      </c>
      <c r="J88" s="66"/>
      <c r="K88" s="66">
        <f>SUMIFS('[1]Monthly Proforma'!$E$63:$FF$63,'[1]Monthly Proforma'!$E$2:$FF$2,'Preferred Waterfall'!$C88)+SUMIFS('[1]Monthly Proforma'!$E$64:$FF$64,'[1]Monthly Proforma'!$E$2:$FF$2,'Preferred Waterfall'!$C88)+SUMIFS('[1]Monthly Proforma'!$E$65:$FF$65,'[1]Monthly Proforma'!$E$2:$FF$2,'Preferred Waterfall'!$C88)+SUMIFS('[1]Monthly Proforma'!$E$83:$FF$83,'[1]Monthly Proforma'!$E$2:$FF$2,'Preferred Waterfall'!$C88)+SUMIFS('[1]Monthly Proforma'!$E$84:$FF$84,'[1]Monthly Proforma'!$E$2:$FF$2,'Preferred Waterfall'!$C88)+SUMIFS('[1]Monthly Proforma'!$E$124:$FF$124,'[1]Monthly Proforma'!$E$2:$FF$2,'Preferred Waterfall'!$C88)+SUMIFS('[1]Monthly Proforma'!$E$126:$FF$126,'[1]Monthly Proforma'!$E$2:$FF$2,'Preferred Waterfall'!$C88)+SUMIFS('[1]Monthly Proforma'!$E$132:$FF$132,'[1]Monthly Proforma'!$E$2:$FF$2,'Preferred Waterfall'!$C88)+SUMIFS('[1]Monthly Proforma'!$E$136:$FF$136,'[1]Monthly Proforma'!$E$2:$FF$2,'Preferred Waterfall'!$C88)</f>
        <v>0</v>
      </c>
      <c r="L88" s="66"/>
      <c r="M88" s="66">
        <f t="shared" si="8"/>
        <v>239721.33160079434</v>
      </c>
      <c r="N88" s="66"/>
      <c r="O88" s="66">
        <f t="shared" si="0"/>
        <v>0</v>
      </c>
      <c r="P88" s="66"/>
      <c r="Q88" s="66">
        <f t="shared" si="1"/>
        <v>239721.33160079434</v>
      </c>
      <c r="R88" s="66"/>
      <c r="S88" s="66">
        <f t="shared" si="2"/>
        <v>239721.33160079434</v>
      </c>
      <c r="T88" s="66"/>
      <c r="U88" s="66"/>
      <c r="V88" s="66"/>
      <c r="W88" s="66">
        <f>IF(-XNPV($M$10,$I$28:$I87,$C$28:$C87)*(1+$M$10)^(($C88-$C$28)/365)&gt;0,-XNPV($M$10,$I$28:$I87,$C$28:$C87)*(1+$M$10)^(($C88-$C$28)/365),0)</f>
        <v>13260040.039092872</v>
      </c>
      <c r="X88" s="66"/>
      <c r="Y88" s="66">
        <f t="shared" si="3"/>
        <v>239721.33160079434</v>
      </c>
      <c r="Z88" s="66"/>
      <c r="AA88" s="66">
        <f>IF(-XNPV($M$10,$Y$28:$Y87,$C$28:$C87)*(1+$M$10)^(($C88-$C$28)/365)&gt;0,-XNPV($M$10,$Y$28:$Y87,$C$28:$C87)*(1+$M$10)^(($C88-$C$28)/365),0)</f>
        <v>0</v>
      </c>
      <c r="AB88" s="66"/>
      <c r="AC88" s="66">
        <f t="shared" si="9"/>
        <v>239721.33160079434</v>
      </c>
      <c r="AD88" s="66"/>
      <c r="AE88" s="66">
        <f t="shared" si="12"/>
        <v>0</v>
      </c>
      <c r="AF88" s="66"/>
      <c r="AG88" s="66">
        <f t="shared" si="4"/>
        <v>239721.33160079434</v>
      </c>
      <c r="AH88" s="66"/>
      <c r="AI88" s="66">
        <f t="shared" si="10"/>
        <v>239721.33160079434</v>
      </c>
      <c r="AJ88" s="66"/>
      <c r="AK88" s="66">
        <f t="shared" si="5"/>
        <v>0</v>
      </c>
    </row>
    <row r="89" spans="1:37" x14ac:dyDescent="0.3">
      <c r="A89" s="2">
        <f t="shared" si="6"/>
        <v>6</v>
      </c>
      <c r="C89" s="105">
        <f t="shared" si="11"/>
        <v>47269</v>
      </c>
      <c r="E89" s="103" cm="1">
        <f t="array" ref="E89">IFERROR(IF(AND($C89&gt;='[1]Assumptions &amp; Sensitivities'!$C$8,'Preferred Waterfall'!$C89&lt;='[1]Assumptions &amp; Sensitivities'!$C$14),INDEX('[1]Monthly Proforma'!$E$144:$FG$144,,MATCH('Preferred Waterfall'!$C89,'[1]Monthly Proforma'!$E$2:$FG$2,0)),0),0)</f>
        <v>241400.7049974089</v>
      </c>
      <c r="G89" s="103" cm="1">
        <f t="array" ref="G89">INDEX('[1]Monthly Proforma'!$E$145:$FF$145,,MATCH('Preferred Waterfall'!$C89,'[1]Monthly Proforma'!$E$2:$FF$2,0))</f>
        <v>241400.7049974089</v>
      </c>
      <c r="I89" s="106">
        <f t="shared" si="7"/>
        <v>241400.7049974089</v>
      </c>
      <c r="J89" s="107"/>
      <c r="K89" s="107">
        <f>SUMIFS('[1]Monthly Proforma'!$E$63:$FF$63,'[1]Monthly Proforma'!$E$2:$FF$2,'Preferred Waterfall'!$C89)+SUMIFS('[1]Monthly Proforma'!$E$64:$FF$64,'[1]Monthly Proforma'!$E$2:$FF$2,'Preferred Waterfall'!$C89)+SUMIFS('[1]Monthly Proforma'!$E$65:$FF$65,'[1]Monthly Proforma'!$E$2:$FF$2,'Preferred Waterfall'!$C89)+SUMIFS('[1]Monthly Proforma'!$E$83:$FF$83,'[1]Monthly Proforma'!$E$2:$FF$2,'Preferred Waterfall'!$C89)+SUMIFS('[1]Monthly Proforma'!$E$84:$FF$84,'[1]Monthly Proforma'!$E$2:$FF$2,'Preferred Waterfall'!$C89)+SUMIFS('[1]Monthly Proforma'!$E$124:$FF$124,'[1]Monthly Proforma'!$E$2:$FF$2,'Preferred Waterfall'!$C89)+SUMIFS('[1]Monthly Proforma'!$E$126:$FF$126,'[1]Monthly Proforma'!$E$2:$FF$2,'Preferred Waterfall'!$C89)+SUMIFS('[1]Monthly Proforma'!$E$132:$FF$132,'[1]Monthly Proforma'!$E$2:$FF$2,'Preferred Waterfall'!$C89)+SUMIFS('[1]Monthly Proforma'!$E$136:$FF$136,'[1]Monthly Proforma'!$E$2:$FF$2,'Preferred Waterfall'!$C89)</f>
        <v>0</v>
      </c>
      <c r="L89" s="107"/>
      <c r="M89" s="107">
        <f t="shared" si="8"/>
        <v>241400.7049974089</v>
      </c>
      <c r="N89" s="107"/>
      <c r="O89" s="107">
        <f t="shared" si="0"/>
        <v>0</v>
      </c>
      <c r="P89" s="107"/>
      <c r="Q89" s="107">
        <f t="shared" si="1"/>
        <v>241400.7049974089</v>
      </c>
      <c r="R89" s="107"/>
      <c r="S89" s="107">
        <f t="shared" si="2"/>
        <v>241400.7049974089</v>
      </c>
      <c r="T89" s="107"/>
      <c r="U89" s="107"/>
      <c r="V89" s="107"/>
      <c r="W89" s="107">
        <f>IF(-XNPV($M$10,$I$28:$I88,$C$28:$C88)*(1+$M$10)^(($C89-$C$28)/365)&gt;0,-XNPV($M$10,$I$28:$I88,$C$28:$C88)*(1+$M$10)^(($C89-$C$28)/365),0)</f>
        <v>13126143.808195883</v>
      </c>
      <c r="X89" s="107"/>
      <c r="Y89" s="107">
        <f t="shared" si="3"/>
        <v>241400.7049974089</v>
      </c>
      <c r="Z89" s="107"/>
      <c r="AA89" s="107">
        <f>IF(-XNPV($M$10,$Y$28:$Y88,$C$28:$C88)*(1+$M$10)^(($C89-$C$28)/365)&gt;0,-XNPV($M$10,$Y$28:$Y88,$C$28:$C88)*(1+$M$10)^(($C89-$C$28)/365),0)</f>
        <v>0</v>
      </c>
      <c r="AB89" s="107"/>
      <c r="AC89" s="107">
        <f t="shared" si="9"/>
        <v>241400.7049974089</v>
      </c>
      <c r="AD89" s="107"/>
      <c r="AE89" s="107">
        <f t="shared" si="12"/>
        <v>0</v>
      </c>
      <c r="AF89" s="107"/>
      <c r="AG89" s="107">
        <f t="shared" si="4"/>
        <v>241400.7049974089</v>
      </c>
      <c r="AH89" s="107"/>
      <c r="AI89" s="107">
        <f t="shared" si="10"/>
        <v>241400.7049974089</v>
      </c>
      <c r="AJ89" s="107"/>
      <c r="AK89" s="107">
        <f t="shared" si="5"/>
        <v>0</v>
      </c>
    </row>
    <row r="90" spans="1:37" x14ac:dyDescent="0.3">
      <c r="A90" s="2">
        <f t="shared" si="6"/>
        <v>6</v>
      </c>
      <c r="C90" s="105">
        <f t="shared" si="11"/>
        <v>47299</v>
      </c>
      <c r="E90" s="103" cm="1">
        <f t="array" ref="E90">IFERROR(IF(AND($C90&gt;='[1]Assumptions &amp; Sensitivities'!$C$8,'Preferred Waterfall'!$C90&lt;='[1]Assumptions &amp; Sensitivities'!$C$14),INDEX('[1]Monthly Proforma'!$E$144:$FG$144,,MATCH('Preferred Waterfall'!$C90,'[1]Monthly Proforma'!$E$2:$FG$2,0)),0),0)</f>
        <v>243080.07839402347</v>
      </c>
      <c r="G90" s="103" cm="1">
        <f t="array" ref="G90">INDEX('[1]Monthly Proforma'!$E$145:$FF$145,,MATCH('Preferred Waterfall'!$C90,'[1]Monthly Proforma'!$E$2:$FF$2,0))</f>
        <v>243080.07839402347</v>
      </c>
      <c r="I90" s="104">
        <f t="shared" si="7"/>
        <v>243080.07839402347</v>
      </c>
      <c r="J90" s="66"/>
      <c r="K90" s="66">
        <f>SUMIFS('[1]Monthly Proforma'!$E$63:$FF$63,'[1]Monthly Proforma'!$E$2:$FF$2,'Preferred Waterfall'!$C90)+SUMIFS('[1]Monthly Proforma'!$E$64:$FF$64,'[1]Monthly Proforma'!$E$2:$FF$2,'Preferred Waterfall'!$C90)+SUMIFS('[1]Monthly Proforma'!$E$65:$FF$65,'[1]Monthly Proforma'!$E$2:$FF$2,'Preferred Waterfall'!$C90)+SUMIFS('[1]Monthly Proforma'!$E$83:$FF$83,'[1]Monthly Proforma'!$E$2:$FF$2,'Preferred Waterfall'!$C90)+SUMIFS('[1]Monthly Proforma'!$E$84:$FF$84,'[1]Monthly Proforma'!$E$2:$FF$2,'Preferred Waterfall'!$C90)+SUMIFS('[1]Monthly Proforma'!$E$124:$FF$124,'[1]Monthly Proforma'!$E$2:$FF$2,'Preferred Waterfall'!$C90)+SUMIFS('[1]Monthly Proforma'!$E$126:$FF$126,'[1]Monthly Proforma'!$E$2:$FF$2,'Preferred Waterfall'!$C90)+SUMIFS('[1]Monthly Proforma'!$E$132:$FF$132,'[1]Monthly Proforma'!$E$2:$FF$2,'Preferred Waterfall'!$C90)+SUMIFS('[1]Monthly Proforma'!$E$136:$FF$136,'[1]Monthly Proforma'!$E$2:$FF$2,'Preferred Waterfall'!$C90)</f>
        <v>0</v>
      </c>
      <c r="L90" s="66"/>
      <c r="M90" s="66">
        <f t="shared" si="8"/>
        <v>243080.07839402347</v>
      </c>
      <c r="N90" s="66"/>
      <c r="O90" s="66">
        <f t="shared" si="0"/>
        <v>0</v>
      </c>
      <c r="P90" s="66"/>
      <c r="Q90" s="66">
        <f t="shared" si="1"/>
        <v>243080.07839402347</v>
      </c>
      <c r="R90" s="66"/>
      <c r="S90" s="66">
        <f t="shared" si="2"/>
        <v>243080.07839402347</v>
      </c>
      <c r="T90" s="66"/>
      <c r="U90" s="66"/>
      <c r="V90" s="66"/>
      <c r="W90" s="66">
        <f>IF(-XNPV($M$10,$I$28:$I89,$C$28:$C89)*(1+$M$10)^(($C90-$C$28)/365)&gt;0,-XNPV($M$10,$I$28:$I89,$C$28:$C89)*(1+$M$10)^(($C90-$C$28)/365),0)</f>
        <v>12986074.871827105</v>
      </c>
      <c r="X90" s="66"/>
      <c r="Y90" s="66">
        <f t="shared" si="3"/>
        <v>243080.07839402347</v>
      </c>
      <c r="Z90" s="66"/>
      <c r="AA90" s="66">
        <f>IF(-XNPV($M$10,$Y$28:$Y89,$C$28:$C89)*(1+$M$10)^(($C90-$C$28)/365)&gt;0,-XNPV($M$10,$Y$28:$Y89,$C$28:$C89)*(1+$M$10)^(($C90-$C$28)/365),0)</f>
        <v>0</v>
      </c>
      <c r="AB90" s="66"/>
      <c r="AC90" s="66">
        <f t="shared" si="9"/>
        <v>243080.07839402347</v>
      </c>
      <c r="AD90" s="66"/>
      <c r="AE90" s="66">
        <f t="shared" si="12"/>
        <v>0</v>
      </c>
      <c r="AF90" s="66"/>
      <c r="AG90" s="66">
        <f t="shared" si="4"/>
        <v>243080.07839402347</v>
      </c>
      <c r="AH90" s="66"/>
      <c r="AI90" s="66">
        <f t="shared" si="10"/>
        <v>243080.07839402347</v>
      </c>
      <c r="AJ90" s="66"/>
      <c r="AK90" s="66">
        <f t="shared" si="5"/>
        <v>0</v>
      </c>
    </row>
    <row r="91" spans="1:37" x14ac:dyDescent="0.3">
      <c r="A91" s="2">
        <f t="shared" si="6"/>
        <v>6</v>
      </c>
      <c r="C91" s="105">
        <f t="shared" si="11"/>
        <v>47330</v>
      </c>
      <c r="E91" s="103" cm="1">
        <f t="array" ref="E91">IFERROR(IF(AND($C91&gt;='[1]Assumptions &amp; Sensitivities'!$C$8,'Preferred Waterfall'!$C91&lt;='[1]Assumptions &amp; Sensitivities'!$C$14),INDEX('[1]Monthly Proforma'!$E$144:$FG$144,,MATCH('Preferred Waterfall'!$C91,'[1]Monthly Proforma'!$E$2:$FG$2,0)),0),0)</f>
        <v>244759.45179063792</v>
      </c>
      <c r="G91" s="103" cm="1">
        <f t="array" ref="G91">INDEX('[1]Monthly Proforma'!$E$145:$FF$145,,MATCH('Preferred Waterfall'!$C91,'[1]Monthly Proforma'!$E$2:$FF$2,0))</f>
        <v>244759.45179063792</v>
      </c>
      <c r="I91" s="106">
        <f t="shared" si="7"/>
        <v>244759.45179063792</v>
      </c>
      <c r="J91" s="107"/>
      <c r="K91" s="107">
        <f>SUMIFS('[1]Monthly Proforma'!$E$63:$FF$63,'[1]Monthly Proforma'!$E$2:$FF$2,'Preferred Waterfall'!$C91)+SUMIFS('[1]Monthly Proforma'!$E$64:$FF$64,'[1]Monthly Proforma'!$E$2:$FF$2,'Preferred Waterfall'!$C91)+SUMIFS('[1]Monthly Proforma'!$E$65:$FF$65,'[1]Monthly Proforma'!$E$2:$FF$2,'Preferred Waterfall'!$C91)+SUMIFS('[1]Monthly Proforma'!$E$83:$FF$83,'[1]Monthly Proforma'!$E$2:$FF$2,'Preferred Waterfall'!$C91)+SUMIFS('[1]Monthly Proforma'!$E$84:$FF$84,'[1]Monthly Proforma'!$E$2:$FF$2,'Preferred Waterfall'!$C91)+SUMIFS('[1]Monthly Proforma'!$E$124:$FF$124,'[1]Monthly Proforma'!$E$2:$FF$2,'Preferred Waterfall'!$C91)+SUMIFS('[1]Monthly Proforma'!$E$126:$FF$126,'[1]Monthly Proforma'!$E$2:$FF$2,'Preferred Waterfall'!$C91)+SUMIFS('[1]Monthly Proforma'!$E$132:$FF$132,'[1]Monthly Proforma'!$E$2:$FF$2,'Preferred Waterfall'!$C91)+SUMIFS('[1]Monthly Proforma'!$E$136:$FF$136,'[1]Monthly Proforma'!$E$2:$FF$2,'Preferred Waterfall'!$C91)</f>
        <v>0</v>
      </c>
      <c r="L91" s="107"/>
      <c r="M91" s="107">
        <f t="shared" si="8"/>
        <v>244759.45179063792</v>
      </c>
      <c r="N91" s="107"/>
      <c r="O91" s="107">
        <f t="shared" si="0"/>
        <v>0</v>
      </c>
      <c r="P91" s="107"/>
      <c r="Q91" s="107">
        <f t="shared" si="1"/>
        <v>244759.45179063792</v>
      </c>
      <c r="R91" s="107"/>
      <c r="S91" s="107">
        <f t="shared" si="2"/>
        <v>244759.45179063792</v>
      </c>
      <c r="T91" s="107"/>
      <c r="U91" s="107"/>
      <c r="V91" s="107"/>
      <c r="W91" s="107">
        <f>IF(-XNPV($M$10,$I$28:$I90,$C$28:$C90)*(1+$M$10)^(($C91-$C$28)/365)&gt;0,-XNPV($M$10,$I$28:$I90,$C$28:$C90)*(1+$M$10)^(($C91-$C$28)/365),0)</f>
        <v>12846565.891620345</v>
      </c>
      <c r="X91" s="107"/>
      <c r="Y91" s="107">
        <f t="shared" si="3"/>
        <v>244759.45179063792</v>
      </c>
      <c r="Z91" s="107"/>
      <c r="AA91" s="107">
        <f>IF(-XNPV($M$10,$Y$28:$Y90,$C$28:$C90)*(1+$M$10)^(($C91-$C$28)/365)&gt;0,-XNPV($M$10,$Y$28:$Y90,$C$28:$C90)*(1+$M$10)^(($C91-$C$28)/365),0)</f>
        <v>0</v>
      </c>
      <c r="AB91" s="107"/>
      <c r="AC91" s="107">
        <f t="shared" si="9"/>
        <v>244759.45179063792</v>
      </c>
      <c r="AD91" s="107"/>
      <c r="AE91" s="107">
        <f t="shared" si="12"/>
        <v>0</v>
      </c>
      <c r="AF91" s="107"/>
      <c r="AG91" s="107">
        <f t="shared" si="4"/>
        <v>244759.45179063792</v>
      </c>
      <c r="AH91" s="107"/>
      <c r="AI91" s="107">
        <f t="shared" si="10"/>
        <v>244759.45179063792</v>
      </c>
      <c r="AJ91" s="107"/>
      <c r="AK91" s="107">
        <f t="shared" si="5"/>
        <v>0</v>
      </c>
    </row>
    <row r="92" spans="1:37" x14ac:dyDescent="0.3">
      <c r="A92" s="2">
        <f t="shared" si="6"/>
        <v>6</v>
      </c>
      <c r="C92" s="105">
        <f t="shared" si="11"/>
        <v>47361</v>
      </c>
      <c r="E92" s="103" cm="1">
        <f t="array" ref="E92">IFERROR(IF(AND($C92&gt;='[1]Assumptions &amp; Sensitivities'!$C$8,'Preferred Waterfall'!$C92&lt;='[1]Assumptions &amp; Sensitivities'!$C$14),INDEX('[1]Monthly Proforma'!$E$144:$FG$144,,MATCH('Preferred Waterfall'!$C92,'[1]Monthly Proforma'!$E$2:$FG$2,0)),0),0)</f>
        <v>246438.8251872526</v>
      </c>
      <c r="G92" s="103" cm="1">
        <f t="array" ref="G92">INDEX('[1]Monthly Proforma'!$E$145:$FF$145,,MATCH('Preferred Waterfall'!$C92,'[1]Monthly Proforma'!$E$2:$FF$2,0))</f>
        <v>246438.8251872526</v>
      </c>
      <c r="I92" s="104">
        <f t="shared" si="7"/>
        <v>246438.8251872526</v>
      </c>
      <c r="J92" s="66"/>
      <c r="K92" s="66">
        <f>SUMIFS('[1]Monthly Proforma'!$E$63:$FF$63,'[1]Monthly Proforma'!$E$2:$FF$2,'Preferred Waterfall'!$C92)+SUMIFS('[1]Monthly Proforma'!$E$64:$FF$64,'[1]Monthly Proforma'!$E$2:$FF$2,'Preferred Waterfall'!$C92)+SUMIFS('[1]Monthly Proforma'!$E$65:$FF$65,'[1]Monthly Proforma'!$E$2:$FF$2,'Preferred Waterfall'!$C92)+SUMIFS('[1]Monthly Proforma'!$E$83:$FF$83,'[1]Monthly Proforma'!$E$2:$FF$2,'Preferred Waterfall'!$C92)+SUMIFS('[1]Monthly Proforma'!$E$84:$FF$84,'[1]Monthly Proforma'!$E$2:$FF$2,'Preferred Waterfall'!$C92)+SUMIFS('[1]Monthly Proforma'!$E$124:$FF$124,'[1]Monthly Proforma'!$E$2:$FF$2,'Preferred Waterfall'!$C92)+SUMIFS('[1]Monthly Proforma'!$E$126:$FF$126,'[1]Monthly Proforma'!$E$2:$FF$2,'Preferred Waterfall'!$C92)+SUMIFS('[1]Monthly Proforma'!$E$132:$FF$132,'[1]Monthly Proforma'!$E$2:$FF$2,'Preferred Waterfall'!$C92)+SUMIFS('[1]Monthly Proforma'!$E$136:$FF$136,'[1]Monthly Proforma'!$E$2:$FF$2,'Preferred Waterfall'!$C92)</f>
        <v>0</v>
      </c>
      <c r="L92" s="66"/>
      <c r="M92" s="66">
        <f t="shared" si="8"/>
        <v>246438.8251872526</v>
      </c>
      <c r="N92" s="66"/>
      <c r="O92" s="66">
        <f t="shared" ref="O92:O155" si="13">+AE92</f>
        <v>0</v>
      </c>
      <c r="P92" s="66"/>
      <c r="Q92" s="66">
        <f t="shared" ref="Q92:Q155" si="14">+AG92+AK92</f>
        <v>246438.8251872526</v>
      </c>
      <c r="R92" s="66"/>
      <c r="S92" s="66">
        <f t="shared" ref="S92:S155" si="15">+O92+Q92</f>
        <v>246438.8251872526</v>
      </c>
      <c r="T92" s="66"/>
      <c r="U92" s="66"/>
      <c r="V92" s="66"/>
      <c r="W92" s="66">
        <f>IF(-XNPV($M$10,$I$28:$I91,$C$28:$C91)*(1+$M$10)^(($C92-$C$28)/365)&gt;0,-XNPV($M$10,$I$28:$I91,$C$28:$C91)*(1+$M$10)^(($C92-$C$28)/365),0)</f>
        <v>12704230.00299314</v>
      </c>
      <c r="X92" s="66"/>
      <c r="Y92" s="66">
        <f t="shared" ref="Y92:Y155" si="16">+IF(I92&gt;0,I92,MIN($I92,W92)*$E$15)</f>
        <v>246438.8251872526</v>
      </c>
      <c r="Z92" s="66"/>
      <c r="AA92" s="66">
        <f>IF(-XNPV($M$10,$Y$28:$Y91,$C$28:$C91)*(1+$M$10)^(($C92-$C$28)/365)&gt;0,-XNPV($M$10,$Y$28:$Y91,$C$28:$C91)*(1+$M$10)^(($C92-$C$28)/365),0)</f>
        <v>0</v>
      </c>
      <c r="AB92" s="66"/>
      <c r="AC92" s="66">
        <f t="shared" si="9"/>
        <v>246438.8251872526</v>
      </c>
      <c r="AD92" s="66"/>
      <c r="AE92" s="66">
        <f t="shared" si="12"/>
        <v>0</v>
      </c>
      <c r="AF92" s="66"/>
      <c r="AG92" s="66">
        <f t="shared" ref="AG92:AG155" si="17">E92-AE92</f>
        <v>246438.8251872526</v>
      </c>
      <c r="AH92" s="66"/>
      <c r="AI92" s="66">
        <f t="shared" si="10"/>
        <v>246438.8251872526</v>
      </c>
      <c r="AJ92" s="66"/>
      <c r="AK92" s="66">
        <f t="shared" ref="AK92:AK155" si="18">E92-AE92-AG92</f>
        <v>0</v>
      </c>
    </row>
    <row r="93" spans="1:37" x14ac:dyDescent="0.3">
      <c r="A93" s="2">
        <f t="shared" ref="A93:A156" si="19">+ROUNDUP(YEARFRAC($C$28,C93),0)</f>
        <v>6</v>
      </c>
      <c r="C93" s="105">
        <f t="shared" si="11"/>
        <v>47391</v>
      </c>
      <c r="E93" s="103" cm="1">
        <f t="array" ref="E93">IFERROR(IF(AND($C93&gt;='[1]Assumptions &amp; Sensitivities'!$C$8,'Preferred Waterfall'!$C93&lt;='[1]Assumptions &amp; Sensitivities'!$C$14),INDEX('[1]Monthly Proforma'!$E$144:$FG$144,,MATCH('Preferred Waterfall'!$C93,'[1]Monthly Proforma'!$E$2:$FG$2,0)),0),0)</f>
        <v>248118.19858386717</v>
      </c>
      <c r="G93" s="103" cm="1">
        <f t="array" ref="G93">INDEX('[1]Monthly Proforma'!$E$145:$FF$145,,MATCH('Preferred Waterfall'!$C93,'[1]Monthly Proforma'!$E$2:$FF$2,0))</f>
        <v>248118.19858386717</v>
      </c>
      <c r="I93" s="106">
        <f t="shared" ref="I93:I156" si="20">+E93</f>
        <v>248118.19858386717</v>
      </c>
      <c r="J93" s="107"/>
      <c r="K93" s="107">
        <f>SUMIFS('[1]Monthly Proforma'!$E$63:$FF$63,'[1]Monthly Proforma'!$E$2:$FF$2,'Preferred Waterfall'!$C93)+SUMIFS('[1]Monthly Proforma'!$E$64:$FF$64,'[1]Monthly Proforma'!$E$2:$FF$2,'Preferred Waterfall'!$C93)+SUMIFS('[1]Monthly Proforma'!$E$65:$FF$65,'[1]Monthly Proforma'!$E$2:$FF$2,'Preferred Waterfall'!$C93)+SUMIFS('[1]Monthly Proforma'!$E$83:$FF$83,'[1]Monthly Proforma'!$E$2:$FF$2,'Preferred Waterfall'!$C93)+SUMIFS('[1]Monthly Proforma'!$E$84:$FF$84,'[1]Monthly Proforma'!$E$2:$FF$2,'Preferred Waterfall'!$C93)+SUMIFS('[1]Monthly Proforma'!$E$124:$FF$124,'[1]Monthly Proforma'!$E$2:$FF$2,'Preferred Waterfall'!$C93)+SUMIFS('[1]Monthly Proforma'!$E$126:$FF$126,'[1]Monthly Proforma'!$E$2:$FF$2,'Preferred Waterfall'!$C93)+SUMIFS('[1]Monthly Proforma'!$E$132:$FF$132,'[1]Monthly Proforma'!$E$2:$FF$2,'Preferred Waterfall'!$C93)+SUMIFS('[1]Monthly Proforma'!$E$136:$FF$136,'[1]Monthly Proforma'!$E$2:$FF$2,'Preferred Waterfall'!$C93)</f>
        <v>0</v>
      </c>
      <c r="L93" s="107"/>
      <c r="M93" s="107">
        <f t="shared" ref="M93:M156" si="21">E93-K93</f>
        <v>248118.19858386717</v>
      </c>
      <c r="N93" s="107"/>
      <c r="O93" s="107">
        <f t="shared" si="13"/>
        <v>0</v>
      </c>
      <c r="P93" s="107"/>
      <c r="Q93" s="107">
        <f t="shared" si="14"/>
        <v>248118.19858386717</v>
      </c>
      <c r="R93" s="107"/>
      <c r="S93" s="107">
        <f t="shared" si="15"/>
        <v>248118.19858386717</v>
      </c>
      <c r="T93" s="107"/>
      <c r="U93" s="107"/>
      <c r="V93" s="107"/>
      <c r="W93" s="107">
        <f>IF(-XNPV($M$10,$I$28:$I92,$C$28:$C92)*(1+$M$10)^(($C93-$C$28)/365)&gt;0,-XNPV($M$10,$I$28:$I92,$C$28:$C92)*(1+$M$10)^(($C93-$C$28)/365),0)</f>
        <v>12555765.19274297</v>
      </c>
      <c r="X93" s="107"/>
      <c r="Y93" s="107">
        <f t="shared" si="16"/>
        <v>248118.19858386717</v>
      </c>
      <c r="Z93" s="107"/>
      <c r="AA93" s="107">
        <f>IF(-XNPV($M$10,$Y$28:$Y92,$C$28:$C92)*(1+$M$10)^(($C93-$C$28)/365)&gt;0,-XNPV($M$10,$Y$28:$Y92,$C$28:$C92)*(1+$M$10)^(($C93-$C$28)/365),0)</f>
        <v>0</v>
      </c>
      <c r="AB93" s="107"/>
      <c r="AC93" s="107">
        <f t="shared" ref="AC93:AC156" si="22">IF($E93&gt;0,$E93,Y93)</f>
        <v>248118.19858386717</v>
      </c>
      <c r="AD93" s="107"/>
      <c r="AE93" s="107">
        <f t="shared" si="12"/>
        <v>0</v>
      </c>
      <c r="AF93" s="107"/>
      <c r="AG93" s="107">
        <f t="shared" si="17"/>
        <v>248118.19858386717</v>
      </c>
      <c r="AH93" s="107"/>
      <c r="AI93" s="107">
        <f t="shared" ref="AI93:AI156" si="23">+AE93+AG93</f>
        <v>248118.19858386717</v>
      </c>
      <c r="AJ93" s="107"/>
      <c r="AK93" s="107">
        <f t="shared" si="18"/>
        <v>0</v>
      </c>
    </row>
    <row r="94" spans="1:37" x14ac:dyDescent="0.3">
      <c r="A94" s="2">
        <f t="shared" si="19"/>
        <v>6</v>
      </c>
      <c r="C94" s="105">
        <f t="shared" ref="C94:C157" si="24">EOMONTH(C93,1)</f>
        <v>47422</v>
      </c>
      <c r="E94" s="103" cm="1">
        <f t="array" ref="E94">IFERROR(IF(AND($C94&gt;='[1]Assumptions &amp; Sensitivities'!$C$8,'Preferred Waterfall'!$C94&lt;='[1]Assumptions &amp; Sensitivities'!$C$14),INDEX('[1]Monthly Proforma'!$E$144:$FG$144,,MATCH('Preferred Waterfall'!$C94,'[1]Monthly Proforma'!$E$2:$FG$2,0)),0),0)</f>
        <v>246166.26536702341</v>
      </c>
      <c r="G94" s="103" cm="1">
        <f t="array" ref="G94">INDEX('[1]Monthly Proforma'!$E$145:$FF$145,,MATCH('Preferred Waterfall'!$C94,'[1]Monthly Proforma'!$E$2:$FF$2,0))</f>
        <v>246166.26536702341</v>
      </c>
      <c r="I94" s="104">
        <f t="shared" si="20"/>
        <v>246166.26536702341</v>
      </c>
      <c r="J94" s="66"/>
      <c r="K94" s="66">
        <f>SUMIFS('[1]Monthly Proforma'!$E$63:$FF$63,'[1]Monthly Proforma'!$E$2:$FF$2,'Preferred Waterfall'!$C94)+SUMIFS('[1]Monthly Proforma'!$E$64:$FF$64,'[1]Monthly Proforma'!$E$2:$FF$2,'Preferred Waterfall'!$C94)+SUMIFS('[1]Monthly Proforma'!$E$65:$FF$65,'[1]Monthly Proforma'!$E$2:$FF$2,'Preferred Waterfall'!$C94)+SUMIFS('[1]Monthly Proforma'!$E$83:$FF$83,'[1]Monthly Proforma'!$E$2:$FF$2,'Preferred Waterfall'!$C94)+SUMIFS('[1]Monthly Proforma'!$E$84:$FF$84,'[1]Monthly Proforma'!$E$2:$FF$2,'Preferred Waterfall'!$C94)+SUMIFS('[1]Monthly Proforma'!$E$124:$FF$124,'[1]Monthly Proforma'!$E$2:$FF$2,'Preferred Waterfall'!$C94)+SUMIFS('[1]Monthly Proforma'!$E$126:$FF$126,'[1]Monthly Proforma'!$E$2:$FF$2,'Preferred Waterfall'!$C94)+SUMIFS('[1]Monthly Proforma'!$E$132:$FF$132,'[1]Monthly Proforma'!$E$2:$FF$2,'Preferred Waterfall'!$C94)+SUMIFS('[1]Monthly Proforma'!$E$136:$FF$136,'[1]Monthly Proforma'!$E$2:$FF$2,'Preferred Waterfall'!$C94)</f>
        <v>0</v>
      </c>
      <c r="L94" s="66"/>
      <c r="M94" s="66">
        <f t="shared" si="21"/>
        <v>246166.26536702341</v>
      </c>
      <c r="N94" s="66"/>
      <c r="O94" s="66">
        <f t="shared" si="13"/>
        <v>0</v>
      </c>
      <c r="P94" s="66"/>
      <c r="Q94" s="66">
        <f t="shared" si="14"/>
        <v>246166.26536702341</v>
      </c>
      <c r="R94" s="66"/>
      <c r="S94" s="66">
        <f t="shared" si="15"/>
        <v>246166.26536702341</v>
      </c>
      <c r="T94" s="66"/>
      <c r="U94" s="66"/>
      <c r="V94" s="66"/>
      <c r="W94" s="66">
        <f>IF(-XNPV($M$10,$I$28:$I93,$C$28:$C93)*(1+$M$10)^(($C94-$C$28)/365)&gt;0,-XNPV($M$10,$I$28:$I93,$C$28:$C93)*(1+$M$10)^(($C94-$C$28)/365),0)</f>
        <v>12407679.720841464</v>
      </c>
      <c r="X94" s="66"/>
      <c r="Y94" s="66">
        <f t="shared" si="16"/>
        <v>246166.26536702341</v>
      </c>
      <c r="Z94" s="66"/>
      <c r="AA94" s="66">
        <f>IF(-XNPV($M$10,$Y$28:$Y93,$C$28:$C93)*(1+$M$10)^(($C94-$C$28)/365)&gt;0,-XNPV($M$10,$Y$28:$Y93,$C$28:$C93)*(1+$M$10)^(($C94-$C$28)/365),0)</f>
        <v>0</v>
      </c>
      <c r="AB94" s="66"/>
      <c r="AC94" s="66">
        <f t="shared" si="22"/>
        <v>246166.26536702341</v>
      </c>
      <c r="AD94" s="66"/>
      <c r="AE94" s="66">
        <f t="shared" ref="AE94:AE157" si="25">IF(AC94&gt;AA94,AA94,AC94)</f>
        <v>0</v>
      </c>
      <c r="AF94" s="66"/>
      <c r="AG94" s="66">
        <f t="shared" si="17"/>
        <v>246166.26536702341</v>
      </c>
      <c r="AH94" s="66"/>
      <c r="AI94" s="66">
        <f t="shared" si="23"/>
        <v>246166.26536702341</v>
      </c>
      <c r="AJ94" s="66"/>
      <c r="AK94" s="66">
        <f t="shared" si="18"/>
        <v>0</v>
      </c>
    </row>
    <row r="95" spans="1:37" x14ac:dyDescent="0.3">
      <c r="A95" s="2">
        <f t="shared" si="19"/>
        <v>6</v>
      </c>
      <c r="C95" s="105">
        <f t="shared" si="24"/>
        <v>47452</v>
      </c>
      <c r="E95" s="103" cm="1">
        <f t="array" ref="E95">IFERROR(IF(AND($C95&gt;='[1]Assumptions &amp; Sensitivities'!$C$8,'Preferred Waterfall'!$C95&lt;='[1]Assumptions &amp; Sensitivities'!$C$14),INDEX('[1]Monthly Proforma'!$E$144:$FG$144,,MATCH('Preferred Waterfall'!$C95,'[1]Monthly Proforma'!$E$2:$FG$2,0)),0),0)</f>
        <v>247845.63876363775</v>
      </c>
      <c r="G95" s="103" cm="1">
        <f t="array" ref="G95">INDEX('[1]Monthly Proforma'!$E$145:$FF$145,,MATCH('Preferred Waterfall'!$C95,'[1]Monthly Proforma'!$E$2:$FF$2,0))</f>
        <v>247845.63876363775</v>
      </c>
      <c r="I95" s="106">
        <f t="shared" si="20"/>
        <v>247845.63876363775</v>
      </c>
      <c r="J95" s="107"/>
      <c r="K95" s="107">
        <f>SUMIFS('[1]Monthly Proforma'!$E$63:$FF$63,'[1]Monthly Proforma'!$E$2:$FF$2,'Preferred Waterfall'!$C95)+SUMIFS('[1]Monthly Proforma'!$E$64:$FF$64,'[1]Monthly Proforma'!$E$2:$FF$2,'Preferred Waterfall'!$C95)+SUMIFS('[1]Monthly Proforma'!$E$65:$FF$65,'[1]Monthly Proforma'!$E$2:$FF$2,'Preferred Waterfall'!$C95)+SUMIFS('[1]Monthly Proforma'!$E$83:$FF$83,'[1]Monthly Proforma'!$E$2:$FF$2,'Preferred Waterfall'!$C95)+SUMIFS('[1]Monthly Proforma'!$E$84:$FF$84,'[1]Monthly Proforma'!$E$2:$FF$2,'Preferred Waterfall'!$C95)+SUMIFS('[1]Monthly Proforma'!$E$124:$FF$124,'[1]Monthly Proforma'!$E$2:$FF$2,'Preferred Waterfall'!$C95)+SUMIFS('[1]Monthly Proforma'!$E$126:$FF$126,'[1]Monthly Proforma'!$E$2:$FF$2,'Preferred Waterfall'!$C95)+SUMIFS('[1]Monthly Proforma'!$E$132:$FF$132,'[1]Monthly Proforma'!$E$2:$FF$2,'Preferred Waterfall'!$C95)+SUMIFS('[1]Monthly Proforma'!$E$136:$FF$136,'[1]Monthly Proforma'!$E$2:$FF$2,'Preferred Waterfall'!$C95)</f>
        <v>0</v>
      </c>
      <c r="L95" s="107"/>
      <c r="M95" s="107">
        <f t="shared" si="21"/>
        <v>247845.63876363775</v>
      </c>
      <c r="N95" s="107"/>
      <c r="O95" s="107">
        <f t="shared" si="13"/>
        <v>0</v>
      </c>
      <c r="P95" s="107"/>
      <c r="Q95" s="107">
        <f t="shared" si="14"/>
        <v>247845.63876363775</v>
      </c>
      <c r="R95" s="107"/>
      <c r="S95" s="107">
        <f t="shared" si="15"/>
        <v>247845.63876363775</v>
      </c>
      <c r="T95" s="107"/>
      <c r="U95" s="107"/>
      <c r="V95" s="107"/>
      <c r="W95" s="107">
        <f>IF(-XNPV($M$10,$I$28:$I94,$C$28:$C94)*(1+$M$10)^(($C95-$C$28)/365)&gt;0,-XNPV($M$10,$I$28:$I94,$C$28:$C94)*(1+$M$10)^(($C95-$C$28)/365),0)</f>
        <v>12257157.401013268</v>
      </c>
      <c r="X95" s="107"/>
      <c r="Y95" s="107">
        <f t="shared" si="16"/>
        <v>247845.63876363775</v>
      </c>
      <c r="Z95" s="107"/>
      <c r="AA95" s="107">
        <f>IF(-XNPV($M$10,$Y$28:$Y94,$C$28:$C94)*(1+$M$10)^(($C95-$C$28)/365)&gt;0,-XNPV($M$10,$Y$28:$Y94,$C$28:$C94)*(1+$M$10)^(($C95-$C$28)/365),0)</f>
        <v>0</v>
      </c>
      <c r="AB95" s="107"/>
      <c r="AC95" s="107">
        <f t="shared" si="22"/>
        <v>247845.63876363775</v>
      </c>
      <c r="AD95" s="107"/>
      <c r="AE95" s="107">
        <f t="shared" si="25"/>
        <v>0</v>
      </c>
      <c r="AF95" s="107"/>
      <c r="AG95" s="107">
        <f t="shared" si="17"/>
        <v>247845.63876363775</v>
      </c>
      <c r="AH95" s="107"/>
      <c r="AI95" s="107">
        <f t="shared" si="23"/>
        <v>247845.63876363775</v>
      </c>
      <c r="AJ95" s="107"/>
      <c r="AK95" s="107">
        <f t="shared" si="18"/>
        <v>0</v>
      </c>
    </row>
    <row r="96" spans="1:37" x14ac:dyDescent="0.3">
      <c r="A96" s="2">
        <f t="shared" si="19"/>
        <v>6</v>
      </c>
      <c r="C96" s="105">
        <f t="shared" si="24"/>
        <v>47483</v>
      </c>
      <c r="E96" s="103" cm="1">
        <f t="array" ref="E96">IFERROR(IF(AND($C96&gt;='[1]Assumptions &amp; Sensitivities'!$C$8,'Preferred Waterfall'!$C96&lt;='[1]Assumptions &amp; Sensitivities'!$C$14),INDEX('[1]Monthly Proforma'!$E$144:$FG$144,,MATCH('Preferred Waterfall'!$C96,'[1]Monthly Proforma'!$E$2:$FG$2,0)),0),0)</f>
        <v>249525.01216025231</v>
      </c>
      <c r="G96" s="103" cm="1">
        <f t="array" ref="G96">INDEX('[1]Monthly Proforma'!$E$145:$FF$145,,MATCH('Preferred Waterfall'!$C96,'[1]Monthly Proforma'!$E$2:$FF$2,0))</f>
        <v>249525.01216025231</v>
      </c>
      <c r="I96" s="104">
        <f t="shared" si="20"/>
        <v>249525.01216025231</v>
      </c>
      <c r="J96" s="66"/>
      <c r="K96" s="66">
        <f>SUMIFS('[1]Monthly Proforma'!$E$63:$FF$63,'[1]Monthly Proforma'!$E$2:$FF$2,'Preferred Waterfall'!$C96)+SUMIFS('[1]Monthly Proforma'!$E$64:$FF$64,'[1]Monthly Proforma'!$E$2:$FF$2,'Preferred Waterfall'!$C96)+SUMIFS('[1]Monthly Proforma'!$E$65:$FF$65,'[1]Monthly Proforma'!$E$2:$FF$2,'Preferred Waterfall'!$C96)+SUMIFS('[1]Monthly Proforma'!$E$83:$FF$83,'[1]Monthly Proforma'!$E$2:$FF$2,'Preferred Waterfall'!$C96)+SUMIFS('[1]Monthly Proforma'!$E$84:$FF$84,'[1]Monthly Proforma'!$E$2:$FF$2,'Preferred Waterfall'!$C96)+SUMIFS('[1]Monthly Proforma'!$E$124:$FF$124,'[1]Monthly Proforma'!$E$2:$FF$2,'Preferred Waterfall'!$C96)+SUMIFS('[1]Monthly Proforma'!$E$126:$FF$126,'[1]Monthly Proforma'!$E$2:$FF$2,'Preferred Waterfall'!$C96)+SUMIFS('[1]Monthly Proforma'!$E$132:$FF$132,'[1]Monthly Proforma'!$E$2:$FF$2,'Preferred Waterfall'!$C96)+SUMIFS('[1]Monthly Proforma'!$E$136:$FF$136,'[1]Monthly Proforma'!$E$2:$FF$2,'Preferred Waterfall'!$C96)</f>
        <v>0</v>
      </c>
      <c r="L96" s="66"/>
      <c r="M96" s="66">
        <f t="shared" si="21"/>
        <v>249525.01216025231</v>
      </c>
      <c r="N96" s="66"/>
      <c r="O96" s="66">
        <f t="shared" si="13"/>
        <v>0</v>
      </c>
      <c r="P96" s="66"/>
      <c r="Q96" s="66">
        <f t="shared" si="14"/>
        <v>249525.01216025231</v>
      </c>
      <c r="R96" s="66"/>
      <c r="S96" s="66">
        <f t="shared" si="15"/>
        <v>249525.01216025231</v>
      </c>
      <c r="T96" s="66"/>
      <c r="U96" s="66"/>
      <c r="V96" s="66"/>
      <c r="W96" s="66">
        <f>IF(-XNPV($M$10,$I$28:$I95,$C$28:$C95)*(1+$M$10)^(($C96-$C$28)/365)&gt;0,-XNPV($M$10,$I$28:$I95,$C$28:$C95)*(1+$M$10)^(($C96-$C$28)/365),0)</f>
        <v>12106919.712959176</v>
      </c>
      <c r="X96" s="66"/>
      <c r="Y96" s="66">
        <f t="shared" si="16"/>
        <v>249525.01216025231</v>
      </c>
      <c r="Z96" s="66"/>
      <c r="AA96" s="66">
        <f>IF(-XNPV($M$10,$Y$28:$Y95,$C$28:$C95)*(1+$M$10)^(($C96-$C$28)/365)&gt;0,-XNPV($M$10,$Y$28:$Y95,$C$28:$C95)*(1+$M$10)^(($C96-$C$28)/365),0)</f>
        <v>0</v>
      </c>
      <c r="AB96" s="66"/>
      <c r="AC96" s="66">
        <f t="shared" si="22"/>
        <v>249525.01216025231</v>
      </c>
      <c r="AD96" s="66"/>
      <c r="AE96" s="66">
        <f t="shared" si="25"/>
        <v>0</v>
      </c>
      <c r="AF96" s="66"/>
      <c r="AG96" s="66">
        <f t="shared" si="17"/>
        <v>249525.01216025231</v>
      </c>
      <c r="AH96" s="66"/>
      <c r="AI96" s="66">
        <f t="shared" si="23"/>
        <v>249525.01216025231</v>
      </c>
      <c r="AJ96" s="66"/>
      <c r="AK96" s="66">
        <f t="shared" si="18"/>
        <v>0</v>
      </c>
    </row>
    <row r="97" spans="1:37" x14ac:dyDescent="0.3">
      <c r="A97" s="2">
        <f t="shared" si="19"/>
        <v>6</v>
      </c>
      <c r="C97" s="105">
        <f t="shared" si="24"/>
        <v>47514</v>
      </c>
      <c r="E97" s="103" cm="1">
        <f t="array" ref="E97">IFERROR(IF(AND($C97&gt;='[1]Assumptions &amp; Sensitivities'!$C$8,'Preferred Waterfall'!$C97&lt;='[1]Assumptions &amp; Sensitivities'!$C$14),INDEX('[1]Monthly Proforma'!$E$144:$FG$144,,MATCH('Preferred Waterfall'!$C97,'[1]Monthly Proforma'!$E$2:$FG$2,0)),0),0)</f>
        <v>251204.38555686688</v>
      </c>
      <c r="G97" s="103" cm="1">
        <f t="array" ref="G97">INDEX('[1]Monthly Proforma'!$E$145:$FF$145,,MATCH('Preferred Waterfall'!$C97,'[1]Monthly Proforma'!$E$2:$FF$2,0))</f>
        <v>251204.38555686688</v>
      </c>
      <c r="I97" s="106">
        <f t="shared" si="20"/>
        <v>251204.38555686688</v>
      </c>
      <c r="J97" s="107"/>
      <c r="K97" s="107">
        <f>SUMIFS('[1]Monthly Proforma'!$E$63:$FF$63,'[1]Monthly Proforma'!$E$2:$FF$2,'Preferred Waterfall'!$C97)+SUMIFS('[1]Monthly Proforma'!$E$64:$FF$64,'[1]Monthly Proforma'!$E$2:$FF$2,'Preferred Waterfall'!$C97)+SUMIFS('[1]Monthly Proforma'!$E$65:$FF$65,'[1]Monthly Proforma'!$E$2:$FF$2,'Preferred Waterfall'!$C97)+SUMIFS('[1]Monthly Proforma'!$E$83:$FF$83,'[1]Monthly Proforma'!$E$2:$FF$2,'Preferred Waterfall'!$C97)+SUMIFS('[1]Monthly Proforma'!$E$84:$FF$84,'[1]Monthly Proforma'!$E$2:$FF$2,'Preferred Waterfall'!$C97)+SUMIFS('[1]Monthly Proforma'!$E$124:$FF$124,'[1]Monthly Proforma'!$E$2:$FF$2,'Preferred Waterfall'!$C97)+SUMIFS('[1]Monthly Proforma'!$E$126:$FF$126,'[1]Monthly Proforma'!$E$2:$FF$2,'Preferred Waterfall'!$C97)+SUMIFS('[1]Monthly Proforma'!$E$132:$FF$132,'[1]Monthly Proforma'!$E$2:$FF$2,'Preferred Waterfall'!$C97)+SUMIFS('[1]Monthly Proforma'!$E$136:$FF$136,'[1]Monthly Proforma'!$E$2:$FF$2,'Preferred Waterfall'!$C97)</f>
        <v>0</v>
      </c>
      <c r="L97" s="107"/>
      <c r="M97" s="107">
        <f t="shared" si="21"/>
        <v>251204.38555686688</v>
      </c>
      <c r="N97" s="107"/>
      <c r="O97" s="107">
        <f t="shared" si="13"/>
        <v>0</v>
      </c>
      <c r="P97" s="107"/>
      <c r="Q97" s="107">
        <f t="shared" si="14"/>
        <v>251204.38555686688</v>
      </c>
      <c r="R97" s="107"/>
      <c r="S97" s="107">
        <f t="shared" si="15"/>
        <v>251204.38555686688</v>
      </c>
      <c r="T97" s="107"/>
      <c r="U97" s="107"/>
      <c r="V97" s="107"/>
      <c r="W97" s="107">
        <f>IF(-XNPV($M$10,$I$28:$I96,$C$28:$C96)*(1+$M$10)^(($C97-$C$28)/365)&gt;0,-XNPV($M$10,$I$28:$I96,$C$28:$C96)*(1+$M$10)^(($C97-$C$28)/365),0)</f>
        <v>11953767.91688424</v>
      </c>
      <c r="X97" s="107"/>
      <c r="Y97" s="107">
        <f t="shared" si="16"/>
        <v>251204.38555686688</v>
      </c>
      <c r="Z97" s="107"/>
      <c r="AA97" s="107">
        <f>IF(-XNPV($M$10,$Y$28:$Y96,$C$28:$C96)*(1+$M$10)^(($C97-$C$28)/365)&gt;0,-XNPV($M$10,$Y$28:$Y96,$C$28:$C96)*(1+$M$10)^(($C97-$C$28)/365),0)</f>
        <v>0</v>
      </c>
      <c r="AB97" s="107"/>
      <c r="AC97" s="107">
        <f t="shared" si="22"/>
        <v>251204.38555686688</v>
      </c>
      <c r="AD97" s="107"/>
      <c r="AE97" s="107">
        <f t="shared" si="25"/>
        <v>0</v>
      </c>
      <c r="AF97" s="107"/>
      <c r="AG97" s="107">
        <f t="shared" si="17"/>
        <v>251204.38555686688</v>
      </c>
      <c r="AH97" s="107"/>
      <c r="AI97" s="107">
        <f t="shared" si="23"/>
        <v>251204.38555686688</v>
      </c>
      <c r="AJ97" s="107"/>
      <c r="AK97" s="107">
        <f t="shared" si="18"/>
        <v>0</v>
      </c>
    </row>
    <row r="98" spans="1:37" x14ac:dyDescent="0.3">
      <c r="A98" s="2">
        <f t="shared" si="19"/>
        <v>6</v>
      </c>
      <c r="C98" s="105">
        <f t="shared" si="24"/>
        <v>47542</v>
      </c>
      <c r="E98" s="103" cm="1">
        <f t="array" ref="E98">IFERROR(IF(AND($C98&gt;='[1]Assumptions &amp; Sensitivities'!$C$8,'Preferred Waterfall'!$C98&lt;='[1]Assumptions &amp; Sensitivities'!$C$14),INDEX('[1]Monthly Proforma'!$E$144:$FG$144,,MATCH('Preferred Waterfall'!$C98,'[1]Monthly Proforma'!$E$2:$FG$2,0)),0),0)</f>
        <v>252883.75895348145</v>
      </c>
      <c r="G98" s="103" cm="1">
        <f t="array" ref="G98">INDEX('[1]Monthly Proforma'!$E$145:$FF$145,,MATCH('Preferred Waterfall'!$C98,'[1]Monthly Proforma'!$E$2:$FF$2,0))</f>
        <v>252883.75895348145</v>
      </c>
      <c r="I98" s="104">
        <f t="shared" si="20"/>
        <v>252883.75895348145</v>
      </c>
      <c r="J98" s="66"/>
      <c r="K98" s="66">
        <f>SUMIFS('[1]Monthly Proforma'!$E$63:$FF$63,'[1]Monthly Proforma'!$E$2:$FF$2,'Preferred Waterfall'!$C98)+SUMIFS('[1]Monthly Proforma'!$E$64:$FF$64,'[1]Monthly Proforma'!$E$2:$FF$2,'Preferred Waterfall'!$C98)+SUMIFS('[1]Monthly Proforma'!$E$65:$FF$65,'[1]Monthly Proforma'!$E$2:$FF$2,'Preferred Waterfall'!$C98)+SUMIFS('[1]Monthly Proforma'!$E$83:$FF$83,'[1]Monthly Proforma'!$E$2:$FF$2,'Preferred Waterfall'!$C98)+SUMIFS('[1]Monthly Proforma'!$E$84:$FF$84,'[1]Monthly Proforma'!$E$2:$FF$2,'Preferred Waterfall'!$C98)+SUMIFS('[1]Monthly Proforma'!$E$124:$FF$124,'[1]Monthly Proforma'!$E$2:$FF$2,'Preferred Waterfall'!$C98)+SUMIFS('[1]Monthly Proforma'!$E$126:$FF$126,'[1]Monthly Proforma'!$E$2:$FF$2,'Preferred Waterfall'!$C98)+SUMIFS('[1]Monthly Proforma'!$E$132:$FF$132,'[1]Monthly Proforma'!$E$2:$FF$2,'Preferred Waterfall'!$C98)+SUMIFS('[1]Monthly Proforma'!$E$136:$FF$136,'[1]Monthly Proforma'!$E$2:$FF$2,'Preferred Waterfall'!$C98)</f>
        <v>0</v>
      </c>
      <c r="L98" s="66"/>
      <c r="M98" s="66">
        <f t="shared" si="21"/>
        <v>252883.75895348145</v>
      </c>
      <c r="N98" s="66"/>
      <c r="O98" s="66">
        <f t="shared" si="13"/>
        <v>0</v>
      </c>
      <c r="P98" s="66"/>
      <c r="Q98" s="66">
        <f t="shared" si="14"/>
        <v>252883.75895348145</v>
      </c>
      <c r="R98" s="66"/>
      <c r="S98" s="66">
        <f t="shared" si="15"/>
        <v>252883.75895348145</v>
      </c>
      <c r="T98" s="66"/>
      <c r="U98" s="66"/>
      <c r="V98" s="66"/>
      <c r="W98" s="66">
        <f>IF(-XNPV($M$10,$I$28:$I97,$C$28:$C97)*(1+$M$10)^(($C98-$C$28)/365)&gt;0,-XNPV($M$10,$I$28:$I97,$C$28:$C97)*(1+$M$10)^(($C98-$C$28)/365),0)</f>
        <v>11788439.983733619</v>
      </c>
      <c r="X98" s="66"/>
      <c r="Y98" s="66">
        <f t="shared" si="16"/>
        <v>252883.75895348145</v>
      </c>
      <c r="Z98" s="66"/>
      <c r="AA98" s="66">
        <f>IF(-XNPV($M$10,$Y$28:$Y97,$C$28:$C97)*(1+$M$10)^(($C98-$C$28)/365)&gt;0,-XNPV($M$10,$Y$28:$Y97,$C$28:$C97)*(1+$M$10)^(($C98-$C$28)/365),0)</f>
        <v>0</v>
      </c>
      <c r="AB98" s="66"/>
      <c r="AC98" s="66">
        <f t="shared" si="22"/>
        <v>252883.75895348145</v>
      </c>
      <c r="AD98" s="66"/>
      <c r="AE98" s="66">
        <f t="shared" si="25"/>
        <v>0</v>
      </c>
      <c r="AF98" s="66"/>
      <c r="AG98" s="66">
        <f t="shared" si="17"/>
        <v>252883.75895348145</v>
      </c>
      <c r="AH98" s="66"/>
      <c r="AI98" s="66">
        <f t="shared" si="23"/>
        <v>252883.75895348145</v>
      </c>
      <c r="AJ98" s="66"/>
      <c r="AK98" s="66">
        <f t="shared" si="18"/>
        <v>0</v>
      </c>
    </row>
    <row r="99" spans="1:37" x14ac:dyDescent="0.3">
      <c r="A99" s="2">
        <f t="shared" si="19"/>
        <v>6</v>
      </c>
      <c r="C99" s="105">
        <f t="shared" si="24"/>
        <v>47573</v>
      </c>
      <c r="E99" s="103" cm="1">
        <f t="array" ref="E99">IFERROR(IF(AND($C99&gt;='[1]Assumptions &amp; Sensitivities'!$C$8,'Preferred Waterfall'!$C99&lt;='[1]Assumptions &amp; Sensitivities'!$C$14),INDEX('[1]Monthly Proforma'!$E$144:$FG$144,,MATCH('Preferred Waterfall'!$C99,'[1]Monthly Proforma'!$E$2:$FG$2,0)),0),0)</f>
        <v>254563.13235009601</v>
      </c>
      <c r="G99" s="103" cm="1">
        <f t="array" ref="G99">INDEX('[1]Monthly Proforma'!$E$145:$FF$145,,MATCH('Preferred Waterfall'!$C99,'[1]Monthly Proforma'!$E$2:$FF$2,0))</f>
        <v>254563.13235009601</v>
      </c>
      <c r="I99" s="106">
        <f t="shared" si="20"/>
        <v>254563.13235009601</v>
      </c>
      <c r="J99" s="107"/>
      <c r="K99" s="107">
        <f>SUMIFS('[1]Monthly Proforma'!$E$63:$FF$63,'[1]Monthly Proforma'!$E$2:$FF$2,'Preferred Waterfall'!$C99)+SUMIFS('[1]Monthly Proforma'!$E$64:$FF$64,'[1]Monthly Proforma'!$E$2:$FF$2,'Preferred Waterfall'!$C99)+SUMIFS('[1]Monthly Proforma'!$E$65:$FF$65,'[1]Monthly Proforma'!$E$2:$FF$2,'Preferred Waterfall'!$C99)+SUMIFS('[1]Monthly Proforma'!$E$83:$FF$83,'[1]Monthly Proforma'!$E$2:$FF$2,'Preferred Waterfall'!$C99)+SUMIFS('[1]Monthly Proforma'!$E$84:$FF$84,'[1]Monthly Proforma'!$E$2:$FF$2,'Preferred Waterfall'!$C99)+SUMIFS('[1]Monthly Proforma'!$E$124:$FF$124,'[1]Monthly Proforma'!$E$2:$FF$2,'Preferred Waterfall'!$C99)+SUMIFS('[1]Monthly Proforma'!$E$126:$FF$126,'[1]Monthly Proforma'!$E$2:$FF$2,'Preferred Waterfall'!$C99)+SUMIFS('[1]Monthly Proforma'!$E$132:$FF$132,'[1]Monthly Proforma'!$E$2:$FF$2,'Preferred Waterfall'!$C99)+SUMIFS('[1]Monthly Proforma'!$E$136:$FF$136,'[1]Monthly Proforma'!$E$2:$FF$2,'Preferred Waterfall'!$C99)</f>
        <v>0</v>
      </c>
      <c r="L99" s="107"/>
      <c r="M99" s="107">
        <f t="shared" si="21"/>
        <v>254563.13235009601</v>
      </c>
      <c r="N99" s="107"/>
      <c r="O99" s="107">
        <f t="shared" si="13"/>
        <v>0</v>
      </c>
      <c r="P99" s="107"/>
      <c r="Q99" s="107">
        <f t="shared" si="14"/>
        <v>254563.13235009601</v>
      </c>
      <c r="R99" s="107"/>
      <c r="S99" s="107">
        <f t="shared" si="15"/>
        <v>254563.13235009601</v>
      </c>
      <c r="T99" s="107"/>
      <c r="U99" s="107"/>
      <c r="V99" s="107"/>
      <c r="W99" s="107">
        <f>IF(-XNPV($M$10,$I$28:$I98,$C$28:$C98)*(1+$M$10)^(($C99-$C$28)/365)&gt;0,-XNPV($M$10,$I$28:$I98,$C$28:$C98)*(1+$M$10)^(($C99-$C$28)/365),0)</f>
        <v>11629313.637834806</v>
      </c>
      <c r="X99" s="107"/>
      <c r="Y99" s="107">
        <f t="shared" si="16"/>
        <v>254563.13235009601</v>
      </c>
      <c r="Z99" s="107"/>
      <c r="AA99" s="107">
        <f>IF(-XNPV($M$10,$Y$28:$Y98,$C$28:$C98)*(1+$M$10)^(($C99-$C$28)/365)&gt;0,-XNPV($M$10,$Y$28:$Y98,$C$28:$C98)*(1+$M$10)^(($C99-$C$28)/365),0)</f>
        <v>0</v>
      </c>
      <c r="AB99" s="107"/>
      <c r="AC99" s="107">
        <f t="shared" si="22"/>
        <v>254563.13235009601</v>
      </c>
      <c r="AD99" s="107"/>
      <c r="AE99" s="107">
        <f t="shared" si="25"/>
        <v>0</v>
      </c>
      <c r="AF99" s="107"/>
      <c r="AG99" s="107">
        <f t="shared" si="17"/>
        <v>254563.13235009601</v>
      </c>
      <c r="AH99" s="107"/>
      <c r="AI99" s="107">
        <f t="shared" si="23"/>
        <v>254563.13235009601</v>
      </c>
      <c r="AJ99" s="107"/>
      <c r="AK99" s="107">
        <f t="shared" si="18"/>
        <v>0</v>
      </c>
    </row>
    <row r="100" spans="1:37" x14ac:dyDescent="0.3">
      <c r="A100" s="2">
        <f t="shared" si="19"/>
        <v>6</v>
      </c>
      <c r="C100" s="105">
        <f t="shared" si="24"/>
        <v>47603</v>
      </c>
      <c r="E100" s="103" cm="1">
        <f t="array" ref="E100">IFERROR(IF(AND($C100&gt;='[1]Assumptions &amp; Sensitivities'!$C$8,'Preferred Waterfall'!$C100&lt;='[1]Assumptions &amp; Sensitivities'!$C$14),INDEX('[1]Monthly Proforma'!$E$144:$FG$144,,MATCH('Preferred Waterfall'!$C100,'[1]Monthly Proforma'!$E$2:$FG$2,0)),0),0)</f>
        <v>256242.50574671035</v>
      </c>
      <c r="G100" s="103" cm="1">
        <f t="array" ref="G100">INDEX('[1]Monthly Proforma'!$E$145:$FF$145,,MATCH('Preferred Waterfall'!$C100,'[1]Monthly Proforma'!$E$2:$FF$2,0))</f>
        <v>256242.50574671035</v>
      </c>
      <c r="I100" s="104">
        <f t="shared" si="20"/>
        <v>256242.50574671035</v>
      </c>
      <c r="J100" s="66"/>
      <c r="K100" s="66">
        <f>SUMIFS('[1]Monthly Proforma'!$E$63:$FF$63,'[1]Monthly Proforma'!$E$2:$FF$2,'Preferred Waterfall'!$C100)+SUMIFS('[1]Monthly Proforma'!$E$64:$FF$64,'[1]Monthly Proforma'!$E$2:$FF$2,'Preferred Waterfall'!$C100)+SUMIFS('[1]Monthly Proforma'!$E$65:$FF$65,'[1]Monthly Proforma'!$E$2:$FF$2,'Preferred Waterfall'!$C100)+SUMIFS('[1]Monthly Proforma'!$E$83:$FF$83,'[1]Monthly Proforma'!$E$2:$FF$2,'Preferred Waterfall'!$C100)+SUMIFS('[1]Monthly Proforma'!$E$84:$FF$84,'[1]Monthly Proforma'!$E$2:$FF$2,'Preferred Waterfall'!$C100)+SUMIFS('[1]Monthly Proforma'!$E$124:$FF$124,'[1]Monthly Proforma'!$E$2:$FF$2,'Preferred Waterfall'!$C100)+SUMIFS('[1]Monthly Proforma'!$E$126:$FF$126,'[1]Monthly Proforma'!$E$2:$FF$2,'Preferred Waterfall'!$C100)+SUMIFS('[1]Monthly Proforma'!$E$132:$FF$132,'[1]Monthly Proforma'!$E$2:$FF$2,'Preferred Waterfall'!$C100)+SUMIFS('[1]Monthly Proforma'!$E$136:$FF$136,'[1]Monthly Proforma'!$E$2:$FF$2,'Preferred Waterfall'!$C100)</f>
        <v>0</v>
      </c>
      <c r="L100" s="66"/>
      <c r="M100" s="66">
        <f t="shared" si="21"/>
        <v>256242.50574671035</v>
      </c>
      <c r="N100" s="66"/>
      <c r="O100" s="66">
        <f t="shared" si="13"/>
        <v>0</v>
      </c>
      <c r="P100" s="66"/>
      <c r="Q100" s="66">
        <f t="shared" si="14"/>
        <v>256242.50574671035</v>
      </c>
      <c r="R100" s="66"/>
      <c r="S100" s="66">
        <f t="shared" si="15"/>
        <v>256242.50574671035</v>
      </c>
      <c r="T100" s="66"/>
      <c r="U100" s="66"/>
      <c r="V100" s="66"/>
      <c r="W100" s="66">
        <f>IF(-XNPV($M$10,$I$28:$I99,$C$28:$C99)*(1+$M$10)^(($C100-$C$28)/365)&gt;0,-XNPV($M$10,$I$28:$I99,$C$28:$C99)*(1+$M$10)^(($C100-$C$28)/365),0)</f>
        <v>11464206.971725317</v>
      </c>
      <c r="X100" s="66"/>
      <c r="Y100" s="66">
        <f t="shared" si="16"/>
        <v>256242.50574671035</v>
      </c>
      <c r="Z100" s="66"/>
      <c r="AA100" s="66">
        <f>IF(-XNPV($M$10,$Y$28:$Y99,$C$28:$C99)*(1+$M$10)^(($C100-$C$28)/365)&gt;0,-XNPV($M$10,$Y$28:$Y99,$C$28:$C99)*(1+$M$10)^(($C100-$C$28)/365),0)</f>
        <v>0</v>
      </c>
      <c r="AB100" s="66"/>
      <c r="AC100" s="66">
        <f t="shared" si="22"/>
        <v>256242.50574671035</v>
      </c>
      <c r="AD100" s="66"/>
      <c r="AE100" s="66">
        <f t="shared" si="25"/>
        <v>0</v>
      </c>
      <c r="AF100" s="66"/>
      <c r="AG100" s="66">
        <f t="shared" si="17"/>
        <v>256242.50574671035</v>
      </c>
      <c r="AH100" s="66"/>
      <c r="AI100" s="66">
        <f t="shared" si="23"/>
        <v>256242.50574671035</v>
      </c>
      <c r="AJ100" s="66"/>
      <c r="AK100" s="66">
        <f t="shared" si="18"/>
        <v>0</v>
      </c>
    </row>
    <row r="101" spans="1:37" x14ac:dyDescent="0.3">
      <c r="A101" s="2">
        <f t="shared" si="19"/>
        <v>7</v>
      </c>
      <c r="C101" s="105">
        <f t="shared" si="24"/>
        <v>47634</v>
      </c>
      <c r="E101" s="103" cm="1">
        <f t="array" ref="E101">IFERROR(IF(AND($C101&gt;='[1]Assumptions &amp; Sensitivities'!$C$8,'Preferred Waterfall'!$C101&lt;='[1]Assumptions &amp; Sensitivities'!$C$14),INDEX('[1]Monthly Proforma'!$E$144:$FG$144,,MATCH('Preferred Waterfall'!$C101,'[1]Monthly Proforma'!$E$2:$FG$2,0)),0),0)</f>
        <v>257921.87914332503</v>
      </c>
      <c r="G101" s="103" cm="1">
        <f t="array" ref="G101">INDEX('[1]Monthly Proforma'!$E$145:$FF$145,,MATCH('Preferred Waterfall'!$C101,'[1]Monthly Proforma'!$E$2:$FF$2,0))</f>
        <v>257921.87914332503</v>
      </c>
      <c r="I101" s="106">
        <f t="shared" si="20"/>
        <v>257921.87914332503</v>
      </c>
      <c r="J101" s="107"/>
      <c r="K101" s="107">
        <f>SUMIFS('[1]Monthly Proforma'!$E$63:$FF$63,'[1]Monthly Proforma'!$E$2:$FF$2,'Preferred Waterfall'!$C101)+SUMIFS('[1]Monthly Proforma'!$E$64:$FF$64,'[1]Monthly Proforma'!$E$2:$FF$2,'Preferred Waterfall'!$C101)+SUMIFS('[1]Monthly Proforma'!$E$65:$FF$65,'[1]Monthly Proforma'!$E$2:$FF$2,'Preferred Waterfall'!$C101)+SUMIFS('[1]Monthly Proforma'!$E$83:$FF$83,'[1]Monthly Proforma'!$E$2:$FF$2,'Preferred Waterfall'!$C101)+SUMIFS('[1]Monthly Proforma'!$E$84:$FF$84,'[1]Monthly Proforma'!$E$2:$FF$2,'Preferred Waterfall'!$C101)+SUMIFS('[1]Monthly Proforma'!$E$124:$FF$124,'[1]Monthly Proforma'!$E$2:$FF$2,'Preferred Waterfall'!$C101)+SUMIFS('[1]Monthly Proforma'!$E$126:$FF$126,'[1]Monthly Proforma'!$E$2:$FF$2,'Preferred Waterfall'!$C101)+SUMIFS('[1]Monthly Proforma'!$E$132:$FF$132,'[1]Monthly Proforma'!$E$2:$FF$2,'Preferred Waterfall'!$C101)+SUMIFS('[1]Monthly Proforma'!$E$136:$FF$136,'[1]Monthly Proforma'!$E$2:$FF$2,'Preferred Waterfall'!$C101)</f>
        <v>0</v>
      </c>
      <c r="L101" s="107"/>
      <c r="M101" s="107">
        <f t="shared" si="21"/>
        <v>257921.87914332503</v>
      </c>
      <c r="N101" s="107"/>
      <c r="O101" s="107">
        <f t="shared" si="13"/>
        <v>0</v>
      </c>
      <c r="P101" s="107"/>
      <c r="Q101" s="107">
        <f t="shared" si="14"/>
        <v>257921.87914332503</v>
      </c>
      <c r="R101" s="107"/>
      <c r="S101" s="107">
        <f t="shared" si="15"/>
        <v>257921.87914332503</v>
      </c>
      <c r="T101" s="107"/>
      <c r="U101" s="107"/>
      <c r="V101" s="107"/>
      <c r="W101" s="107">
        <f>IF(-XNPV($M$10,$I$28:$I100,$C$28:$C100)*(1+$M$10)^(($C101-$C$28)/365)&gt;0,-XNPV($M$10,$I$28:$I100,$C$28:$C100)*(1+$M$10)^(($C101-$C$28)/365),0)</f>
        <v>11299059.315109631</v>
      </c>
      <c r="X101" s="107"/>
      <c r="Y101" s="107">
        <f t="shared" si="16"/>
        <v>257921.87914332503</v>
      </c>
      <c r="Z101" s="107"/>
      <c r="AA101" s="107">
        <f>IF(-XNPV($M$10,$Y$28:$Y100,$C$28:$C100)*(1+$M$10)^(($C101-$C$28)/365)&gt;0,-XNPV($M$10,$Y$28:$Y100,$C$28:$C100)*(1+$M$10)^(($C101-$C$28)/365),0)</f>
        <v>0</v>
      </c>
      <c r="AB101" s="107"/>
      <c r="AC101" s="107">
        <f t="shared" si="22"/>
        <v>257921.87914332503</v>
      </c>
      <c r="AD101" s="107"/>
      <c r="AE101" s="107">
        <f t="shared" si="25"/>
        <v>0</v>
      </c>
      <c r="AF101" s="107"/>
      <c r="AG101" s="107">
        <f t="shared" si="17"/>
        <v>257921.87914332503</v>
      </c>
      <c r="AH101" s="107"/>
      <c r="AI101" s="107">
        <f t="shared" si="23"/>
        <v>257921.87914332503</v>
      </c>
      <c r="AJ101" s="107"/>
      <c r="AK101" s="107">
        <f t="shared" si="18"/>
        <v>0</v>
      </c>
    </row>
    <row r="102" spans="1:37" x14ac:dyDescent="0.3">
      <c r="A102" s="2">
        <f t="shared" si="19"/>
        <v>7</v>
      </c>
      <c r="C102" s="105">
        <f t="shared" si="24"/>
        <v>47664</v>
      </c>
      <c r="E102" s="103" cm="1">
        <f t="array" ref="E102">IFERROR(IF(AND($C102&gt;='[1]Assumptions &amp; Sensitivities'!$C$8,'Preferred Waterfall'!$C102&lt;='[1]Assumptions &amp; Sensitivities'!$C$14),INDEX('[1]Monthly Proforma'!$E$144:$FG$144,,MATCH('Preferred Waterfall'!$C102,'[1]Monthly Proforma'!$E$2:$FG$2,0)),0),0)</f>
        <v>259601.25253993971</v>
      </c>
      <c r="G102" s="103" cm="1">
        <f t="array" ref="G102">INDEX('[1]Monthly Proforma'!$E$145:$FF$145,,MATCH('Preferred Waterfall'!$C102,'[1]Monthly Proforma'!$E$2:$FF$2,0))</f>
        <v>259601.25253993971</v>
      </c>
      <c r="I102" s="104">
        <f t="shared" si="20"/>
        <v>259601.25253993971</v>
      </c>
      <c r="J102" s="66"/>
      <c r="K102" s="66">
        <f>SUMIFS('[1]Monthly Proforma'!$E$63:$FF$63,'[1]Monthly Proforma'!$E$2:$FF$2,'Preferred Waterfall'!$C102)+SUMIFS('[1]Monthly Proforma'!$E$64:$FF$64,'[1]Monthly Proforma'!$E$2:$FF$2,'Preferred Waterfall'!$C102)+SUMIFS('[1]Monthly Proforma'!$E$65:$FF$65,'[1]Monthly Proforma'!$E$2:$FF$2,'Preferred Waterfall'!$C102)+SUMIFS('[1]Monthly Proforma'!$E$83:$FF$83,'[1]Monthly Proforma'!$E$2:$FF$2,'Preferred Waterfall'!$C102)+SUMIFS('[1]Monthly Proforma'!$E$84:$FF$84,'[1]Monthly Proforma'!$E$2:$FF$2,'Preferred Waterfall'!$C102)+SUMIFS('[1]Monthly Proforma'!$E$124:$FF$124,'[1]Monthly Proforma'!$E$2:$FF$2,'Preferred Waterfall'!$C102)+SUMIFS('[1]Monthly Proforma'!$E$126:$FF$126,'[1]Monthly Proforma'!$E$2:$FF$2,'Preferred Waterfall'!$C102)+SUMIFS('[1]Monthly Proforma'!$E$132:$FF$132,'[1]Monthly Proforma'!$E$2:$FF$2,'Preferred Waterfall'!$C102)+SUMIFS('[1]Monthly Proforma'!$E$136:$FF$136,'[1]Monthly Proforma'!$E$2:$FF$2,'Preferred Waterfall'!$C102)</f>
        <v>0</v>
      </c>
      <c r="L102" s="66"/>
      <c r="M102" s="66">
        <f t="shared" si="21"/>
        <v>259601.25253993971</v>
      </c>
      <c r="N102" s="66"/>
      <c r="O102" s="66">
        <f t="shared" si="13"/>
        <v>0</v>
      </c>
      <c r="P102" s="66"/>
      <c r="Q102" s="66">
        <f t="shared" si="14"/>
        <v>259601.25253993971</v>
      </c>
      <c r="R102" s="66"/>
      <c r="S102" s="66">
        <f t="shared" si="15"/>
        <v>259601.25253993971</v>
      </c>
      <c r="T102" s="66"/>
      <c r="U102" s="66"/>
      <c r="V102" s="66"/>
      <c r="W102" s="66">
        <f>IF(-XNPV($M$10,$I$28:$I101,$C$28:$C101)*(1+$M$10)^(($C102-$C$28)/365)&gt;0,-XNPV($M$10,$I$28:$I101,$C$28:$C101)*(1+$M$10)^(($C102-$C$28)/365),0)</f>
        <v>11127970.209821187</v>
      </c>
      <c r="X102" s="66"/>
      <c r="Y102" s="66">
        <f t="shared" si="16"/>
        <v>259601.25253993971</v>
      </c>
      <c r="Z102" s="66"/>
      <c r="AA102" s="66">
        <f>IF(-XNPV($M$10,$Y$28:$Y101,$C$28:$C101)*(1+$M$10)^(($C102-$C$28)/365)&gt;0,-XNPV($M$10,$Y$28:$Y101,$C$28:$C101)*(1+$M$10)^(($C102-$C$28)/365),0)</f>
        <v>0</v>
      </c>
      <c r="AB102" s="66"/>
      <c r="AC102" s="66">
        <f t="shared" si="22"/>
        <v>259601.25253993971</v>
      </c>
      <c r="AD102" s="66"/>
      <c r="AE102" s="66">
        <f t="shared" si="25"/>
        <v>0</v>
      </c>
      <c r="AF102" s="66"/>
      <c r="AG102" s="66">
        <f t="shared" si="17"/>
        <v>259601.25253993971</v>
      </c>
      <c r="AH102" s="66"/>
      <c r="AI102" s="66">
        <f t="shared" si="23"/>
        <v>259601.25253993971</v>
      </c>
      <c r="AJ102" s="66"/>
      <c r="AK102" s="66">
        <f t="shared" si="18"/>
        <v>0</v>
      </c>
    </row>
    <row r="103" spans="1:37" x14ac:dyDescent="0.3">
      <c r="A103" s="2">
        <f t="shared" si="19"/>
        <v>7</v>
      </c>
      <c r="C103" s="105">
        <f t="shared" si="24"/>
        <v>47695</v>
      </c>
      <c r="E103" s="103" cm="1">
        <f t="array" ref="E103">IFERROR(IF(AND($C103&gt;='[1]Assumptions &amp; Sensitivities'!$C$8,'Preferred Waterfall'!$C103&lt;='[1]Assumptions &amp; Sensitivities'!$C$14),INDEX('[1]Monthly Proforma'!$E$144:$FG$144,,MATCH('Preferred Waterfall'!$C103,'[1]Monthly Proforma'!$E$2:$FG$2,0)),0),0)</f>
        <v>261280.62593655405</v>
      </c>
      <c r="G103" s="103" cm="1">
        <f t="array" ref="G103">INDEX('[1]Monthly Proforma'!$E$145:$FF$145,,MATCH('Preferred Waterfall'!$C103,'[1]Monthly Proforma'!$E$2:$FF$2,0))</f>
        <v>261280.62593655405</v>
      </c>
      <c r="I103" s="106">
        <f t="shared" si="20"/>
        <v>261280.62593655405</v>
      </c>
      <c r="J103" s="107"/>
      <c r="K103" s="107">
        <f>SUMIFS('[1]Monthly Proforma'!$E$63:$FF$63,'[1]Monthly Proforma'!$E$2:$FF$2,'Preferred Waterfall'!$C103)+SUMIFS('[1]Monthly Proforma'!$E$64:$FF$64,'[1]Monthly Proforma'!$E$2:$FF$2,'Preferred Waterfall'!$C103)+SUMIFS('[1]Monthly Proforma'!$E$65:$FF$65,'[1]Monthly Proforma'!$E$2:$FF$2,'Preferred Waterfall'!$C103)+SUMIFS('[1]Monthly Proforma'!$E$83:$FF$83,'[1]Monthly Proforma'!$E$2:$FF$2,'Preferred Waterfall'!$C103)+SUMIFS('[1]Monthly Proforma'!$E$84:$FF$84,'[1]Monthly Proforma'!$E$2:$FF$2,'Preferred Waterfall'!$C103)+SUMIFS('[1]Monthly Proforma'!$E$124:$FF$124,'[1]Monthly Proforma'!$E$2:$FF$2,'Preferred Waterfall'!$C103)+SUMIFS('[1]Monthly Proforma'!$E$126:$FF$126,'[1]Monthly Proforma'!$E$2:$FF$2,'Preferred Waterfall'!$C103)+SUMIFS('[1]Monthly Proforma'!$E$132:$FF$132,'[1]Monthly Proforma'!$E$2:$FF$2,'Preferred Waterfall'!$C103)+SUMIFS('[1]Monthly Proforma'!$E$136:$FF$136,'[1]Monthly Proforma'!$E$2:$FF$2,'Preferred Waterfall'!$C103)</f>
        <v>0</v>
      </c>
      <c r="L103" s="107"/>
      <c r="M103" s="107">
        <f t="shared" si="21"/>
        <v>261280.62593655405</v>
      </c>
      <c r="N103" s="107"/>
      <c r="O103" s="107">
        <f t="shared" si="13"/>
        <v>0</v>
      </c>
      <c r="P103" s="107"/>
      <c r="Q103" s="107">
        <f t="shared" si="14"/>
        <v>261280.62593655405</v>
      </c>
      <c r="R103" s="107"/>
      <c r="S103" s="107">
        <f t="shared" si="15"/>
        <v>261280.62593655405</v>
      </c>
      <c r="T103" s="107"/>
      <c r="U103" s="107"/>
      <c r="V103" s="107"/>
      <c r="W103" s="107">
        <f>IF(-XNPV($M$10,$I$28:$I102,$C$28:$C102)*(1+$M$10)^(($C103-$C$28)/365)&gt;0,-XNPV($M$10,$I$28:$I102,$C$28:$C102)*(1+$M$10)^(($C103-$C$28)/365),0)</f>
        <v>10956703.67974304</v>
      </c>
      <c r="X103" s="107"/>
      <c r="Y103" s="107">
        <f t="shared" si="16"/>
        <v>261280.62593655405</v>
      </c>
      <c r="Z103" s="107"/>
      <c r="AA103" s="107">
        <f>IF(-XNPV($M$10,$Y$28:$Y102,$C$28:$C102)*(1+$M$10)^(($C103-$C$28)/365)&gt;0,-XNPV($M$10,$Y$28:$Y102,$C$28:$C102)*(1+$M$10)^(($C103-$C$28)/365),0)</f>
        <v>0</v>
      </c>
      <c r="AB103" s="107"/>
      <c r="AC103" s="107">
        <f t="shared" si="22"/>
        <v>261280.62593655405</v>
      </c>
      <c r="AD103" s="107"/>
      <c r="AE103" s="107">
        <f t="shared" si="25"/>
        <v>0</v>
      </c>
      <c r="AF103" s="107"/>
      <c r="AG103" s="107">
        <f t="shared" si="17"/>
        <v>261280.62593655405</v>
      </c>
      <c r="AH103" s="107"/>
      <c r="AI103" s="107">
        <f t="shared" si="23"/>
        <v>261280.62593655405</v>
      </c>
      <c r="AJ103" s="107"/>
      <c r="AK103" s="107">
        <f t="shared" si="18"/>
        <v>0</v>
      </c>
    </row>
    <row r="104" spans="1:37" x14ac:dyDescent="0.3">
      <c r="A104" s="2">
        <f t="shared" si="19"/>
        <v>7</v>
      </c>
      <c r="C104" s="105">
        <f t="shared" si="24"/>
        <v>47726</v>
      </c>
      <c r="E104" s="103" cm="1">
        <f t="array" ref="E104">IFERROR(IF(AND($C104&gt;='[1]Assumptions &amp; Sensitivities'!$C$8,'Preferred Waterfall'!$C104&lt;='[1]Assumptions &amp; Sensitivities'!$C$14),INDEX('[1]Monthly Proforma'!$E$144:$FG$144,,MATCH('Preferred Waterfall'!$C104,'[1]Monthly Proforma'!$E$2:$FG$2,0)),0),0)</f>
        <v>262959.99933316861</v>
      </c>
      <c r="G104" s="103" cm="1">
        <f t="array" ref="G104">INDEX('[1]Monthly Proforma'!$E$145:$FF$145,,MATCH('Preferred Waterfall'!$C104,'[1]Monthly Proforma'!$E$2:$FF$2,0))</f>
        <v>262959.99933316861</v>
      </c>
      <c r="I104" s="104">
        <f t="shared" si="20"/>
        <v>262959.99933316861</v>
      </c>
      <c r="J104" s="66"/>
      <c r="K104" s="66">
        <f>SUMIFS('[1]Monthly Proforma'!$E$63:$FF$63,'[1]Monthly Proforma'!$E$2:$FF$2,'Preferred Waterfall'!$C104)+SUMIFS('[1]Monthly Proforma'!$E$64:$FF$64,'[1]Monthly Proforma'!$E$2:$FF$2,'Preferred Waterfall'!$C104)+SUMIFS('[1]Monthly Proforma'!$E$65:$FF$65,'[1]Monthly Proforma'!$E$2:$FF$2,'Preferred Waterfall'!$C104)+SUMIFS('[1]Monthly Proforma'!$E$83:$FF$83,'[1]Monthly Proforma'!$E$2:$FF$2,'Preferred Waterfall'!$C104)+SUMIFS('[1]Monthly Proforma'!$E$84:$FF$84,'[1]Monthly Proforma'!$E$2:$FF$2,'Preferred Waterfall'!$C104)+SUMIFS('[1]Monthly Proforma'!$E$124:$FF$124,'[1]Monthly Proforma'!$E$2:$FF$2,'Preferred Waterfall'!$C104)+SUMIFS('[1]Monthly Proforma'!$E$126:$FF$126,'[1]Monthly Proforma'!$E$2:$FF$2,'Preferred Waterfall'!$C104)+SUMIFS('[1]Monthly Proforma'!$E$132:$FF$132,'[1]Monthly Proforma'!$E$2:$FF$2,'Preferred Waterfall'!$C104)+SUMIFS('[1]Monthly Proforma'!$E$136:$FF$136,'[1]Monthly Proforma'!$E$2:$FF$2,'Preferred Waterfall'!$C104)</f>
        <v>0</v>
      </c>
      <c r="L104" s="66"/>
      <c r="M104" s="66">
        <f t="shared" si="21"/>
        <v>262959.99933316861</v>
      </c>
      <c r="N104" s="66"/>
      <c r="O104" s="66">
        <f t="shared" si="13"/>
        <v>0</v>
      </c>
      <c r="P104" s="66"/>
      <c r="Q104" s="66">
        <f t="shared" si="14"/>
        <v>262959.99933316861</v>
      </c>
      <c r="R104" s="66"/>
      <c r="S104" s="66">
        <f t="shared" si="15"/>
        <v>262959.99933316861</v>
      </c>
      <c r="T104" s="66"/>
      <c r="U104" s="66"/>
      <c r="V104" s="66"/>
      <c r="W104" s="66">
        <f>IF(-XNPV($M$10,$I$28:$I103,$C$28:$C103)*(1+$M$10)^(($C104-$C$28)/365)&gt;0,-XNPV($M$10,$I$28:$I103,$C$28:$C103)*(1+$M$10)^(($C104-$C$28)/365),0)</f>
        <v>10782352.125756744</v>
      </c>
      <c r="X104" s="66"/>
      <c r="Y104" s="66">
        <f t="shared" si="16"/>
        <v>262959.99933316861</v>
      </c>
      <c r="Z104" s="66"/>
      <c r="AA104" s="66">
        <f>IF(-XNPV($M$10,$Y$28:$Y103,$C$28:$C103)*(1+$M$10)^(($C104-$C$28)/365)&gt;0,-XNPV($M$10,$Y$28:$Y103,$C$28:$C103)*(1+$M$10)^(($C104-$C$28)/365),0)</f>
        <v>0</v>
      </c>
      <c r="AB104" s="66"/>
      <c r="AC104" s="66">
        <f t="shared" si="22"/>
        <v>262959.99933316861</v>
      </c>
      <c r="AD104" s="66"/>
      <c r="AE104" s="66">
        <f t="shared" si="25"/>
        <v>0</v>
      </c>
      <c r="AF104" s="66"/>
      <c r="AG104" s="66">
        <f t="shared" si="17"/>
        <v>262959.99933316861</v>
      </c>
      <c r="AH104" s="66"/>
      <c r="AI104" s="66">
        <f t="shared" si="23"/>
        <v>262959.99933316861</v>
      </c>
      <c r="AJ104" s="66"/>
      <c r="AK104" s="66">
        <f t="shared" si="18"/>
        <v>0</v>
      </c>
    </row>
    <row r="105" spans="1:37" x14ac:dyDescent="0.3">
      <c r="A105" s="2">
        <f t="shared" si="19"/>
        <v>7</v>
      </c>
      <c r="C105" s="105">
        <f t="shared" si="24"/>
        <v>47756</v>
      </c>
      <c r="E105" s="103" cm="1">
        <f t="array" ref="E105">IFERROR(IF(AND($C105&gt;='[1]Assumptions &amp; Sensitivities'!$C$8,'Preferred Waterfall'!$C105&lt;='[1]Assumptions &amp; Sensitivities'!$C$14),INDEX('[1]Monthly Proforma'!$E$144:$FG$144,,MATCH('Preferred Waterfall'!$C105,'[1]Monthly Proforma'!$E$2:$FG$2,0)),0),0)</f>
        <v>264639.37272978318</v>
      </c>
      <c r="G105" s="103" cm="1">
        <f t="array" ref="G105">INDEX('[1]Monthly Proforma'!$E$145:$FF$145,,MATCH('Preferred Waterfall'!$C105,'[1]Monthly Proforma'!$E$2:$FF$2,0))</f>
        <v>264639.37272978318</v>
      </c>
      <c r="I105" s="106">
        <f t="shared" si="20"/>
        <v>264639.37272978318</v>
      </c>
      <c r="J105" s="107"/>
      <c r="K105" s="107">
        <f>SUMIFS('[1]Monthly Proforma'!$E$63:$FF$63,'[1]Monthly Proforma'!$E$2:$FF$2,'Preferred Waterfall'!$C105)+SUMIFS('[1]Monthly Proforma'!$E$64:$FF$64,'[1]Monthly Proforma'!$E$2:$FF$2,'Preferred Waterfall'!$C105)+SUMIFS('[1]Monthly Proforma'!$E$65:$FF$65,'[1]Monthly Proforma'!$E$2:$FF$2,'Preferred Waterfall'!$C105)+SUMIFS('[1]Monthly Proforma'!$E$83:$FF$83,'[1]Monthly Proforma'!$E$2:$FF$2,'Preferred Waterfall'!$C105)+SUMIFS('[1]Monthly Proforma'!$E$84:$FF$84,'[1]Monthly Proforma'!$E$2:$FF$2,'Preferred Waterfall'!$C105)+SUMIFS('[1]Monthly Proforma'!$E$124:$FF$124,'[1]Monthly Proforma'!$E$2:$FF$2,'Preferred Waterfall'!$C105)+SUMIFS('[1]Monthly Proforma'!$E$126:$FF$126,'[1]Monthly Proforma'!$E$2:$FF$2,'Preferred Waterfall'!$C105)+SUMIFS('[1]Monthly Proforma'!$E$132:$FF$132,'[1]Monthly Proforma'!$E$2:$FF$2,'Preferred Waterfall'!$C105)+SUMIFS('[1]Monthly Proforma'!$E$136:$FF$136,'[1]Monthly Proforma'!$E$2:$FF$2,'Preferred Waterfall'!$C105)</f>
        <v>0</v>
      </c>
      <c r="L105" s="107"/>
      <c r="M105" s="107">
        <f t="shared" si="21"/>
        <v>264639.37272978318</v>
      </c>
      <c r="N105" s="107"/>
      <c r="O105" s="107">
        <f t="shared" si="13"/>
        <v>0</v>
      </c>
      <c r="P105" s="107"/>
      <c r="Q105" s="107">
        <f t="shared" si="14"/>
        <v>264639.37272978318</v>
      </c>
      <c r="R105" s="107"/>
      <c r="S105" s="107">
        <f t="shared" si="15"/>
        <v>264639.37272978318</v>
      </c>
      <c r="T105" s="107"/>
      <c r="U105" s="107"/>
      <c r="V105" s="107"/>
      <c r="W105" s="107">
        <f>IF(-XNPV($M$10,$I$28:$I104,$C$28:$C104)*(1+$M$10)^(($C105-$C$28)/365)&gt;0,-XNPV($M$10,$I$28:$I104,$C$28:$C104)*(1+$M$10)^(($C105-$C$28)/365),0)</f>
        <v>10602121.646176592</v>
      </c>
      <c r="X105" s="107"/>
      <c r="Y105" s="107">
        <f t="shared" si="16"/>
        <v>264639.37272978318</v>
      </c>
      <c r="Z105" s="107"/>
      <c r="AA105" s="107">
        <f>IF(-XNPV($M$10,$Y$28:$Y104,$C$28:$C104)*(1+$M$10)^(($C105-$C$28)/365)&gt;0,-XNPV($M$10,$Y$28:$Y104,$C$28:$C104)*(1+$M$10)^(($C105-$C$28)/365),0)</f>
        <v>0</v>
      </c>
      <c r="AB105" s="107"/>
      <c r="AC105" s="107">
        <f t="shared" si="22"/>
        <v>264639.37272978318</v>
      </c>
      <c r="AD105" s="107"/>
      <c r="AE105" s="107">
        <f t="shared" si="25"/>
        <v>0</v>
      </c>
      <c r="AF105" s="107"/>
      <c r="AG105" s="107">
        <f t="shared" si="17"/>
        <v>264639.37272978318</v>
      </c>
      <c r="AH105" s="107"/>
      <c r="AI105" s="107">
        <f t="shared" si="23"/>
        <v>264639.37272978318</v>
      </c>
      <c r="AJ105" s="107"/>
      <c r="AK105" s="107">
        <f t="shared" si="18"/>
        <v>0</v>
      </c>
    </row>
    <row r="106" spans="1:37" x14ac:dyDescent="0.3">
      <c r="A106" s="2">
        <f t="shared" si="19"/>
        <v>7</v>
      </c>
      <c r="C106" s="105">
        <f t="shared" si="24"/>
        <v>47787</v>
      </c>
      <c r="E106" s="103" cm="1">
        <f t="array" ref="E106">IFERROR(IF(AND($C106&gt;='[1]Assumptions &amp; Sensitivities'!$C$8,'Preferred Waterfall'!$C106&lt;='[1]Assumptions &amp; Sensitivities'!$C$14),INDEX('[1]Monthly Proforma'!$E$144:$FG$144,,MATCH('Preferred Waterfall'!$C106,'[1]Monthly Proforma'!$E$2:$FG$2,0)),0),0)</f>
        <v>266318.74612639786</v>
      </c>
      <c r="G106" s="103" cm="1">
        <f t="array" ref="G106">INDEX('[1]Monthly Proforma'!$E$145:$FF$145,,MATCH('Preferred Waterfall'!$C106,'[1]Monthly Proforma'!$E$2:$FF$2,0))</f>
        <v>266318.74612639786</v>
      </c>
      <c r="I106" s="104">
        <f t="shared" si="20"/>
        <v>266318.74612639786</v>
      </c>
      <c r="J106" s="66"/>
      <c r="K106" s="66">
        <f>SUMIFS('[1]Monthly Proforma'!$E$63:$FF$63,'[1]Monthly Proforma'!$E$2:$FF$2,'Preferred Waterfall'!$C106)+SUMIFS('[1]Monthly Proforma'!$E$64:$FF$64,'[1]Monthly Proforma'!$E$2:$FF$2,'Preferred Waterfall'!$C106)+SUMIFS('[1]Monthly Proforma'!$E$65:$FF$65,'[1]Monthly Proforma'!$E$2:$FF$2,'Preferred Waterfall'!$C106)+SUMIFS('[1]Monthly Proforma'!$E$83:$FF$83,'[1]Monthly Proforma'!$E$2:$FF$2,'Preferred Waterfall'!$C106)+SUMIFS('[1]Monthly Proforma'!$E$84:$FF$84,'[1]Monthly Proforma'!$E$2:$FF$2,'Preferred Waterfall'!$C106)+SUMIFS('[1]Monthly Proforma'!$E$124:$FF$124,'[1]Monthly Proforma'!$E$2:$FF$2,'Preferred Waterfall'!$C106)+SUMIFS('[1]Monthly Proforma'!$E$126:$FF$126,'[1]Monthly Proforma'!$E$2:$FF$2,'Preferred Waterfall'!$C106)+SUMIFS('[1]Monthly Proforma'!$E$132:$FF$132,'[1]Monthly Proforma'!$E$2:$FF$2,'Preferred Waterfall'!$C106)+SUMIFS('[1]Monthly Proforma'!$E$136:$FF$136,'[1]Monthly Proforma'!$E$2:$FF$2,'Preferred Waterfall'!$C106)</f>
        <v>0</v>
      </c>
      <c r="L106" s="66"/>
      <c r="M106" s="66">
        <f t="shared" si="21"/>
        <v>266318.74612639786</v>
      </c>
      <c r="N106" s="66"/>
      <c r="O106" s="66">
        <f t="shared" si="13"/>
        <v>0</v>
      </c>
      <c r="P106" s="66"/>
      <c r="Q106" s="66">
        <f t="shared" si="14"/>
        <v>266318.74612639786</v>
      </c>
      <c r="R106" s="66"/>
      <c r="S106" s="66">
        <f t="shared" si="15"/>
        <v>266318.74612639786</v>
      </c>
      <c r="T106" s="66"/>
      <c r="U106" s="66"/>
      <c r="V106" s="66"/>
      <c r="W106" s="66">
        <f>IF(-XNPV($M$10,$I$28:$I105,$C$28:$C105)*(1+$M$10)^(($C106-$C$28)/365)&gt;0,-XNPV($M$10,$I$28:$I105,$C$28:$C105)*(1+$M$10)^(($C106-$C$28)/365),0)</f>
        <v>10421502.114065751</v>
      </c>
      <c r="X106" s="66"/>
      <c r="Y106" s="66">
        <f t="shared" si="16"/>
        <v>266318.74612639786</v>
      </c>
      <c r="Z106" s="66"/>
      <c r="AA106" s="66">
        <f>IF(-XNPV($M$10,$Y$28:$Y105,$C$28:$C105)*(1+$M$10)^(($C106-$C$28)/365)&gt;0,-XNPV($M$10,$Y$28:$Y105,$C$28:$C105)*(1+$M$10)^(($C106-$C$28)/365),0)</f>
        <v>0</v>
      </c>
      <c r="AB106" s="66"/>
      <c r="AC106" s="66">
        <f t="shared" si="22"/>
        <v>266318.74612639786</v>
      </c>
      <c r="AD106" s="66"/>
      <c r="AE106" s="66">
        <f t="shared" si="25"/>
        <v>0</v>
      </c>
      <c r="AF106" s="66"/>
      <c r="AG106" s="66">
        <f t="shared" si="17"/>
        <v>266318.74612639786</v>
      </c>
      <c r="AH106" s="66"/>
      <c r="AI106" s="66">
        <f t="shared" si="23"/>
        <v>266318.74612639786</v>
      </c>
      <c r="AJ106" s="66"/>
      <c r="AK106" s="66">
        <f t="shared" si="18"/>
        <v>0</v>
      </c>
    </row>
    <row r="107" spans="1:37" x14ac:dyDescent="0.3">
      <c r="A107" s="2">
        <f t="shared" si="19"/>
        <v>7</v>
      </c>
      <c r="C107" s="105">
        <f t="shared" si="24"/>
        <v>47817</v>
      </c>
      <c r="E107" s="103" cm="1">
        <f t="array" ref="E107">IFERROR(IF(AND($C107&gt;='[1]Assumptions &amp; Sensitivities'!$C$8,'Preferred Waterfall'!$C107&lt;='[1]Assumptions &amp; Sensitivities'!$C$14),INDEX('[1]Monthly Proforma'!$E$144:$FG$144,,MATCH('Preferred Waterfall'!$C107,'[1]Monthly Proforma'!$E$2:$FG$2,0)),0),0)</f>
        <v>267998.11952301231</v>
      </c>
      <c r="G107" s="103" cm="1">
        <f t="array" ref="G107">INDEX('[1]Monthly Proforma'!$E$145:$FF$145,,MATCH('Preferred Waterfall'!$C107,'[1]Monthly Proforma'!$E$2:$FF$2,0))</f>
        <v>267998.11952301231</v>
      </c>
      <c r="I107" s="106">
        <f t="shared" si="20"/>
        <v>267998.11952301231</v>
      </c>
      <c r="J107" s="107"/>
      <c r="K107" s="107">
        <f>SUMIFS('[1]Monthly Proforma'!$E$63:$FF$63,'[1]Monthly Proforma'!$E$2:$FF$2,'Preferred Waterfall'!$C107)+SUMIFS('[1]Monthly Proforma'!$E$64:$FF$64,'[1]Monthly Proforma'!$E$2:$FF$2,'Preferred Waterfall'!$C107)+SUMIFS('[1]Monthly Proforma'!$E$65:$FF$65,'[1]Monthly Proforma'!$E$2:$FF$2,'Preferred Waterfall'!$C107)+SUMIFS('[1]Monthly Proforma'!$E$83:$FF$83,'[1]Monthly Proforma'!$E$2:$FF$2,'Preferred Waterfall'!$C107)+SUMIFS('[1]Monthly Proforma'!$E$84:$FF$84,'[1]Monthly Proforma'!$E$2:$FF$2,'Preferred Waterfall'!$C107)+SUMIFS('[1]Monthly Proforma'!$E$124:$FF$124,'[1]Monthly Proforma'!$E$2:$FF$2,'Preferred Waterfall'!$C107)+SUMIFS('[1]Monthly Proforma'!$E$126:$FF$126,'[1]Monthly Proforma'!$E$2:$FF$2,'Preferred Waterfall'!$C107)+SUMIFS('[1]Monthly Proforma'!$E$132:$FF$132,'[1]Monthly Proforma'!$E$2:$FF$2,'Preferred Waterfall'!$C107)+SUMIFS('[1]Monthly Proforma'!$E$136:$FF$136,'[1]Monthly Proforma'!$E$2:$FF$2,'Preferred Waterfall'!$C107)</f>
        <v>0</v>
      </c>
      <c r="L107" s="107"/>
      <c r="M107" s="107">
        <f t="shared" si="21"/>
        <v>267998.11952301231</v>
      </c>
      <c r="N107" s="107"/>
      <c r="O107" s="107">
        <f t="shared" si="13"/>
        <v>0</v>
      </c>
      <c r="P107" s="107"/>
      <c r="Q107" s="107">
        <f t="shared" si="14"/>
        <v>267998.11952301231</v>
      </c>
      <c r="R107" s="107"/>
      <c r="S107" s="107">
        <f t="shared" si="15"/>
        <v>267998.11952301231</v>
      </c>
      <c r="T107" s="107"/>
      <c r="U107" s="107"/>
      <c r="V107" s="107"/>
      <c r="W107" s="107">
        <f>IF(-XNPV($M$10,$I$28:$I106,$C$28:$C106)*(1+$M$10)^(($C107-$C$28)/365)&gt;0,-XNPV($M$10,$I$28:$I106,$C$28:$C106)*(1+$M$10)^(($C107-$C$28)/365),0)</f>
        <v>10235048.57620772</v>
      </c>
      <c r="X107" s="107"/>
      <c r="Y107" s="107">
        <f t="shared" si="16"/>
        <v>267998.11952301231</v>
      </c>
      <c r="Z107" s="107"/>
      <c r="AA107" s="107">
        <f>IF(-XNPV($M$10,$Y$28:$Y106,$C$28:$C106)*(1+$M$10)^(($C107-$C$28)/365)&gt;0,-XNPV($M$10,$Y$28:$Y106,$C$28:$C106)*(1+$M$10)^(($C107-$C$28)/365),0)</f>
        <v>0</v>
      </c>
      <c r="AB107" s="107"/>
      <c r="AC107" s="107">
        <f t="shared" si="22"/>
        <v>267998.11952301231</v>
      </c>
      <c r="AD107" s="107"/>
      <c r="AE107" s="107">
        <f t="shared" si="25"/>
        <v>0</v>
      </c>
      <c r="AF107" s="107"/>
      <c r="AG107" s="107">
        <f t="shared" si="17"/>
        <v>267998.11952301231</v>
      </c>
      <c r="AH107" s="107"/>
      <c r="AI107" s="107">
        <f t="shared" si="23"/>
        <v>267998.11952301231</v>
      </c>
      <c r="AJ107" s="107"/>
      <c r="AK107" s="107">
        <f t="shared" si="18"/>
        <v>0</v>
      </c>
    </row>
    <row r="108" spans="1:37" x14ac:dyDescent="0.3">
      <c r="A108" s="2">
        <f t="shared" si="19"/>
        <v>7</v>
      </c>
      <c r="C108" s="105">
        <f t="shared" si="24"/>
        <v>47848</v>
      </c>
      <c r="E108" s="103" cm="1">
        <f t="array" ref="E108">IFERROR(IF(AND($C108&gt;='[1]Assumptions &amp; Sensitivities'!$C$8,'Preferred Waterfall'!$C108&lt;='[1]Assumptions &amp; Sensitivities'!$C$14),INDEX('[1]Monthly Proforma'!$E$144:$FG$144,,MATCH('Preferred Waterfall'!$C108,'[1]Monthly Proforma'!$E$2:$FG$2,0)),0),0)</f>
        <v>269677.49291962688</v>
      </c>
      <c r="G108" s="103" cm="1">
        <f t="array" ref="G108">INDEX('[1]Monthly Proforma'!$E$145:$FF$145,,MATCH('Preferred Waterfall'!$C108,'[1]Monthly Proforma'!$E$2:$FF$2,0))</f>
        <v>269677.49291962688</v>
      </c>
      <c r="I108" s="104">
        <f t="shared" si="20"/>
        <v>269677.49291962688</v>
      </c>
      <c r="J108" s="66"/>
      <c r="K108" s="66">
        <f>SUMIFS('[1]Monthly Proforma'!$E$63:$FF$63,'[1]Monthly Proforma'!$E$2:$FF$2,'Preferred Waterfall'!$C108)+SUMIFS('[1]Monthly Proforma'!$E$64:$FF$64,'[1]Monthly Proforma'!$E$2:$FF$2,'Preferred Waterfall'!$C108)+SUMIFS('[1]Monthly Proforma'!$E$65:$FF$65,'[1]Monthly Proforma'!$E$2:$FF$2,'Preferred Waterfall'!$C108)+SUMIFS('[1]Monthly Proforma'!$E$83:$FF$83,'[1]Monthly Proforma'!$E$2:$FF$2,'Preferred Waterfall'!$C108)+SUMIFS('[1]Monthly Proforma'!$E$84:$FF$84,'[1]Monthly Proforma'!$E$2:$FF$2,'Preferred Waterfall'!$C108)+SUMIFS('[1]Monthly Proforma'!$E$124:$FF$124,'[1]Monthly Proforma'!$E$2:$FF$2,'Preferred Waterfall'!$C108)+SUMIFS('[1]Monthly Proforma'!$E$126:$FF$126,'[1]Monthly Proforma'!$E$2:$FF$2,'Preferred Waterfall'!$C108)+SUMIFS('[1]Monthly Proforma'!$E$132:$FF$132,'[1]Monthly Proforma'!$E$2:$FF$2,'Preferred Waterfall'!$C108)+SUMIFS('[1]Monthly Proforma'!$E$136:$FF$136,'[1]Monthly Proforma'!$E$2:$FF$2,'Preferred Waterfall'!$C108)</f>
        <v>0</v>
      </c>
      <c r="L108" s="66"/>
      <c r="M108" s="66">
        <f t="shared" si="21"/>
        <v>269677.49291962688</v>
      </c>
      <c r="N108" s="66"/>
      <c r="O108" s="66">
        <f t="shared" si="13"/>
        <v>0</v>
      </c>
      <c r="P108" s="66"/>
      <c r="Q108" s="66">
        <f t="shared" si="14"/>
        <v>269677.49291962688</v>
      </c>
      <c r="R108" s="66"/>
      <c r="S108" s="66">
        <f t="shared" si="15"/>
        <v>269677.49291962688</v>
      </c>
      <c r="T108" s="66"/>
      <c r="U108" s="66"/>
      <c r="V108" s="66"/>
      <c r="W108" s="66">
        <f>IF(-XNPV($M$10,$I$28:$I107,$C$28:$C107)*(1+$M$10)^(($C108-$C$28)/365)&gt;0,-XNPV($M$10,$I$28:$I107,$C$28:$C107)*(1+$M$10)^(($C108-$C$28)/365),0)</f>
        <v>10048059.542713577</v>
      </c>
      <c r="X108" s="66"/>
      <c r="Y108" s="66">
        <f t="shared" si="16"/>
        <v>269677.49291962688</v>
      </c>
      <c r="Z108" s="66"/>
      <c r="AA108" s="66">
        <f>IF(-XNPV($M$10,$Y$28:$Y107,$C$28:$C107)*(1+$M$10)^(($C108-$C$28)/365)&gt;0,-XNPV($M$10,$Y$28:$Y107,$C$28:$C107)*(1+$M$10)^(($C108-$C$28)/365),0)</f>
        <v>0</v>
      </c>
      <c r="AB108" s="66"/>
      <c r="AC108" s="66">
        <f t="shared" si="22"/>
        <v>269677.49291962688</v>
      </c>
      <c r="AD108" s="66"/>
      <c r="AE108" s="66">
        <f t="shared" si="25"/>
        <v>0</v>
      </c>
      <c r="AF108" s="66"/>
      <c r="AG108" s="66">
        <f t="shared" si="17"/>
        <v>269677.49291962688</v>
      </c>
      <c r="AH108" s="66"/>
      <c r="AI108" s="66">
        <f t="shared" si="23"/>
        <v>269677.49291962688</v>
      </c>
      <c r="AJ108" s="66"/>
      <c r="AK108" s="66">
        <f t="shared" si="18"/>
        <v>0</v>
      </c>
    </row>
    <row r="109" spans="1:37" x14ac:dyDescent="0.3">
      <c r="A109" s="2">
        <f t="shared" si="19"/>
        <v>7</v>
      </c>
      <c r="C109" s="105">
        <f t="shared" si="24"/>
        <v>47879</v>
      </c>
      <c r="E109" s="103" cm="1">
        <f t="array" ref="E109">IFERROR(IF(AND($C109&gt;='[1]Assumptions &amp; Sensitivities'!$C$8,'Preferred Waterfall'!$C109&lt;='[1]Assumptions &amp; Sensitivities'!$C$14),INDEX('[1]Monthly Proforma'!$E$144:$FG$144,,MATCH('Preferred Waterfall'!$C109,'[1]Monthly Proforma'!$E$2:$FG$2,0)),0),0)</f>
        <v>271356.86631624133</v>
      </c>
      <c r="G109" s="103" cm="1">
        <f t="array" ref="G109">INDEX('[1]Monthly Proforma'!$E$145:$FF$145,,MATCH('Preferred Waterfall'!$C109,'[1]Monthly Proforma'!$E$2:$FF$2,0))</f>
        <v>271356.86631624133</v>
      </c>
      <c r="I109" s="106">
        <f t="shared" si="20"/>
        <v>271356.86631624133</v>
      </c>
      <c r="J109" s="107"/>
      <c r="K109" s="107">
        <f>SUMIFS('[1]Monthly Proforma'!$E$63:$FF$63,'[1]Monthly Proforma'!$E$2:$FF$2,'Preferred Waterfall'!$C109)+SUMIFS('[1]Monthly Proforma'!$E$64:$FF$64,'[1]Monthly Proforma'!$E$2:$FF$2,'Preferred Waterfall'!$C109)+SUMIFS('[1]Monthly Proforma'!$E$65:$FF$65,'[1]Monthly Proforma'!$E$2:$FF$2,'Preferred Waterfall'!$C109)+SUMIFS('[1]Monthly Proforma'!$E$83:$FF$83,'[1]Monthly Proforma'!$E$2:$FF$2,'Preferred Waterfall'!$C109)+SUMIFS('[1]Monthly Proforma'!$E$84:$FF$84,'[1]Monthly Proforma'!$E$2:$FF$2,'Preferred Waterfall'!$C109)+SUMIFS('[1]Monthly Proforma'!$E$124:$FF$124,'[1]Monthly Proforma'!$E$2:$FF$2,'Preferred Waterfall'!$C109)+SUMIFS('[1]Monthly Proforma'!$E$126:$FF$126,'[1]Monthly Proforma'!$E$2:$FF$2,'Preferred Waterfall'!$C109)+SUMIFS('[1]Monthly Proforma'!$E$132:$FF$132,'[1]Monthly Proforma'!$E$2:$FF$2,'Preferred Waterfall'!$C109)+SUMIFS('[1]Monthly Proforma'!$E$136:$FF$136,'[1]Monthly Proforma'!$E$2:$FF$2,'Preferred Waterfall'!$C109)</f>
        <v>0</v>
      </c>
      <c r="L109" s="107"/>
      <c r="M109" s="107">
        <f t="shared" si="21"/>
        <v>271356.86631624133</v>
      </c>
      <c r="N109" s="107"/>
      <c r="O109" s="107">
        <f t="shared" si="13"/>
        <v>0</v>
      </c>
      <c r="P109" s="107"/>
      <c r="Q109" s="107">
        <f t="shared" si="14"/>
        <v>271356.86631624133</v>
      </c>
      <c r="R109" s="107"/>
      <c r="S109" s="107">
        <f t="shared" si="15"/>
        <v>271356.86631624133</v>
      </c>
      <c r="T109" s="107"/>
      <c r="U109" s="107"/>
      <c r="V109" s="107"/>
      <c r="W109" s="107">
        <f>IF(-XNPV($M$10,$I$28:$I108,$C$28:$C108)*(1+$M$10)^(($C109-$C$28)/365)&gt;0,-XNPV($M$10,$I$28:$I108,$C$28:$C108)*(1+$M$10)^(($C109-$C$28)/365),0)</f>
        <v>9857857.6976937447</v>
      </c>
      <c r="X109" s="107"/>
      <c r="Y109" s="107">
        <f t="shared" si="16"/>
        <v>271356.86631624133</v>
      </c>
      <c r="Z109" s="107"/>
      <c r="AA109" s="107">
        <f>IF(-XNPV($M$10,$Y$28:$Y108,$C$28:$C108)*(1+$M$10)^(($C109-$C$28)/365)&gt;0,-XNPV($M$10,$Y$28:$Y108,$C$28:$C108)*(1+$M$10)^(($C109-$C$28)/365),0)</f>
        <v>0</v>
      </c>
      <c r="AB109" s="107"/>
      <c r="AC109" s="107">
        <f t="shared" si="22"/>
        <v>271356.86631624133</v>
      </c>
      <c r="AD109" s="107"/>
      <c r="AE109" s="107">
        <f t="shared" si="25"/>
        <v>0</v>
      </c>
      <c r="AF109" s="107"/>
      <c r="AG109" s="107">
        <f t="shared" si="17"/>
        <v>271356.86631624133</v>
      </c>
      <c r="AH109" s="107"/>
      <c r="AI109" s="107">
        <f t="shared" si="23"/>
        <v>271356.86631624133</v>
      </c>
      <c r="AJ109" s="107"/>
      <c r="AK109" s="107">
        <f t="shared" si="18"/>
        <v>0</v>
      </c>
    </row>
    <row r="110" spans="1:37" x14ac:dyDescent="0.3">
      <c r="A110" s="2">
        <f t="shared" si="19"/>
        <v>7</v>
      </c>
      <c r="C110" s="105">
        <f t="shared" si="24"/>
        <v>47907</v>
      </c>
      <c r="E110" s="103" cm="1">
        <f t="array" ref="E110">IFERROR(IF(AND($C110&gt;='[1]Assumptions &amp; Sensitivities'!$C$8,'Preferred Waterfall'!$C110&lt;='[1]Assumptions &amp; Sensitivities'!$C$14),INDEX('[1]Monthly Proforma'!$E$144:$FG$144,,MATCH('Preferred Waterfall'!$C110,'[1]Monthly Proforma'!$E$2:$FG$2,0)),0),0)</f>
        <v>273036.2397128559</v>
      </c>
      <c r="G110" s="103" cm="1">
        <f t="array" ref="G110">INDEX('[1]Monthly Proforma'!$E$145:$FF$145,,MATCH('Preferred Waterfall'!$C110,'[1]Monthly Proforma'!$E$2:$FF$2,0))</f>
        <v>273036.2397128559</v>
      </c>
      <c r="I110" s="104">
        <f t="shared" si="20"/>
        <v>273036.2397128559</v>
      </c>
      <c r="J110" s="66"/>
      <c r="K110" s="66">
        <f>SUMIFS('[1]Monthly Proforma'!$E$63:$FF$63,'[1]Monthly Proforma'!$E$2:$FF$2,'Preferred Waterfall'!$C110)+SUMIFS('[1]Monthly Proforma'!$E$64:$FF$64,'[1]Monthly Proforma'!$E$2:$FF$2,'Preferred Waterfall'!$C110)+SUMIFS('[1]Monthly Proforma'!$E$65:$FF$65,'[1]Monthly Proforma'!$E$2:$FF$2,'Preferred Waterfall'!$C110)+SUMIFS('[1]Monthly Proforma'!$E$83:$FF$83,'[1]Monthly Proforma'!$E$2:$FF$2,'Preferred Waterfall'!$C110)+SUMIFS('[1]Monthly Proforma'!$E$84:$FF$84,'[1]Monthly Proforma'!$E$2:$FF$2,'Preferred Waterfall'!$C110)+SUMIFS('[1]Monthly Proforma'!$E$124:$FF$124,'[1]Monthly Proforma'!$E$2:$FF$2,'Preferred Waterfall'!$C110)+SUMIFS('[1]Monthly Proforma'!$E$126:$FF$126,'[1]Monthly Proforma'!$E$2:$FF$2,'Preferred Waterfall'!$C110)+SUMIFS('[1]Monthly Proforma'!$E$132:$FF$132,'[1]Monthly Proforma'!$E$2:$FF$2,'Preferred Waterfall'!$C110)+SUMIFS('[1]Monthly Proforma'!$E$136:$FF$136,'[1]Monthly Proforma'!$E$2:$FF$2,'Preferred Waterfall'!$C110)</f>
        <v>0</v>
      </c>
      <c r="L110" s="66"/>
      <c r="M110" s="66">
        <f t="shared" si="21"/>
        <v>273036.2397128559</v>
      </c>
      <c r="N110" s="66"/>
      <c r="O110" s="66">
        <f t="shared" si="13"/>
        <v>0</v>
      </c>
      <c r="P110" s="66"/>
      <c r="Q110" s="66">
        <f t="shared" si="14"/>
        <v>273036.2397128559</v>
      </c>
      <c r="R110" s="66"/>
      <c r="S110" s="66">
        <f t="shared" si="15"/>
        <v>273036.2397128559</v>
      </c>
      <c r="T110" s="66"/>
      <c r="U110" s="66"/>
      <c r="V110" s="66"/>
      <c r="W110" s="66">
        <f>IF(-XNPV($M$10,$I$28:$I109,$C$28:$C109)*(1+$M$10)^(($C110-$C$28)/365)&gt;0,-XNPV($M$10,$I$28:$I109,$C$28:$C109)*(1+$M$10)^(($C110-$C$28)/365),0)</f>
        <v>9656849.0657779742</v>
      </c>
      <c r="X110" s="66"/>
      <c r="Y110" s="66">
        <f t="shared" si="16"/>
        <v>273036.2397128559</v>
      </c>
      <c r="Z110" s="66"/>
      <c r="AA110" s="66">
        <f>IF(-XNPV($M$10,$Y$28:$Y109,$C$28:$C109)*(1+$M$10)^(($C110-$C$28)/365)&gt;0,-XNPV($M$10,$Y$28:$Y109,$C$28:$C109)*(1+$M$10)^(($C110-$C$28)/365),0)</f>
        <v>0</v>
      </c>
      <c r="AB110" s="66"/>
      <c r="AC110" s="66">
        <f t="shared" si="22"/>
        <v>273036.2397128559</v>
      </c>
      <c r="AD110" s="66"/>
      <c r="AE110" s="66">
        <f t="shared" si="25"/>
        <v>0</v>
      </c>
      <c r="AF110" s="66"/>
      <c r="AG110" s="66">
        <f t="shared" si="17"/>
        <v>273036.2397128559</v>
      </c>
      <c r="AH110" s="66"/>
      <c r="AI110" s="66">
        <f t="shared" si="23"/>
        <v>273036.2397128559</v>
      </c>
      <c r="AJ110" s="66"/>
      <c r="AK110" s="66">
        <f t="shared" si="18"/>
        <v>0</v>
      </c>
    </row>
    <row r="111" spans="1:37" x14ac:dyDescent="0.3">
      <c r="A111" s="2">
        <f t="shared" si="19"/>
        <v>7</v>
      </c>
      <c r="C111" s="105">
        <f t="shared" si="24"/>
        <v>47938</v>
      </c>
      <c r="E111" s="103" cm="1">
        <f t="array" ref="E111">IFERROR(IF(AND($C111&gt;='[1]Assumptions &amp; Sensitivities'!$C$8,'Preferred Waterfall'!$C111&lt;='[1]Assumptions &amp; Sensitivities'!$C$14),INDEX('[1]Monthly Proforma'!$E$144:$FG$144,,MATCH('Preferred Waterfall'!$C111,'[1]Monthly Proforma'!$E$2:$FG$2,0)),0),0)</f>
        <v>274715.61310947035</v>
      </c>
      <c r="G111" s="103" cm="1">
        <f t="array" ref="G111">INDEX('[1]Monthly Proforma'!$E$145:$FF$145,,MATCH('Preferred Waterfall'!$C111,'[1]Monthly Proforma'!$E$2:$FF$2,0))</f>
        <v>274715.61310947035</v>
      </c>
      <c r="I111" s="106">
        <f t="shared" si="20"/>
        <v>274715.61310947035</v>
      </c>
      <c r="J111" s="107"/>
      <c r="K111" s="107">
        <f>SUMIFS('[1]Monthly Proforma'!$E$63:$FF$63,'[1]Monthly Proforma'!$E$2:$FF$2,'Preferred Waterfall'!$C111)+SUMIFS('[1]Monthly Proforma'!$E$64:$FF$64,'[1]Monthly Proforma'!$E$2:$FF$2,'Preferred Waterfall'!$C111)+SUMIFS('[1]Monthly Proforma'!$E$65:$FF$65,'[1]Monthly Proforma'!$E$2:$FF$2,'Preferred Waterfall'!$C111)+SUMIFS('[1]Monthly Proforma'!$E$83:$FF$83,'[1]Monthly Proforma'!$E$2:$FF$2,'Preferred Waterfall'!$C111)+SUMIFS('[1]Monthly Proforma'!$E$84:$FF$84,'[1]Monthly Proforma'!$E$2:$FF$2,'Preferred Waterfall'!$C111)+SUMIFS('[1]Monthly Proforma'!$E$124:$FF$124,'[1]Monthly Proforma'!$E$2:$FF$2,'Preferred Waterfall'!$C111)+SUMIFS('[1]Monthly Proforma'!$E$126:$FF$126,'[1]Monthly Proforma'!$E$2:$FF$2,'Preferred Waterfall'!$C111)+SUMIFS('[1]Monthly Proforma'!$E$132:$FF$132,'[1]Monthly Proforma'!$E$2:$FF$2,'Preferred Waterfall'!$C111)+SUMIFS('[1]Monthly Proforma'!$E$136:$FF$136,'[1]Monthly Proforma'!$E$2:$FF$2,'Preferred Waterfall'!$C111)</f>
        <v>0</v>
      </c>
      <c r="L111" s="107"/>
      <c r="M111" s="107">
        <f t="shared" si="21"/>
        <v>274715.61310947035</v>
      </c>
      <c r="N111" s="107"/>
      <c r="O111" s="107">
        <f t="shared" si="13"/>
        <v>0</v>
      </c>
      <c r="P111" s="107"/>
      <c r="Q111" s="107">
        <f t="shared" si="14"/>
        <v>274715.61310947035</v>
      </c>
      <c r="R111" s="107"/>
      <c r="S111" s="107">
        <f t="shared" si="15"/>
        <v>274715.61310947035</v>
      </c>
      <c r="T111" s="107"/>
      <c r="U111" s="107"/>
      <c r="V111" s="107"/>
      <c r="W111" s="107">
        <f>IF(-XNPV($M$10,$I$28:$I110,$C$28:$C110)*(1+$M$10)^(($C111-$C$28)/365)&gt;0,-XNPV($M$10,$I$28:$I110,$C$28:$C110)*(1+$M$10)^(($C111-$C$28)/365),0)</f>
        <v>9460081.5380385518</v>
      </c>
      <c r="X111" s="107"/>
      <c r="Y111" s="107">
        <f t="shared" si="16"/>
        <v>274715.61310947035</v>
      </c>
      <c r="Z111" s="107"/>
      <c r="AA111" s="107">
        <f>IF(-XNPV($M$10,$Y$28:$Y110,$C$28:$C110)*(1+$M$10)^(($C111-$C$28)/365)&gt;0,-XNPV($M$10,$Y$28:$Y110,$C$28:$C110)*(1+$M$10)^(($C111-$C$28)/365),0)</f>
        <v>0</v>
      </c>
      <c r="AB111" s="107"/>
      <c r="AC111" s="107">
        <f t="shared" si="22"/>
        <v>274715.61310947035</v>
      </c>
      <c r="AD111" s="107"/>
      <c r="AE111" s="107">
        <f t="shared" si="25"/>
        <v>0</v>
      </c>
      <c r="AF111" s="107"/>
      <c r="AG111" s="107">
        <f t="shared" si="17"/>
        <v>274715.61310947035</v>
      </c>
      <c r="AH111" s="107"/>
      <c r="AI111" s="107">
        <f t="shared" si="23"/>
        <v>274715.61310947035</v>
      </c>
      <c r="AJ111" s="107"/>
      <c r="AK111" s="107">
        <f t="shared" si="18"/>
        <v>0</v>
      </c>
    </row>
    <row r="112" spans="1:37" x14ac:dyDescent="0.3">
      <c r="A112" s="2">
        <f t="shared" si="19"/>
        <v>7</v>
      </c>
      <c r="C112" s="105">
        <f t="shared" si="24"/>
        <v>47968</v>
      </c>
      <c r="E112" s="103" cm="1">
        <f t="array" ref="E112">IFERROR(IF(AND($C112&gt;='[1]Assumptions &amp; Sensitivities'!$C$8,'Preferred Waterfall'!$C112&lt;='[1]Assumptions &amp; Sensitivities'!$C$14),INDEX('[1]Monthly Proforma'!$E$144:$FG$144,,MATCH('Preferred Waterfall'!$C112,'[1]Monthly Proforma'!$E$2:$FG$2,0)),0),0)</f>
        <v>276394.98650608491</v>
      </c>
      <c r="G112" s="103" cm="1">
        <f t="array" ref="G112">INDEX('[1]Monthly Proforma'!$E$145:$FF$145,,MATCH('Preferred Waterfall'!$C112,'[1]Monthly Proforma'!$E$2:$FF$2,0))</f>
        <v>276394.98650608491</v>
      </c>
      <c r="I112" s="104">
        <f t="shared" si="20"/>
        <v>276394.98650608491</v>
      </c>
      <c r="J112" s="66"/>
      <c r="K112" s="66">
        <f>SUMIFS('[1]Monthly Proforma'!$E$63:$FF$63,'[1]Monthly Proforma'!$E$2:$FF$2,'Preferred Waterfall'!$C112)+SUMIFS('[1]Monthly Proforma'!$E$64:$FF$64,'[1]Monthly Proforma'!$E$2:$FF$2,'Preferred Waterfall'!$C112)+SUMIFS('[1]Monthly Proforma'!$E$65:$FF$65,'[1]Monthly Proforma'!$E$2:$FF$2,'Preferred Waterfall'!$C112)+SUMIFS('[1]Monthly Proforma'!$E$83:$FF$83,'[1]Monthly Proforma'!$E$2:$FF$2,'Preferred Waterfall'!$C112)+SUMIFS('[1]Monthly Proforma'!$E$84:$FF$84,'[1]Monthly Proforma'!$E$2:$FF$2,'Preferred Waterfall'!$C112)+SUMIFS('[1]Monthly Proforma'!$E$124:$FF$124,'[1]Monthly Proforma'!$E$2:$FF$2,'Preferred Waterfall'!$C112)+SUMIFS('[1]Monthly Proforma'!$E$126:$FF$126,'[1]Monthly Proforma'!$E$2:$FF$2,'Preferred Waterfall'!$C112)+SUMIFS('[1]Monthly Proforma'!$E$132:$FF$132,'[1]Monthly Proforma'!$E$2:$FF$2,'Preferred Waterfall'!$C112)+SUMIFS('[1]Monthly Proforma'!$E$136:$FF$136,'[1]Monthly Proforma'!$E$2:$FF$2,'Preferred Waterfall'!$C112)</f>
        <v>0</v>
      </c>
      <c r="L112" s="66"/>
      <c r="M112" s="66">
        <f t="shared" si="21"/>
        <v>276394.98650608491</v>
      </c>
      <c r="N112" s="66"/>
      <c r="O112" s="66">
        <f t="shared" si="13"/>
        <v>0</v>
      </c>
      <c r="P112" s="66"/>
      <c r="Q112" s="66">
        <f t="shared" si="14"/>
        <v>276394.98650608491</v>
      </c>
      <c r="R112" s="66"/>
      <c r="S112" s="66">
        <f t="shared" si="15"/>
        <v>276394.98650608491</v>
      </c>
      <c r="T112" s="66"/>
      <c r="U112" s="66"/>
      <c r="V112" s="66"/>
      <c r="W112" s="66">
        <f>IF(-XNPV($M$10,$I$28:$I111,$C$28:$C111)*(1+$M$10)^(($C112-$C$28)/365)&gt;0,-XNPV($M$10,$I$28:$I111,$C$28:$C111)*(1+$M$10)^(($C112-$C$28)/365),0)</f>
        <v>9257604.0260087345</v>
      </c>
      <c r="X112" s="66"/>
      <c r="Y112" s="66">
        <f t="shared" si="16"/>
        <v>276394.98650608491</v>
      </c>
      <c r="Z112" s="66"/>
      <c r="AA112" s="66">
        <f>IF(-XNPV($M$10,$Y$28:$Y111,$C$28:$C111)*(1+$M$10)^(($C112-$C$28)/365)&gt;0,-XNPV($M$10,$Y$28:$Y111,$C$28:$C111)*(1+$M$10)^(($C112-$C$28)/365),0)</f>
        <v>0</v>
      </c>
      <c r="AB112" s="66"/>
      <c r="AC112" s="66">
        <f t="shared" si="22"/>
        <v>276394.98650608491</v>
      </c>
      <c r="AD112" s="66"/>
      <c r="AE112" s="66">
        <f t="shared" si="25"/>
        <v>0</v>
      </c>
      <c r="AF112" s="66"/>
      <c r="AG112" s="66">
        <f t="shared" si="17"/>
        <v>276394.98650608491</v>
      </c>
      <c r="AH112" s="66"/>
      <c r="AI112" s="66">
        <f t="shared" si="23"/>
        <v>276394.98650608491</v>
      </c>
      <c r="AJ112" s="66"/>
      <c r="AK112" s="66">
        <f t="shared" si="18"/>
        <v>0</v>
      </c>
    </row>
    <row r="113" spans="1:37" x14ac:dyDescent="0.3">
      <c r="A113" s="2">
        <f t="shared" si="19"/>
        <v>8</v>
      </c>
      <c r="C113" s="105">
        <f t="shared" si="24"/>
        <v>47999</v>
      </c>
      <c r="E113" s="103" cm="1">
        <f t="array" ref="E113">IFERROR(IF(AND($C113&gt;='[1]Assumptions &amp; Sensitivities'!$C$8,'Preferred Waterfall'!$C113&lt;='[1]Assumptions &amp; Sensitivities'!$C$14),INDEX('[1]Monthly Proforma'!$E$144:$FG$144,,MATCH('Preferred Waterfall'!$C113,'[1]Monthly Proforma'!$E$2:$FG$2,0)),0),0)</f>
        <v>278074.35990269959</v>
      </c>
      <c r="G113" s="103" cm="1">
        <f t="array" ref="G113">INDEX('[1]Monthly Proforma'!$E$145:$FF$145,,MATCH('Preferred Waterfall'!$C113,'[1]Monthly Proforma'!$E$2:$FF$2,0))</f>
        <v>278074.35990269959</v>
      </c>
      <c r="I113" s="106">
        <f t="shared" si="20"/>
        <v>278074.35990269959</v>
      </c>
      <c r="J113" s="107"/>
      <c r="K113" s="107">
        <f>SUMIFS('[1]Monthly Proforma'!$E$63:$FF$63,'[1]Monthly Proforma'!$E$2:$FF$2,'Preferred Waterfall'!$C113)+SUMIFS('[1]Monthly Proforma'!$E$64:$FF$64,'[1]Monthly Proforma'!$E$2:$FF$2,'Preferred Waterfall'!$C113)+SUMIFS('[1]Monthly Proforma'!$E$65:$FF$65,'[1]Monthly Proforma'!$E$2:$FF$2,'Preferred Waterfall'!$C113)+SUMIFS('[1]Monthly Proforma'!$E$83:$FF$83,'[1]Monthly Proforma'!$E$2:$FF$2,'Preferred Waterfall'!$C113)+SUMIFS('[1]Monthly Proforma'!$E$84:$FF$84,'[1]Monthly Proforma'!$E$2:$FF$2,'Preferred Waterfall'!$C113)+SUMIFS('[1]Monthly Proforma'!$E$124:$FF$124,'[1]Monthly Proforma'!$E$2:$FF$2,'Preferred Waterfall'!$C113)+SUMIFS('[1]Monthly Proforma'!$E$126:$FF$126,'[1]Monthly Proforma'!$E$2:$FF$2,'Preferred Waterfall'!$C113)+SUMIFS('[1]Monthly Proforma'!$E$132:$FF$132,'[1]Monthly Proforma'!$E$2:$FF$2,'Preferred Waterfall'!$C113)+SUMIFS('[1]Monthly Proforma'!$E$136:$FF$136,'[1]Monthly Proforma'!$E$2:$FF$2,'Preferred Waterfall'!$C113)</f>
        <v>0</v>
      </c>
      <c r="L113" s="107"/>
      <c r="M113" s="107">
        <f t="shared" si="21"/>
        <v>278074.35990269959</v>
      </c>
      <c r="N113" s="107"/>
      <c r="O113" s="107">
        <f t="shared" si="13"/>
        <v>0</v>
      </c>
      <c r="P113" s="107"/>
      <c r="Q113" s="107">
        <f t="shared" si="14"/>
        <v>278074.35990269959</v>
      </c>
      <c r="R113" s="107"/>
      <c r="S113" s="107">
        <f t="shared" si="15"/>
        <v>278074.35990269959</v>
      </c>
      <c r="T113" s="107"/>
      <c r="U113" s="107"/>
      <c r="V113" s="107"/>
      <c r="W113" s="107">
        <f>IF(-XNPV($M$10,$I$28:$I112,$C$28:$C112)*(1+$M$10)^(($C113-$C$28)/365)&gt;0,-XNPV($M$10,$I$28:$I112,$C$28:$C112)*(1+$M$10)^(($C113-$C$28)/365),0)</f>
        <v>9054205.513122024</v>
      </c>
      <c r="X113" s="107"/>
      <c r="Y113" s="107">
        <f t="shared" si="16"/>
        <v>278074.35990269959</v>
      </c>
      <c r="Z113" s="107"/>
      <c r="AA113" s="107">
        <f>IF(-XNPV($M$10,$Y$28:$Y112,$C$28:$C112)*(1+$M$10)^(($C113-$C$28)/365)&gt;0,-XNPV($M$10,$Y$28:$Y112,$C$28:$C112)*(1+$M$10)^(($C113-$C$28)/365),0)</f>
        <v>0</v>
      </c>
      <c r="AB113" s="107"/>
      <c r="AC113" s="107">
        <f t="shared" si="22"/>
        <v>278074.35990269959</v>
      </c>
      <c r="AD113" s="107"/>
      <c r="AE113" s="107">
        <f t="shared" si="25"/>
        <v>0</v>
      </c>
      <c r="AF113" s="107"/>
      <c r="AG113" s="107">
        <f t="shared" si="17"/>
        <v>278074.35990269959</v>
      </c>
      <c r="AH113" s="107"/>
      <c r="AI113" s="107">
        <f t="shared" si="23"/>
        <v>278074.35990269959</v>
      </c>
      <c r="AJ113" s="107"/>
      <c r="AK113" s="107">
        <f t="shared" si="18"/>
        <v>0</v>
      </c>
    </row>
    <row r="114" spans="1:37" x14ac:dyDescent="0.3">
      <c r="A114" s="2">
        <f t="shared" si="19"/>
        <v>8</v>
      </c>
      <c r="C114" s="105">
        <f t="shared" si="24"/>
        <v>48029</v>
      </c>
      <c r="E114" s="103" cm="1">
        <f t="array" ref="E114">IFERROR(IF(AND($C114&gt;='[1]Assumptions &amp; Sensitivities'!$C$8,'Preferred Waterfall'!$C114&lt;='[1]Assumptions &amp; Sensitivities'!$C$14),INDEX('[1]Monthly Proforma'!$E$144:$FG$144,,MATCH('Preferred Waterfall'!$C114,'[1]Monthly Proforma'!$E$2:$FG$2,0)),0),0)</f>
        <v>279753.73329931416</v>
      </c>
      <c r="G114" s="103" cm="1">
        <f t="array" ref="G114">INDEX('[1]Monthly Proforma'!$E$145:$FF$145,,MATCH('Preferred Waterfall'!$C114,'[1]Monthly Proforma'!$E$2:$FF$2,0))</f>
        <v>279753.73329931416</v>
      </c>
      <c r="I114" s="104">
        <f t="shared" si="20"/>
        <v>279753.73329931416</v>
      </c>
      <c r="J114" s="66"/>
      <c r="K114" s="66">
        <f>SUMIFS('[1]Monthly Proforma'!$E$63:$FF$63,'[1]Monthly Proforma'!$E$2:$FF$2,'Preferred Waterfall'!$C114)+SUMIFS('[1]Monthly Proforma'!$E$64:$FF$64,'[1]Monthly Proforma'!$E$2:$FF$2,'Preferred Waterfall'!$C114)+SUMIFS('[1]Monthly Proforma'!$E$65:$FF$65,'[1]Monthly Proforma'!$E$2:$FF$2,'Preferred Waterfall'!$C114)+SUMIFS('[1]Monthly Proforma'!$E$83:$FF$83,'[1]Monthly Proforma'!$E$2:$FF$2,'Preferred Waterfall'!$C114)+SUMIFS('[1]Monthly Proforma'!$E$84:$FF$84,'[1]Monthly Proforma'!$E$2:$FF$2,'Preferred Waterfall'!$C114)+SUMIFS('[1]Monthly Proforma'!$E$124:$FF$124,'[1]Monthly Proforma'!$E$2:$FF$2,'Preferred Waterfall'!$C114)+SUMIFS('[1]Monthly Proforma'!$E$126:$FF$126,'[1]Monthly Proforma'!$E$2:$FF$2,'Preferred Waterfall'!$C114)+SUMIFS('[1]Monthly Proforma'!$E$132:$FF$132,'[1]Monthly Proforma'!$E$2:$FF$2,'Preferred Waterfall'!$C114)+SUMIFS('[1]Monthly Proforma'!$E$136:$FF$136,'[1]Monthly Proforma'!$E$2:$FF$2,'Preferred Waterfall'!$C114)</f>
        <v>0</v>
      </c>
      <c r="L114" s="66"/>
      <c r="M114" s="66">
        <f t="shared" si="21"/>
        <v>279753.73329931416</v>
      </c>
      <c r="N114" s="66"/>
      <c r="O114" s="66">
        <f t="shared" si="13"/>
        <v>0</v>
      </c>
      <c r="P114" s="66"/>
      <c r="Q114" s="66">
        <f t="shared" si="14"/>
        <v>279753.73329931416</v>
      </c>
      <c r="R114" s="66"/>
      <c r="S114" s="66">
        <f t="shared" si="15"/>
        <v>279753.73329931416</v>
      </c>
      <c r="T114" s="66"/>
      <c r="U114" s="66"/>
      <c r="V114" s="66"/>
      <c r="W114" s="66">
        <f>IF(-XNPV($M$10,$I$28:$I113,$C$28:$C113)*(1+$M$10)^(($C114-$C$28)/365)&gt;0,-XNPV($M$10,$I$28:$I113,$C$28:$C113)*(1+$M$10)^(($C114-$C$28)/365),0)</f>
        <v>8845150.8367589824</v>
      </c>
      <c r="X114" s="66"/>
      <c r="Y114" s="66">
        <f t="shared" si="16"/>
        <v>279753.73329931416</v>
      </c>
      <c r="Z114" s="66"/>
      <c r="AA114" s="66">
        <f>IF(-XNPV($M$10,$Y$28:$Y113,$C$28:$C113)*(1+$M$10)^(($C114-$C$28)/365)&gt;0,-XNPV($M$10,$Y$28:$Y113,$C$28:$C113)*(1+$M$10)^(($C114-$C$28)/365),0)</f>
        <v>0</v>
      </c>
      <c r="AB114" s="66"/>
      <c r="AC114" s="66">
        <f t="shared" si="22"/>
        <v>279753.73329931416</v>
      </c>
      <c r="AD114" s="66"/>
      <c r="AE114" s="66">
        <f t="shared" si="25"/>
        <v>0</v>
      </c>
      <c r="AF114" s="66"/>
      <c r="AG114" s="66">
        <f t="shared" si="17"/>
        <v>279753.73329931416</v>
      </c>
      <c r="AH114" s="66"/>
      <c r="AI114" s="66">
        <f t="shared" si="23"/>
        <v>279753.73329931416</v>
      </c>
      <c r="AJ114" s="66"/>
      <c r="AK114" s="66">
        <f t="shared" si="18"/>
        <v>0</v>
      </c>
    </row>
    <row r="115" spans="1:37" x14ac:dyDescent="0.3">
      <c r="A115" s="2">
        <f t="shared" si="19"/>
        <v>8</v>
      </c>
      <c r="C115" s="105">
        <f t="shared" si="24"/>
        <v>48060</v>
      </c>
      <c r="E115" s="103" cm="1">
        <f t="array" ref="E115">IFERROR(IF(AND($C115&gt;='[1]Assumptions &amp; Sensitivities'!$C$8,'Preferred Waterfall'!$C115&lt;='[1]Assumptions &amp; Sensitivities'!$C$14),INDEX('[1]Monthly Proforma'!$E$144:$FG$144,,MATCH('Preferred Waterfall'!$C115,'[1]Monthly Proforma'!$E$2:$FG$2,0)),0),0)</f>
        <v>281433.10669592873</v>
      </c>
      <c r="G115" s="103" cm="1">
        <f t="array" ref="G115">INDEX('[1]Monthly Proforma'!$E$145:$FF$145,,MATCH('Preferred Waterfall'!$C115,'[1]Monthly Proforma'!$E$2:$FF$2,0))</f>
        <v>281433.10669592873</v>
      </c>
      <c r="I115" s="106">
        <f t="shared" si="20"/>
        <v>281433.10669592873</v>
      </c>
      <c r="J115" s="107"/>
      <c r="K115" s="107">
        <f>SUMIFS('[1]Monthly Proforma'!$E$63:$FF$63,'[1]Monthly Proforma'!$E$2:$FF$2,'Preferred Waterfall'!$C115)+SUMIFS('[1]Monthly Proforma'!$E$64:$FF$64,'[1]Monthly Proforma'!$E$2:$FF$2,'Preferred Waterfall'!$C115)+SUMIFS('[1]Monthly Proforma'!$E$65:$FF$65,'[1]Monthly Proforma'!$E$2:$FF$2,'Preferred Waterfall'!$C115)+SUMIFS('[1]Monthly Proforma'!$E$83:$FF$83,'[1]Monthly Proforma'!$E$2:$FF$2,'Preferred Waterfall'!$C115)+SUMIFS('[1]Monthly Proforma'!$E$84:$FF$84,'[1]Monthly Proforma'!$E$2:$FF$2,'Preferred Waterfall'!$C115)+SUMIFS('[1]Monthly Proforma'!$E$124:$FF$124,'[1]Monthly Proforma'!$E$2:$FF$2,'Preferred Waterfall'!$C115)+SUMIFS('[1]Monthly Proforma'!$E$126:$FF$126,'[1]Monthly Proforma'!$E$2:$FF$2,'Preferred Waterfall'!$C115)+SUMIFS('[1]Monthly Proforma'!$E$132:$FF$132,'[1]Monthly Proforma'!$E$2:$FF$2,'Preferred Waterfall'!$C115)+SUMIFS('[1]Monthly Proforma'!$E$136:$FF$136,'[1]Monthly Proforma'!$E$2:$FF$2,'Preferred Waterfall'!$C115)</f>
        <v>0</v>
      </c>
      <c r="L115" s="107"/>
      <c r="M115" s="107">
        <f t="shared" si="21"/>
        <v>281433.10669592873</v>
      </c>
      <c r="N115" s="107"/>
      <c r="O115" s="107">
        <f t="shared" si="13"/>
        <v>0</v>
      </c>
      <c r="P115" s="107"/>
      <c r="Q115" s="107">
        <f t="shared" si="14"/>
        <v>281433.10669592873</v>
      </c>
      <c r="R115" s="107"/>
      <c r="S115" s="107">
        <f t="shared" si="15"/>
        <v>281433.10669592873</v>
      </c>
      <c r="T115" s="107"/>
      <c r="U115" s="107"/>
      <c r="V115" s="107"/>
      <c r="W115" s="107">
        <f>IF(-XNPV($M$10,$I$28:$I114,$C$28:$C114)*(1+$M$10)^(($C115-$C$28)/365)&gt;0,-XNPV($M$10,$I$28:$I114,$C$28:$C114)*(1+$M$10)^(($C115-$C$28)/365),0)</f>
        <v>8635013.9869941808</v>
      </c>
      <c r="X115" s="107"/>
      <c r="Y115" s="107">
        <f t="shared" si="16"/>
        <v>281433.10669592873</v>
      </c>
      <c r="Z115" s="107"/>
      <c r="AA115" s="107">
        <f>IF(-XNPV($M$10,$Y$28:$Y114,$C$28:$C114)*(1+$M$10)^(($C115-$C$28)/365)&gt;0,-XNPV($M$10,$Y$28:$Y114,$C$28:$C114)*(1+$M$10)^(($C115-$C$28)/365),0)</f>
        <v>0</v>
      </c>
      <c r="AB115" s="107"/>
      <c r="AC115" s="107">
        <f t="shared" si="22"/>
        <v>281433.10669592873</v>
      </c>
      <c r="AD115" s="107"/>
      <c r="AE115" s="107">
        <f t="shared" si="25"/>
        <v>0</v>
      </c>
      <c r="AF115" s="107"/>
      <c r="AG115" s="107">
        <f t="shared" si="17"/>
        <v>281433.10669592873</v>
      </c>
      <c r="AH115" s="107"/>
      <c r="AI115" s="107">
        <f t="shared" si="23"/>
        <v>281433.10669592873</v>
      </c>
      <c r="AJ115" s="107"/>
      <c r="AK115" s="107">
        <f t="shared" si="18"/>
        <v>0</v>
      </c>
    </row>
    <row r="116" spans="1:37" x14ac:dyDescent="0.3">
      <c r="A116" s="2">
        <f t="shared" si="19"/>
        <v>8</v>
      </c>
      <c r="C116" s="105">
        <f t="shared" si="24"/>
        <v>48091</v>
      </c>
      <c r="E116" s="103" cm="1">
        <f t="array" ref="E116">IFERROR(IF(AND($C116&gt;='[1]Assumptions &amp; Sensitivities'!$C$8,'Preferred Waterfall'!$C116&lt;='[1]Assumptions &amp; Sensitivities'!$C$14),INDEX('[1]Monthly Proforma'!$E$144:$FG$144,,MATCH('Preferred Waterfall'!$C116,'[1]Monthly Proforma'!$E$2:$FG$2,0)),0),0)</f>
        <v>283112.48009254318</v>
      </c>
      <c r="G116" s="103" cm="1">
        <f t="array" ref="G116">INDEX('[1]Monthly Proforma'!$E$145:$FF$145,,MATCH('Preferred Waterfall'!$C116,'[1]Monthly Proforma'!$E$2:$FF$2,0))</f>
        <v>283112.48009254318</v>
      </c>
      <c r="I116" s="104">
        <f t="shared" si="20"/>
        <v>283112.48009254318</v>
      </c>
      <c r="J116" s="66"/>
      <c r="K116" s="66">
        <f>SUMIFS('[1]Monthly Proforma'!$E$63:$FF$63,'[1]Monthly Proforma'!$E$2:$FF$2,'Preferred Waterfall'!$C116)+SUMIFS('[1]Monthly Proforma'!$E$64:$FF$64,'[1]Monthly Proforma'!$E$2:$FF$2,'Preferred Waterfall'!$C116)+SUMIFS('[1]Monthly Proforma'!$E$65:$FF$65,'[1]Monthly Proforma'!$E$2:$FF$2,'Preferred Waterfall'!$C116)+SUMIFS('[1]Monthly Proforma'!$E$83:$FF$83,'[1]Monthly Proforma'!$E$2:$FF$2,'Preferred Waterfall'!$C116)+SUMIFS('[1]Monthly Proforma'!$E$84:$FF$84,'[1]Monthly Proforma'!$E$2:$FF$2,'Preferred Waterfall'!$C116)+SUMIFS('[1]Monthly Proforma'!$E$124:$FF$124,'[1]Monthly Proforma'!$E$2:$FF$2,'Preferred Waterfall'!$C116)+SUMIFS('[1]Monthly Proforma'!$E$126:$FF$126,'[1]Monthly Proforma'!$E$2:$FF$2,'Preferred Waterfall'!$C116)+SUMIFS('[1]Monthly Proforma'!$E$132:$FF$132,'[1]Monthly Proforma'!$E$2:$FF$2,'Preferred Waterfall'!$C116)+SUMIFS('[1]Monthly Proforma'!$E$136:$FF$136,'[1]Monthly Proforma'!$E$2:$FF$2,'Preferred Waterfall'!$C116)</f>
        <v>0</v>
      </c>
      <c r="L116" s="66"/>
      <c r="M116" s="66">
        <f t="shared" si="21"/>
        <v>283112.48009254318</v>
      </c>
      <c r="N116" s="66"/>
      <c r="O116" s="66">
        <f t="shared" si="13"/>
        <v>0</v>
      </c>
      <c r="P116" s="66"/>
      <c r="Q116" s="66">
        <f t="shared" si="14"/>
        <v>283112.48009254318</v>
      </c>
      <c r="R116" s="66"/>
      <c r="S116" s="66">
        <f t="shared" si="15"/>
        <v>283112.48009254318</v>
      </c>
      <c r="T116" s="66"/>
      <c r="U116" s="66"/>
      <c r="V116" s="66"/>
      <c r="W116" s="66">
        <f>IF(-XNPV($M$10,$I$28:$I115,$C$28:$C115)*(1+$M$10)^(($C116-$C$28)/365)&gt;0,-XNPV($M$10,$I$28:$I115,$C$28:$C115)*(1+$M$10)^(($C116-$C$28)/365),0)</f>
        <v>8421476.1874527745</v>
      </c>
      <c r="X116" s="66"/>
      <c r="Y116" s="66">
        <f t="shared" si="16"/>
        <v>283112.48009254318</v>
      </c>
      <c r="Z116" s="66"/>
      <c r="AA116" s="66">
        <f>IF(-XNPV($M$10,$Y$28:$Y115,$C$28:$C115)*(1+$M$10)^(($C116-$C$28)/365)&gt;0,-XNPV($M$10,$Y$28:$Y115,$C$28:$C115)*(1+$M$10)^(($C116-$C$28)/365),0)</f>
        <v>0</v>
      </c>
      <c r="AB116" s="66"/>
      <c r="AC116" s="66">
        <f t="shared" si="22"/>
        <v>283112.48009254318</v>
      </c>
      <c r="AD116" s="66"/>
      <c r="AE116" s="66">
        <f t="shared" si="25"/>
        <v>0</v>
      </c>
      <c r="AF116" s="66"/>
      <c r="AG116" s="66">
        <f t="shared" si="17"/>
        <v>283112.48009254318</v>
      </c>
      <c r="AH116" s="66"/>
      <c r="AI116" s="66">
        <f t="shared" si="23"/>
        <v>283112.48009254318</v>
      </c>
      <c r="AJ116" s="66"/>
      <c r="AK116" s="66">
        <f t="shared" si="18"/>
        <v>0</v>
      </c>
    </row>
    <row r="117" spans="1:37" x14ac:dyDescent="0.3">
      <c r="A117" s="2">
        <f t="shared" si="19"/>
        <v>8</v>
      </c>
      <c r="C117" s="105">
        <f t="shared" si="24"/>
        <v>48121</v>
      </c>
      <c r="E117" s="103" cm="1">
        <f t="array" ref="E117">IFERROR(IF(AND($C117&gt;='[1]Assumptions &amp; Sensitivities'!$C$8,'Preferred Waterfall'!$C117&lt;='[1]Assumptions &amp; Sensitivities'!$C$14),INDEX('[1]Monthly Proforma'!$E$144:$FG$144,,MATCH('Preferred Waterfall'!$C117,'[1]Monthly Proforma'!$E$2:$FG$2,0)),0),0)</f>
        <v>284791.85348915763</v>
      </c>
      <c r="G117" s="103" cm="1">
        <f t="array" ref="G117">INDEX('[1]Monthly Proforma'!$E$145:$FF$145,,MATCH('Preferred Waterfall'!$C117,'[1]Monthly Proforma'!$E$2:$FF$2,0))</f>
        <v>284791.85348915763</v>
      </c>
      <c r="I117" s="106">
        <f t="shared" si="20"/>
        <v>284791.85348915763</v>
      </c>
      <c r="J117" s="107"/>
      <c r="K117" s="107">
        <f>SUMIFS('[1]Monthly Proforma'!$E$63:$FF$63,'[1]Monthly Proforma'!$E$2:$FF$2,'Preferred Waterfall'!$C117)+SUMIFS('[1]Monthly Proforma'!$E$64:$FF$64,'[1]Monthly Proforma'!$E$2:$FF$2,'Preferred Waterfall'!$C117)+SUMIFS('[1]Monthly Proforma'!$E$65:$FF$65,'[1]Monthly Proforma'!$E$2:$FF$2,'Preferred Waterfall'!$C117)+SUMIFS('[1]Monthly Proforma'!$E$83:$FF$83,'[1]Monthly Proforma'!$E$2:$FF$2,'Preferred Waterfall'!$C117)+SUMIFS('[1]Monthly Proforma'!$E$84:$FF$84,'[1]Monthly Proforma'!$E$2:$FF$2,'Preferred Waterfall'!$C117)+SUMIFS('[1]Monthly Proforma'!$E$124:$FF$124,'[1]Monthly Proforma'!$E$2:$FF$2,'Preferred Waterfall'!$C117)+SUMIFS('[1]Monthly Proforma'!$E$126:$FF$126,'[1]Monthly Proforma'!$E$2:$FF$2,'Preferred Waterfall'!$C117)+SUMIFS('[1]Monthly Proforma'!$E$132:$FF$132,'[1]Monthly Proforma'!$E$2:$FF$2,'Preferred Waterfall'!$C117)+SUMIFS('[1]Monthly Proforma'!$E$136:$FF$136,'[1]Monthly Proforma'!$E$2:$FF$2,'Preferred Waterfall'!$C117)</f>
        <v>0</v>
      </c>
      <c r="L117" s="107"/>
      <c r="M117" s="107">
        <f t="shared" si="21"/>
        <v>284791.85348915763</v>
      </c>
      <c r="N117" s="107"/>
      <c r="O117" s="107">
        <f t="shared" si="13"/>
        <v>0</v>
      </c>
      <c r="P117" s="107"/>
      <c r="Q117" s="107">
        <f t="shared" si="14"/>
        <v>284791.85348915763</v>
      </c>
      <c r="R117" s="107"/>
      <c r="S117" s="107">
        <f t="shared" si="15"/>
        <v>284791.85348915763</v>
      </c>
      <c r="T117" s="107"/>
      <c r="U117" s="107"/>
      <c r="V117" s="107"/>
      <c r="W117" s="107">
        <f>IF(-XNPV($M$10,$I$28:$I116,$C$28:$C116)*(1+$M$10)^(($C117-$C$28)/365)&gt;0,-XNPV($M$10,$I$28:$I116,$C$28:$C116)*(1+$M$10)^(($C117-$C$28)/365),0)</f>
        <v>8202367.6833498767</v>
      </c>
      <c r="X117" s="107"/>
      <c r="Y117" s="107">
        <f t="shared" si="16"/>
        <v>284791.85348915763</v>
      </c>
      <c r="Z117" s="107"/>
      <c r="AA117" s="107">
        <f>IF(-XNPV($M$10,$Y$28:$Y116,$C$28:$C116)*(1+$M$10)^(($C117-$C$28)/365)&gt;0,-XNPV($M$10,$Y$28:$Y116,$C$28:$C116)*(1+$M$10)^(($C117-$C$28)/365),0)</f>
        <v>0</v>
      </c>
      <c r="AB117" s="107"/>
      <c r="AC117" s="107">
        <f t="shared" si="22"/>
        <v>284791.85348915763</v>
      </c>
      <c r="AD117" s="107"/>
      <c r="AE117" s="107">
        <f t="shared" si="25"/>
        <v>0</v>
      </c>
      <c r="AF117" s="107"/>
      <c r="AG117" s="107">
        <f t="shared" si="17"/>
        <v>284791.85348915763</v>
      </c>
      <c r="AH117" s="107"/>
      <c r="AI117" s="107">
        <f t="shared" si="23"/>
        <v>284791.85348915763</v>
      </c>
      <c r="AJ117" s="107"/>
      <c r="AK117" s="107">
        <f t="shared" si="18"/>
        <v>0</v>
      </c>
    </row>
    <row r="118" spans="1:37" x14ac:dyDescent="0.3">
      <c r="A118" s="2">
        <f t="shared" si="19"/>
        <v>8</v>
      </c>
      <c r="C118" s="105">
        <f t="shared" si="24"/>
        <v>48152</v>
      </c>
      <c r="E118" s="103" cm="1">
        <f t="array" ref="E118">IFERROR(IF(AND($C118&gt;='[1]Assumptions &amp; Sensitivities'!$C$8,'Preferred Waterfall'!$C118&lt;='[1]Assumptions &amp; Sensitivities'!$C$14),INDEX('[1]Monthly Proforma'!$E$144:$FG$144,,MATCH('Preferred Waterfall'!$C118,'[1]Monthly Proforma'!$E$2:$FG$2,0)),0),0)</f>
        <v>286471.22688577231</v>
      </c>
      <c r="G118" s="103" cm="1">
        <f t="array" ref="G118">INDEX('[1]Monthly Proforma'!$E$145:$FF$145,,MATCH('Preferred Waterfall'!$C118,'[1]Monthly Proforma'!$E$2:$FF$2,0))</f>
        <v>286471.22688577231</v>
      </c>
      <c r="I118" s="104">
        <f t="shared" si="20"/>
        <v>286471.22688577231</v>
      </c>
      <c r="J118" s="66"/>
      <c r="K118" s="66">
        <f>SUMIFS('[1]Monthly Proforma'!$E$63:$FF$63,'[1]Monthly Proforma'!$E$2:$FF$2,'Preferred Waterfall'!$C118)+SUMIFS('[1]Monthly Proforma'!$E$64:$FF$64,'[1]Monthly Proforma'!$E$2:$FF$2,'Preferred Waterfall'!$C118)+SUMIFS('[1]Monthly Proforma'!$E$65:$FF$65,'[1]Monthly Proforma'!$E$2:$FF$2,'Preferred Waterfall'!$C118)+SUMIFS('[1]Monthly Proforma'!$E$83:$FF$83,'[1]Monthly Proforma'!$E$2:$FF$2,'Preferred Waterfall'!$C118)+SUMIFS('[1]Monthly Proforma'!$E$84:$FF$84,'[1]Monthly Proforma'!$E$2:$FF$2,'Preferred Waterfall'!$C118)+SUMIFS('[1]Monthly Proforma'!$E$124:$FF$124,'[1]Monthly Proforma'!$E$2:$FF$2,'Preferred Waterfall'!$C118)+SUMIFS('[1]Monthly Proforma'!$E$126:$FF$126,'[1]Monthly Proforma'!$E$2:$FF$2,'Preferred Waterfall'!$C118)+SUMIFS('[1]Monthly Proforma'!$E$132:$FF$132,'[1]Monthly Proforma'!$E$2:$FF$2,'Preferred Waterfall'!$C118)+SUMIFS('[1]Monthly Proforma'!$E$136:$FF$136,'[1]Monthly Proforma'!$E$2:$FF$2,'Preferred Waterfall'!$C118)</f>
        <v>0</v>
      </c>
      <c r="L118" s="66"/>
      <c r="M118" s="66">
        <f t="shared" si="21"/>
        <v>286471.22688577231</v>
      </c>
      <c r="N118" s="66"/>
      <c r="O118" s="66">
        <f t="shared" si="13"/>
        <v>0</v>
      </c>
      <c r="P118" s="66"/>
      <c r="Q118" s="66">
        <f t="shared" si="14"/>
        <v>286471.22688577231</v>
      </c>
      <c r="R118" s="66"/>
      <c r="S118" s="66">
        <f t="shared" si="15"/>
        <v>286471.22688577231</v>
      </c>
      <c r="T118" s="66"/>
      <c r="U118" s="66"/>
      <c r="V118" s="66"/>
      <c r="W118" s="66">
        <f>IF(-XNPV($M$10,$I$28:$I117,$C$28:$C117)*(1+$M$10)^(($C118-$C$28)/365)&gt;0,-XNPV($M$10,$I$28:$I117,$C$28:$C117)*(1+$M$10)^(($C118-$C$28)/365),0)</f>
        <v>7981927.4235773087</v>
      </c>
      <c r="X118" s="66"/>
      <c r="Y118" s="66">
        <f t="shared" si="16"/>
        <v>286471.22688577231</v>
      </c>
      <c r="Z118" s="66"/>
      <c r="AA118" s="66">
        <f>IF(-XNPV($M$10,$Y$28:$Y117,$C$28:$C117)*(1+$M$10)^(($C118-$C$28)/365)&gt;0,-XNPV($M$10,$Y$28:$Y117,$C$28:$C117)*(1+$M$10)^(($C118-$C$28)/365),0)</f>
        <v>0</v>
      </c>
      <c r="AB118" s="66"/>
      <c r="AC118" s="66">
        <f t="shared" si="22"/>
        <v>286471.22688577231</v>
      </c>
      <c r="AD118" s="66"/>
      <c r="AE118" s="66">
        <f t="shared" si="25"/>
        <v>0</v>
      </c>
      <c r="AF118" s="66"/>
      <c r="AG118" s="66">
        <f t="shared" si="17"/>
        <v>286471.22688577231</v>
      </c>
      <c r="AH118" s="66"/>
      <c r="AI118" s="66">
        <f t="shared" si="23"/>
        <v>286471.22688577231</v>
      </c>
      <c r="AJ118" s="66"/>
      <c r="AK118" s="66">
        <f t="shared" si="18"/>
        <v>0</v>
      </c>
    </row>
    <row r="119" spans="1:37" x14ac:dyDescent="0.3">
      <c r="A119" s="2">
        <f t="shared" si="19"/>
        <v>8</v>
      </c>
      <c r="C119" s="105">
        <f t="shared" si="24"/>
        <v>48182</v>
      </c>
      <c r="E119" s="103" cm="1">
        <f t="array" ref="E119">IFERROR(IF(AND($C119&gt;='[1]Assumptions &amp; Sensitivities'!$C$8,'Preferred Waterfall'!$C119&lt;='[1]Assumptions &amp; Sensitivities'!$C$14),INDEX('[1]Monthly Proforma'!$E$144:$FG$144,,MATCH('Preferred Waterfall'!$C119,'[1]Monthly Proforma'!$E$2:$FG$2,0)),0),0)</f>
        <v>288150.60028238664</v>
      </c>
      <c r="G119" s="103" cm="1">
        <f t="array" ref="G119">INDEX('[1]Monthly Proforma'!$E$145:$FF$145,,MATCH('Preferred Waterfall'!$C119,'[1]Monthly Proforma'!$E$2:$FF$2,0))</f>
        <v>288150.60028238664</v>
      </c>
      <c r="I119" s="106">
        <f t="shared" si="20"/>
        <v>288150.60028238664</v>
      </c>
      <c r="J119" s="107"/>
      <c r="K119" s="107">
        <f>SUMIFS('[1]Monthly Proforma'!$E$63:$FF$63,'[1]Monthly Proforma'!$E$2:$FF$2,'Preferred Waterfall'!$C119)+SUMIFS('[1]Monthly Proforma'!$E$64:$FF$64,'[1]Monthly Proforma'!$E$2:$FF$2,'Preferred Waterfall'!$C119)+SUMIFS('[1]Monthly Proforma'!$E$65:$FF$65,'[1]Monthly Proforma'!$E$2:$FF$2,'Preferred Waterfall'!$C119)+SUMIFS('[1]Monthly Proforma'!$E$83:$FF$83,'[1]Monthly Proforma'!$E$2:$FF$2,'Preferred Waterfall'!$C119)+SUMIFS('[1]Monthly Proforma'!$E$84:$FF$84,'[1]Monthly Proforma'!$E$2:$FF$2,'Preferred Waterfall'!$C119)+SUMIFS('[1]Monthly Proforma'!$E$124:$FF$124,'[1]Monthly Proforma'!$E$2:$FF$2,'Preferred Waterfall'!$C119)+SUMIFS('[1]Monthly Proforma'!$E$126:$FF$126,'[1]Monthly Proforma'!$E$2:$FF$2,'Preferred Waterfall'!$C119)+SUMIFS('[1]Monthly Proforma'!$E$132:$FF$132,'[1]Monthly Proforma'!$E$2:$FF$2,'Preferred Waterfall'!$C119)+SUMIFS('[1]Monthly Proforma'!$E$136:$FF$136,'[1]Monthly Proforma'!$E$2:$FF$2,'Preferred Waterfall'!$C119)</f>
        <v>0</v>
      </c>
      <c r="L119" s="107"/>
      <c r="M119" s="107">
        <f t="shared" si="21"/>
        <v>288150.60028238664</v>
      </c>
      <c r="N119" s="107"/>
      <c r="O119" s="107">
        <f t="shared" si="13"/>
        <v>0</v>
      </c>
      <c r="P119" s="107"/>
      <c r="Q119" s="107">
        <f t="shared" si="14"/>
        <v>288150.60028238664</v>
      </c>
      <c r="R119" s="107"/>
      <c r="S119" s="107">
        <f t="shared" si="15"/>
        <v>288150.60028238664</v>
      </c>
      <c r="T119" s="107"/>
      <c r="U119" s="107"/>
      <c r="V119" s="107"/>
      <c r="W119" s="107">
        <f>IF(-XNPV($M$10,$I$28:$I118,$C$28:$C118)*(1+$M$10)^(($C119-$C$28)/365)&gt;0,-XNPV($M$10,$I$28:$I118,$C$28:$C118)*(1+$M$10)^(($C119-$C$28)/365),0)</f>
        <v>7755976.9366526864</v>
      </c>
      <c r="X119" s="107"/>
      <c r="Y119" s="107">
        <f t="shared" si="16"/>
        <v>288150.60028238664</v>
      </c>
      <c r="Z119" s="107"/>
      <c r="AA119" s="107">
        <f>IF(-XNPV($M$10,$Y$28:$Y118,$C$28:$C118)*(1+$M$10)^(($C119-$C$28)/365)&gt;0,-XNPV($M$10,$Y$28:$Y118,$C$28:$C118)*(1+$M$10)^(($C119-$C$28)/365),0)</f>
        <v>0</v>
      </c>
      <c r="AB119" s="107"/>
      <c r="AC119" s="107">
        <f t="shared" si="22"/>
        <v>288150.60028238664</v>
      </c>
      <c r="AD119" s="107"/>
      <c r="AE119" s="107">
        <f t="shared" si="25"/>
        <v>0</v>
      </c>
      <c r="AF119" s="107"/>
      <c r="AG119" s="107">
        <f t="shared" si="17"/>
        <v>288150.60028238664</v>
      </c>
      <c r="AH119" s="107"/>
      <c r="AI119" s="107">
        <f t="shared" si="23"/>
        <v>288150.60028238664</v>
      </c>
      <c r="AJ119" s="107"/>
      <c r="AK119" s="107">
        <f t="shared" si="18"/>
        <v>0</v>
      </c>
    </row>
    <row r="120" spans="1:37" x14ac:dyDescent="0.3">
      <c r="A120" s="2">
        <f t="shared" si="19"/>
        <v>8</v>
      </c>
      <c r="C120" s="105">
        <f t="shared" si="24"/>
        <v>48213</v>
      </c>
      <c r="E120" s="103" cm="1">
        <f t="array" ref="E120">IFERROR(IF(AND($C120&gt;='[1]Assumptions &amp; Sensitivities'!$C$8,'Preferred Waterfall'!$C120&lt;='[1]Assumptions &amp; Sensitivities'!$C$14),INDEX('[1]Monthly Proforma'!$E$144:$FG$144,,MATCH('Preferred Waterfall'!$C120,'[1]Monthly Proforma'!$E$2:$FG$2,0)),0),0)</f>
        <v>289829.97367900144</v>
      </c>
      <c r="G120" s="103" cm="1">
        <f t="array" ref="G120">INDEX('[1]Monthly Proforma'!$E$145:$FF$145,,MATCH('Preferred Waterfall'!$C120,'[1]Monthly Proforma'!$E$2:$FF$2,0))</f>
        <v>289829.97367900144</v>
      </c>
      <c r="I120" s="104">
        <f t="shared" si="20"/>
        <v>289829.97367900144</v>
      </c>
      <c r="J120" s="66"/>
      <c r="K120" s="66">
        <f>SUMIFS('[1]Monthly Proforma'!$E$63:$FF$63,'[1]Monthly Proforma'!$E$2:$FF$2,'Preferred Waterfall'!$C120)+SUMIFS('[1]Monthly Proforma'!$E$64:$FF$64,'[1]Monthly Proforma'!$E$2:$FF$2,'Preferred Waterfall'!$C120)+SUMIFS('[1]Monthly Proforma'!$E$65:$FF$65,'[1]Monthly Proforma'!$E$2:$FF$2,'Preferred Waterfall'!$C120)+SUMIFS('[1]Monthly Proforma'!$E$83:$FF$83,'[1]Monthly Proforma'!$E$2:$FF$2,'Preferred Waterfall'!$C120)+SUMIFS('[1]Monthly Proforma'!$E$84:$FF$84,'[1]Monthly Proforma'!$E$2:$FF$2,'Preferred Waterfall'!$C120)+SUMIFS('[1]Monthly Proforma'!$E$124:$FF$124,'[1]Monthly Proforma'!$E$2:$FF$2,'Preferred Waterfall'!$C120)+SUMIFS('[1]Monthly Proforma'!$E$126:$FF$126,'[1]Monthly Proforma'!$E$2:$FF$2,'Preferred Waterfall'!$C120)+SUMIFS('[1]Monthly Proforma'!$E$132:$FF$132,'[1]Monthly Proforma'!$E$2:$FF$2,'Preferred Waterfall'!$C120)+SUMIFS('[1]Monthly Proforma'!$E$136:$FF$136,'[1]Monthly Proforma'!$E$2:$FF$2,'Preferred Waterfall'!$C120)</f>
        <v>0</v>
      </c>
      <c r="L120" s="66"/>
      <c r="M120" s="66">
        <f t="shared" si="21"/>
        <v>289829.97367900144</v>
      </c>
      <c r="N120" s="66"/>
      <c r="O120" s="66">
        <f t="shared" si="13"/>
        <v>0</v>
      </c>
      <c r="P120" s="66"/>
      <c r="Q120" s="66">
        <f t="shared" si="14"/>
        <v>289829.97367900144</v>
      </c>
      <c r="R120" s="66"/>
      <c r="S120" s="66">
        <f t="shared" si="15"/>
        <v>289829.97367900144</v>
      </c>
      <c r="T120" s="66"/>
      <c r="U120" s="66"/>
      <c r="V120" s="66"/>
      <c r="W120" s="66">
        <f>IF(-XNPV($M$10,$I$28:$I119,$C$28:$C119)*(1+$M$10)^(($C120-$C$28)/365)&gt;0,-XNPV($M$10,$I$28:$I119,$C$28:$C119)*(1+$M$10)^(($C120-$C$28)/365),0)</f>
        <v>7528522.5060907993</v>
      </c>
      <c r="X120" s="66"/>
      <c r="Y120" s="66">
        <f t="shared" si="16"/>
        <v>289829.97367900144</v>
      </c>
      <c r="Z120" s="66"/>
      <c r="AA120" s="66">
        <f>IF(-XNPV($M$10,$Y$28:$Y119,$C$28:$C119)*(1+$M$10)^(($C120-$C$28)/365)&gt;0,-XNPV($M$10,$Y$28:$Y119,$C$28:$C119)*(1+$M$10)^(($C120-$C$28)/365),0)</f>
        <v>0</v>
      </c>
      <c r="AB120" s="66"/>
      <c r="AC120" s="66">
        <f t="shared" si="22"/>
        <v>289829.97367900144</v>
      </c>
      <c r="AD120" s="66"/>
      <c r="AE120" s="66">
        <f t="shared" si="25"/>
        <v>0</v>
      </c>
      <c r="AF120" s="66"/>
      <c r="AG120" s="66">
        <f t="shared" si="17"/>
        <v>289829.97367900144</v>
      </c>
      <c r="AH120" s="66"/>
      <c r="AI120" s="66">
        <f t="shared" si="23"/>
        <v>289829.97367900144</v>
      </c>
      <c r="AJ120" s="66"/>
      <c r="AK120" s="66">
        <f t="shared" si="18"/>
        <v>0</v>
      </c>
    </row>
    <row r="121" spans="1:37" x14ac:dyDescent="0.3">
      <c r="A121" s="2">
        <f t="shared" si="19"/>
        <v>8</v>
      </c>
      <c r="C121" s="105">
        <f t="shared" si="24"/>
        <v>48244</v>
      </c>
      <c r="E121" s="103" cm="1">
        <f t="array" ref="E121">IFERROR(IF(AND($C121&gt;='[1]Assumptions &amp; Sensitivities'!$C$8,'Preferred Waterfall'!$C121&lt;='[1]Assumptions &amp; Sensitivities'!$C$14),INDEX('[1]Monthly Proforma'!$E$144:$FG$144,,MATCH('Preferred Waterfall'!$C121,'[1]Monthly Proforma'!$E$2:$FG$2,0)),0),0)</f>
        <v>291509.34707561578</v>
      </c>
      <c r="G121" s="103" cm="1">
        <f t="array" ref="G121">INDEX('[1]Monthly Proforma'!$E$145:$FF$145,,MATCH('Preferred Waterfall'!$C121,'[1]Monthly Proforma'!$E$2:$FF$2,0))</f>
        <v>291509.34707561578</v>
      </c>
      <c r="I121" s="106">
        <f t="shared" si="20"/>
        <v>291509.34707561578</v>
      </c>
      <c r="J121" s="107"/>
      <c r="K121" s="107">
        <f>SUMIFS('[1]Monthly Proforma'!$E$63:$FF$63,'[1]Monthly Proforma'!$E$2:$FF$2,'Preferred Waterfall'!$C121)+SUMIFS('[1]Monthly Proforma'!$E$64:$FF$64,'[1]Monthly Proforma'!$E$2:$FF$2,'Preferred Waterfall'!$C121)+SUMIFS('[1]Monthly Proforma'!$E$65:$FF$65,'[1]Monthly Proforma'!$E$2:$FF$2,'Preferred Waterfall'!$C121)+SUMIFS('[1]Monthly Proforma'!$E$83:$FF$83,'[1]Monthly Proforma'!$E$2:$FF$2,'Preferred Waterfall'!$C121)+SUMIFS('[1]Monthly Proforma'!$E$84:$FF$84,'[1]Monthly Proforma'!$E$2:$FF$2,'Preferred Waterfall'!$C121)+SUMIFS('[1]Monthly Proforma'!$E$124:$FF$124,'[1]Monthly Proforma'!$E$2:$FF$2,'Preferred Waterfall'!$C121)+SUMIFS('[1]Monthly Proforma'!$E$126:$FF$126,'[1]Monthly Proforma'!$E$2:$FF$2,'Preferred Waterfall'!$C121)+SUMIFS('[1]Monthly Proforma'!$E$132:$FF$132,'[1]Monthly Proforma'!$E$2:$FF$2,'Preferred Waterfall'!$C121)+SUMIFS('[1]Monthly Proforma'!$E$136:$FF$136,'[1]Monthly Proforma'!$E$2:$FF$2,'Preferred Waterfall'!$C121)</f>
        <v>0</v>
      </c>
      <c r="L121" s="107"/>
      <c r="M121" s="107">
        <f t="shared" si="21"/>
        <v>291509.34707561578</v>
      </c>
      <c r="N121" s="107"/>
      <c r="O121" s="107">
        <f t="shared" si="13"/>
        <v>0</v>
      </c>
      <c r="P121" s="107"/>
      <c r="Q121" s="107">
        <f t="shared" si="14"/>
        <v>291509.34707561578</v>
      </c>
      <c r="R121" s="107"/>
      <c r="S121" s="107">
        <f t="shared" si="15"/>
        <v>291509.34707561578</v>
      </c>
      <c r="T121" s="107"/>
      <c r="U121" s="107"/>
      <c r="V121" s="107"/>
      <c r="W121" s="107">
        <f>IF(-XNPV($M$10,$I$28:$I120,$C$28:$C120)*(1+$M$10)^(($C121-$C$28)/365)&gt;0,-XNPV($M$10,$I$28:$I120,$C$28:$C120)*(1+$M$10)^(($C121-$C$28)/365),0)</f>
        <v>7297526.3738419292</v>
      </c>
      <c r="X121" s="107"/>
      <c r="Y121" s="107">
        <f t="shared" si="16"/>
        <v>291509.34707561578</v>
      </c>
      <c r="Z121" s="107"/>
      <c r="AA121" s="107">
        <f>IF(-XNPV($M$10,$Y$28:$Y120,$C$28:$C120)*(1+$M$10)^(($C121-$C$28)/365)&gt;0,-XNPV($M$10,$Y$28:$Y120,$C$28:$C120)*(1+$M$10)^(($C121-$C$28)/365),0)</f>
        <v>0</v>
      </c>
      <c r="AB121" s="107"/>
      <c r="AC121" s="107">
        <f t="shared" si="22"/>
        <v>291509.34707561578</v>
      </c>
      <c r="AD121" s="107"/>
      <c r="AE121" s="107">
        <f t="shared" si="25"/>
        <v>0</v>
      </c>
      <c r="AF121" s="107"/>
      <c r="AG121" s="107">
        <f t="shared" si="17"/>
        <v>291509.34707561578</v>
      </c>
      <c r="AH121" s="107"/>
      <c r="AI121" s="107">
        <f t="shared" si="23"/>
        <v>291509.34707561578</v>
      </c>
      <c r="AJ121" s="107"/>
      <c r="AK121" s="107">
        <f t="shared" si="18"/>
        <v>0</v>
      </c>
    </row>
    <row r="122" spans="1:37" x14ac:dyDescent="0.3">
      <c r="A122" s="2">
        <f t="shared" si="19"/>
        <v>8</v>
      </c>
      <c r="C122" s="105">
        <f t="shared" si="24"/>
        <v>48273</v>
      </c>
      <c r="E122" s="103" cm="1">
        <f t="array" ref="E122">IFERROR(IF(AND($C122&gt;='[1]Assumptions &amp; Sensitivities'!$C$8,'Preferred Waterfall'!$C122&lt;='[1]Assumptions &amp; Sensitivities'!$C$14),INDEX('[1]Monthly Proforma'!$E$144:$FG$144,,MATCH('Preferred Waterfall'!$C122,'[1]Monthly Proforma'!$E$2:$FG$2,0)),0),0)</f>
        <v>293188.72047223046</v>
      </c>
      <c r="G122" s="103" cm="1">
        <f t="array" ref="G122">INDEX('[1]Monthly Proforma'!$E$145:$FF$145,,MATCH('Preferred Waterfall'!$C122,'[1]Monthly Proforma'!$E$2:$FF$2,0))</f>
        <v>293188.72047223046</v>
      </c>
      <c r="I122" s="104">
        <f t="shared" si="20"/>
        <v>293188.72047223046</v>
      </c>
      <c r="J122" s="66"/>
      <c r="K122" s="66">
        <f>SUMIFS('[1]Monthly Proforma'!$E$63:$FF$63,'[1]Monthly Proforma'!$E$2:$FF$2,'Preferred Waterfall'!$C122)+SUMIFS('[1]Monthly Proforma'!$E$64:$FF$64,'[1]Monthly Proforma'!$E$2:$FF$2,'Preferred Waterfall'!$C122)+SUMIFS('[1]Monthly Proforma'!$E$65:$FF$65,'[1]Monthly Proforma'!$E$2:$FF$2,'Preferred Waterfall'!$C122)+SUMIFS('[1]Monthly Proforma'!$E$83:$FF$83,'[1]Monthly Proforma'!$E$2:$FF$2,'Preferred Waterfall'!$C122)+SUMIFS('[1]Monthly Proforma'!$E$84:$FF$84,'[1]Monthly Proforma'!$E$2:$FF$2,'Preferred Waterfall'!$C122)+SUMIFS('[1]Monthly Proforma'!$E$124:$FF$124,'[1]Monthly Proforma'!$E$2:$FF$2,'Preferred Waterfall'!$C122)+SUMIFS('[1]Monthly Proforma'!$E$126:$FF$126,'[1]Monthly Proforma'!$E$2:$FF$2,'Preferred Waterfall'!$C122)+SUMIFS('[1]Monthly Proforma'!$E$132:$FF$132,'[1]Monthly Proforma'!$E$2:$FF$2,'Preferred Waterfall'!$C122)+SUMIFS('[1]Monthly Proforma'!$E$136:$FF$136,'[1]Monthly Proforma'!$E$2:$FF$2,'Preferred Waterfall'!$C122)</f>
        <v>0</v>
      </c>
      <c r="L122" s="66"/>
      <c r="M122" s="66">
        <f t="shared" si="21"/>
        <v>293188.72047223046</v>
      </c>
      <c r="N122" s="66"/>
      <c r="O122" s="66">
        <f t="shared" si="13"/>
        <v>0</v>
      </c>
      <c r="P122" s="66"/>
      <c r="Q122" s="66">
        <f t="shared" si="14"/>
        <v>293188.72047223046</v>
      </c>
      <c r="R122" s="66"/>
      <c r="S122" s="66">
        <f t="shared" si="15"/>
        <v>293188.72047223046</v>
      </c>
      <c r="T122" s="66"/>
      <c r="U122" s="66"/>
      <c r="V122" s="66"/>
      <c r="W122" s="66">
        <f>IF(-XNPV($M$10,$I$28:$I121,$C$28:$C121)*(1+$M$10)^(($C122-$C$28)/365)&gt;0,-XNPV($M$10,$I$28:$I121,$C$28:$C121)*(1+$M$10)^(($C122-$C$28)/365),0)</f>
        <v>7059272.1035714317</v>
      </c>
      <c r="X122" s="66"/>
      <c r="Y122" s="66">
        <f t="shared" si="16"/>
        <v>293188.72047223046</v>
      </c>
      <c r="Z122" s="66"/>
      <c r="AA122" s="66">
        <f>IF(-XNPV($M$10,$Y$28:$Y121,$C$28:$C121)*(1+$M$10)^(($C122-$C$28)/365)&gt;0,-XNPV($M$10,$Y$28:$Y121,$C$28:$C121)*(1+$M$10)^(($C122-$C$28)/365),0)</f>
        <v>0</v>
      </c>
      <c r="AB122" s="66"/>
      <c r="AC122" s="66">
        <f t="shared" si="22"/>
        <v>293188.72047223046</v>
      </c>
      <c r="AD122" s="66"/>
      <c r="AE122" s="66">
        <f t="shared" si="25"/>
        <v>0</v>
      </c>
      <c r="AF122" s="66"/>
      <c r="AG122" s="66">
        <f t="shared" si="17"/>
        <v>293188.72047223046</v>
      </c>
      <c r="AH122" s="66"/>
      <c r="AI122" s="66">
        <f t="shared" si="23"/>
        <v>293188.72047223046</v>
      </c>
      <c r="AJ122" s="66"/>
      <c r="AK122" s="66">
        <f t="shared" si="18"/>
        <v>0</v>
      </c>
    </row>
    <row r="123" spans="1:37" x14ac:dyDescent="0.3">
      <c r="A123" s="2">
        <f t="shared" si="19"/>
        <v>8</v>
      </c>
      <c r="C123" s="105">
        <f t="shared" si="24"/>
        <v>48304</v>
      </c>
      <c r="E123" s="103" cm="1">
        <f t="array" ref="E123">IFERROR(IF(AND($C123&gt;='[1]Assumptions &amp; Sensitivities'!$C$8,'Preferred Waterfall'!$C123&lt;='[1]Assumptions &amp; Sensitivities'!$C$14),INDEX('[1]Monthly Proforma'!$E$144:$FG$144,,MATCH('Preferred Waterfall'!$C123,'[1]Monthly Proforma'!$E$2:$FG$2,0)),0),0)</f>
        <v>294868.09386884491</v>
      </c>
      <c r="G123" s="103" cm="1">
        <f t="array" ref="G123">INDEX('[1]Monthly Proforma'!$E$145:$FF$145,,MATCH('Preferred Waterfall'!$C123,'[1]Monthly Proforma'!$E$2:$FF$2,0))</f>
        <v>294868.09386884491</v>
      </c>
      <c r="I123" s="106">
        <f t="shared" si="20"/>
        <v>294868.09386884491</v>
      </c>
      <c r="J123" s="107"/>
      <c r="K123" s="107">
        <f>SUMIFS('[1]Monthly Proforma'!$E$63:$FF$63,'[1]Monthly Proforma'!$E$2:$FF$2,'Preferred Waterfall'!$C123)+SUMIFS('[1]Monthly Proforma'!$E$64:$FF$64,'[1]Monthly Proforma'!$E$2:$FF$2,'Preferred Waterfall'!$C123)+SUMIFS('[1]Monthly Proforma'!$E$65:$FF$65,'[1]Monthly Proforma'!$E$2:$FF$2,'Preferred Waterfall'!$C123)+SUMIFS('[1]Monthly Proforma'!$E$83:$FF$83,'[1]Monthly Proforma'!$E$2:$FF$2,'Preferred Waterfall'!$C123)+SUMIFS('[1]Monthly Proforma'!$E$84:$FF$84,'[1]Monthly Proforma'!$E$2:$FF$2,'Preferred Waterfall'!$C123)+SUMIFS('[1]Monthly Proforma'!$E$124:$FF$124,'[1]Monthly Proforma'!$E$2:$FF$2,'Preferred Waterfall'!$C123)+SUMIFS('[1]Monthly Proforma'!$E$126:$FF$126,'[1]Monthly Proforma'!$E$2:$FF$2,'Preferred Waterfall'!$C123)+SUMIFS('[1]Monthly Proforma'!$E$132:$FF$132,'[1]Monthly Proforma'!$E$2:$FF$2,'Preferred Waterfall'!$C123)+SUMIFS('[1]Monthly Proforma'!$E$136:$FF$136,'[1]Monthly Proforma'!$E$2:$FF$2,'Preferred Waterfall'!$C123)</f>
        <v>0</v>
      </c>
      <c r="L123" s="107"/>
      <c r="M123" s="107">
        <f t="shared" si="21"/>
        <v>294868.09386884491</v>
      </c>
      <c r="N123" s="107"/>
      <c r="O123" s="107">
        <f t="shared" si="13"/>
        <v>0</v>
      </c>
      <c r="P123" s="107"/>
      <c r="Q123" s="107">
        <f t="shared" si="14"/>
        <v>294868.09386884491</v>
      </c>
      <c r="R123" s="107"/>
      <c r="S123" s="107">
        <f t="shared" si="15"/>
        <v>294868.09386884491</v>
      </c>
      <c r="T123" s="107"/>
      <c r="U123" s="107"/>
      <c r="V123" s="107"/>
      <c r="W123" s="107">
        <f>IF(-XNPV($M$10,$I$28:$I122,$C$28:$C122)*(1+$M$10)^(($C123-$C$28)/365)&gt;0,-XNPV($M$10,$I$28:$I122,$C$28:$C122)*(1+$M$10)^(($C123-$C$28)/365),0)</f>
        <v>6821076.0043608295</v>
      </c>
      <c r="X123" s="107"/>
      <c r="Y123" s="107">
        <f t="shared" si="16"/>
        <v>294868.09386884491</v>
      </c>
      <c r="Z123" s="107"/>
      <c r="AA123" s="107">
        <f>IF(-XNPV($M$10,$Y$28:$Y122,$C$28:$C122)*(1+$M$10)^(($C123-$C$28)/365)&gt;0,-XNPV($M$10,$Y$28:$Y122,$C$28:$C122)*(1+$M$10)^(($C123-$C$28)/365),0)</f>
        <v>0</v>
      </c>
      <c r="AB123" s="107"/>
      <c r="AC123" s="107">
        <f t="shared" si="22"/>
        <v>294868.09386884491</v>
      </c>
      <c r="AD123" s="107"/>
      <c r="AE123" s="107">
        <f t="shared" si="25"/>
        <v>0</v>
      </c>
      <c r="AF123" s="107"/>
      <c r="AG123" s="107">
        <f t="shared" si="17"/>
        <v>294868.09386884491</v>
      </c>
      <c r="AH123" s="107"/>
      <c r="AI123" s="107">
        <f t="shared" si="23"/>
        <v>294868.09386884491</v>
      </c>
      <c r="AJ123" s="107"/>
      <c r="AK123" s="107">
        <f t="shared" si="18"/>
        <v>0</v>
      </c>
    </row>
    <row r="124" spans="1:37" x14ac:dyDescent="0.3">
      <c r="A124" s="2">
        <f t="shared" si="19"/>
        <v>8</v>
      </c>
      <c r="C124" s="105">
        <f t="shared" si="24"/>
        <v>48334</v>
      </c>
      <c r="E124" s="103" cm="1">
        <f t="array" ref="E124">IFERROR(IF(AND($C124&gt;='[1]Assumptions &amp; Sensitivities'!$C$8,'Preferred Waterfall'!$C124&lt;='[1]Assumptions &amp; Sensitivities'!$C$14),INDEX('[1]Monthly Proforma'!$E$144:$FG$144,,MATCH('Preferred Waterfall'!$C124,'[1]Monthly Proforma'!$E$2:$FG$2,0)),0),0)</f>
        <v>296547.46726545936</v>
      </c>
      <c r="G124" s="103" cm="1">
        <f t="array" ref="G124">INDEX('[1]Monthly Proforma'!$E$145:$FF$145,,MATCH('Preferred Waterfall'!$C124,'[1]Monthly Proforma'!$E$2:$FF$2,0))</f>
        <v>296547.46726545936</v>
      </c>
      <c r="I124" s="104">
        <f t="shared" si="20"/>
        <v>296547.46726545936</v>
      </c>
      <c r="J124" s="66"/>
      <c r="K124" s="66">
        <f>SUMIFS('[1]Monthly Proforma'!$E$63:$FF$63,'[1]Monthly Proforma'!$E$2:$FF$2,'Preferred Waterfall'!$C124)+SUMIFS('[1]Monthly Proforma'!$E$64:$FF$64,'[1]Monthly Proforma'!$E$2:$FF$2,'Preferred Waterfall'!$C124)+SUMIFS('[1]Monthly Proforma'!$E$65:$FF$65,'[1]Monthly Proforma'!$E$2:$FF$2,'Preferred Waterfall'!$C124)+SUMIFS('[1]Monthly Proforma'!$E$83:$FF$83,'[1]Monthly Proforma'!$E$2:$FF$2,'Preferred Waterfall'!$C124)+SUMIFS('[1]Monthly Proforma'!$E$84:$FF$84,'[1]Monthly Proforma'!$E$2:$FF$2,'Preferred Waterfall'!$C124)+SUMIFS('[1]Monthly Proforma'!$E$124:$FF$124,'[1]Monthly Proforma'!$E$2:$FF$2,'Preferred Waterfall'!$C124)+SUMIFS('[1]Monthly Proforma'!$E$126:$FF$126,'[1]Monthly Proforma'!$E$2:$FF$2,'Preferred Waterfall'!$C124)+SUMIFS('[1]Monthly Proforma'!$E$132:$FF$132,'[1]Monthly Proforma'!$E$2:$FF$2,'Preferred Waterfall'!$C124)+SUMIFS('[1]Monthly Proforma'!$E$136:$FF$136,'[1]Monthly Proforma'!$E$2:$FF$2,'Preferred Waterfall'!$C124)</f>
        <v>0</v>
      </c>
      <c r="L124" s="66"/>
      <c r="M124" s="66">
        <f t="shared" si="21"/>
        <v>296547.46726545936</v>
      </c>
      <c r="N124" s="66"/>
      <c r="O124" s="66">
        <f t="shared" si="13"/>
        <v>0</v>
      </c>
      <c r="P124" s="66"/>
      <c r="Q124" s="66">
        <f t="shared" si="14"/>
        <v>296547.46726545936</v>
      </c>
      <c r="R124" s="66"/>
      <c r="S124" s="66">
        <f t="shared" si="15"/>
        <v>296547.46726545936</v>
      </c>
      <c r="T124" s="66"/>
      <c r="U124" s="66"/>
      <c r="V124" s="66"/>
      <c r="W124" s="66">
        <f>IF(-XNPV($M$10,$I$28:$I123,$C$28:$C123)*(1+$M$10)^(($C124-$C$28)/365)&gt;0,-XNPV($M$10,$I$28:$I123,$C$28:$C123)*(1+$M$10)^(($C124-$C$28)/365),0)</f>
        <v>6577533.1239410723</v>
      </c>
      <c r="X124" s="66"/>
      <c r="Y124" s="66">
        <f t="shared" si="16"/>
        <v>296547.46726545936</v>
      </c>
      <c r="Z124" s="66"/>
      <c r="AA124" s="66">
        <f>IF(-XNPV($M$10,$Y$28:$Y123,$C$28:$C123)*(1+$M$10)^(($C124-$C$28)/365)&gt;0,-XNPV($M$10,$Y$28:$Y123,$C$28:$C123)*(1+$M$10)^(($C124-$C$28)/365),0)</f>
        <v>0</v>
      </c>
      <c r="AB124" s="66"/>
      <c r="AC124" s="66">
        <f t="shared" si="22"/>
        <v>296547.46726545936</v>
      </c>
      <c r="AD124" s="66"/>
      <c r="AE124" s="66">
        <f t="shared" si="25"/>
        <v>0</v>
      </c>
      <c r="AF124" s="66"/>
      <c r="AG124" s="66">
        <f t="shared" si="17"/>
        <v>296547.46726545936</v>
      </c>
      <c r="AH124" s="66"/>
      <c r="AI124" s="66">
        <f t="shared" si="23"/>
        <v>296547.46726545936</v>
      </c>
      <c r="AJ124" s="66"/>
      <c r="AK124" s="66">
        <f t="shared" si="18"/>
        <v>0</v>
      </c>
    </row>
    <row r="125" spans="1:37" x14ac:dyDescent="0.3">
      <c r="A125" s="2">
        <f t="shared" si="19"/>
        <v>9</v>
      </c>
      <c r="C125" s="105">
        <f t="shared" si="24"/>
        <v>48365</v>
      </c>
      <c r="E125" s="103" cm="1">
        <f t="array" ref="E125">IFERROR(IF(AND($C125&gt;='[1]Assumptions &amp; Sensitivities'!$C$8,'Preferred Waterfall'!$C125&lt;='[1]Assumptions &amp; Sensitivities'!$C$14),INDEX('[1]Monthly Proforma'!$E$144:$FG$144,,MATCH('Preferred Waterfall'!$C125,'[1]Monthly Proforma'!$E$2:$FG$2,0)),0),0)</f>
        <v>298226.84066207393</v>
      </c>
      <c r="G125" s="103" cm="1">
        <f t="array" ref="G125">INDEX('[1]Monthly Proforma'!$E$145:$FF$145,,MATCH('Preferred Waterfall'!$C125,'[1]Monthly Proforma'!$E$2:$FF$2,0))</f>
        <v>298226.84066207393</v>
      </c>
      <c r="I125" s="106">
        <f t="shared" si="20"/>
        <v>298226.84066207393</v>
      </c>
      <c r="J125" s="107"/>
      <c r="K125" s="107">
        <f>SUMIFS('[1]Monthly Proforma'!$E$63:$FF$63,'[1]Monthly Proforma'!$E$2:$FF$2,'Preferred Waterfall'!$C125)+SUMIFS('[1]Monthly Proforma'!$E$64:$FF$64,'[1]Monthly Proforma'!$E$2:$FF$2,'Preferred Waterfall'!$C125)+SUMIFS('[1]Monthly Proforma'!$E$65:$FF$65,'[1]Monthly Proforma'!$E$2:$FF$2,'Preferred Waterfall'!$C125)+SUMIFS('[1]Monthly Proforma'!$E$83:$FF$83,'[1]Monthly Proforma'!$E$2:$FF$2,'Preferred Waterfall'!$C125)+SUMIFS('[1]Monthly Proforma'!$E$84:$FF$84,'[1]Monthly Proforma'!$E$2:$FF$2,'Preferred Waterfall'!$C125)+SUMIFS('[1]Monthly Proforma'!$E$124:$FF$124,'[1]Monthly Proforma'!$E$2:$FF$2,'Preferred Waterfall'!$C125)+SUMIFS('[1]Monthly Proforma'!$E$126:$FF$126,'[1]Monthly Proforma'!$E$2:$FF$2,'Preferred Waterfall'!$C125)+SUMIFS('[1]Monthly Proforma'!$E$132:$FF$132,'[1]Monthly Proforma'!$E$2:$FF$2,'Preferred Waterfall'!$C125)+SUMIFS('[1]Monthly Proforma'!$E$136:$FF$136,'[1]Monthly Proforma'!$E$2:$FF$2,'Preferred Waterfall'!$C125)</f>
        <v>0</v>
      </c>
      <c r="L125" s="107"/>
      <c r="M125" s="107">
        <f t="shared" si="21"/>
        <v>298226.84066207393</v>
      </c>
      <c r="N125" s="107"/>
      <c r="O125" s="107">
        <f t="shared" si="13"/>
        <v>0</v>
      </c>
      <c r="P125" s="107"/>
      <c r="Q125" s="107">
        <f t="shared" si="14"/>
        <v>298226.84066207393</v>
      </c>
      <c r="R125" s="107"/>
      <c r="S125" s="107">
        <f t="shared" si="15"/>
        <v>298226.84066207393</v>
      </c>
      <c r="T125" s="107"/>
      <c r="U125" s="107"/>
      <c r="V125" s="107"/>
      <c r="W125" s="107">
        <f>IF(-XNPV($M$10,$I$28:$I124,$C$28:$C124)*(1+$M$10)^(($C125-$C$28)/365)&gt;0,-XNPV($M$10,$I$28:$I124,$C$28:$C124)*(1+$M$10)^(($C125-$C$28)/365),0)</f>
        <v>6332035.5544983437</v>
      </c>
      <c r="X125" s="107"/>
      <c r="Y125" s="107">
        <f t="shared" si="16"/>
        <v>298226.84066207393</v>
      </c>
      <c r="Z125" s="107"/>
      <c r="AA125" s="107">
        <f>IF(-XNPV($M$10,$Y$28:$Y124,$C$28:$C124)*(1+$M$10)^(($C125-$C$28)/365)&gt;0,-XNPV($M$10,$Y$28:$Y124,$C$28:$C124)*(1+$M$10)^(($C125-$C$28)/365),0)</f>
        <v>0</v>
      </c>
      <c r="AB125" s="107"/>
      <c r="AC125" s="107">
        <f t="shared" si="22"/>
        <v>298226.84066207393</v>
      </c>
      <c r="AD125" s="107"/>
      <c r="AE125" s="107">
        <f t="shared" si="25"/>
        <v>0</v>
      </c>
      <c r="AF125" s="107"/>
      <c r="AG125" s="107">
        <f t="shared" si="17"/>
        <v>298226.84066207393</v>
      </c>
      <c r="AH125" s="107"/>
      <c r="AI125" s="107">
        <f t="shared" si="23"/>
        <v>298226.84066207393</v>
      </c>
      <c r="AJ125" s="107"/>
      <c r="AK125" s="107">
        <f t="shared" si="18"/>
        <v>0</v>
      </c>
    </row>
    <row r="126" spans="1:37" x14ac:dyDescent="0.3">
      <c r="A126" s="2">
        <f t="shared" si="19"/>
        <v>9</v>
      </c>
      <c r="C126" s="105">
        <f t="shared" si="24"/>
        <v>48395</v>
      </c>
      <c r="E126" s="103" cm="1">
        <f t="array" ref="E126">IFERROR(IF(AND($C126&gt;='[1]Assumptions &amp; Sensitivities'!$C$8,'Preferred Waterfall'!$C126&lt;='[1]Assumptions &amp; Sensitivities'!$C$14),INDEX('[1]Monthly Proforma'!$E$144:$FG$144,,MATCH('Preferred Waterfall'!$C126,'[1]Monthly Proforma'!$E$2:$FG$2,0)),0),0)</f>
        <v>299906.21405868861</v>
      </c>
      <c r="G126" s="103" cm="1">
        <f t="array" ref="G126">INDEX('[1]Monthly Proforma'!$E$145:$FF$145,,MATCH('Preferred Waterfall'!$C126,'[1]Monthly Proforma'!$E$2:$FF$2,0))</f>
        <v>299906.21405868861</v>
      </c>
      <c r="I126" s="104">
        <f t="shared" si="20"/>
        <v>299906.21405868861</v>
      </c>
      <c r="J126" s="66"/>
      <c r="K126" s="66">
        <f>SUMIFS('[1]Monthly Proforma'!$E$63:$FF$63,'[1]Monthly Proforma'!$E$2:$FF$2,'Preferred Waterfall'!$C126)+SUMIFS('[1]Monthly Proforma'!$E$64:$FF$64,'[1]Monthly Proforma'!$E$2:$FF$2,'Preferred Waterfall'!$C126)+SUMIFS('[1]Monthly Proforma'!$E$65:$FF$65,'[1]Monthly Proforma'!$E$2:$FF$2,'Preferred Waterfall'!$C126)+SUMIFS('[1]Monthly Proforma'!$E$83:$FF$83,'[1]Monthly Proforma'!$E$2:$FF$2,'Preferred Waterfall'!$C126)+SUMIFS('[1]Monthly Proforma'!$E$84:$FF$84,'[1]Monthly Proforma'!$E$2:$FF$2,'Preferred Waterfall'!$C126)+SUMIFS('[1]Monthly Proforma'!$E$124:$FF$124,'[1]Monthly Proforma'!$E$2:$FF$2,'Preferred Waterfall'!$C126)+SUMIFS('[1]Monthly Proforma'!$E$126:$FF$126,'[1]Monthly Proforma'!$E$2:$FF$2,'Preferred Waterfall'!$C126)+SUMIFS('[1]Monthly Proforma'!$E$132:$FF$132,'[1]Monthly Proforma'!$E$2:$FF$2,'Preferred Waterfall'!$C126)+SUMIFS('[1]Monthly Proforma'!$E$136:$FF$136,'[1]Monthly Proforma'!$E$2:$FF$2,'Preferred Waterfall'!$C126)</f>
        <v>0</v>
      </c>
      <c r="L126" s="66"/>
      <c r="M126" s="66">
        <f t="shared" si="21"/>
        <v>299906.21405868861</v>
      </c>
      <c r="N126" s="66"/>
      <c r="O126" s="66">
        <f t="shared" si="13"/>
        <v>0</v>
      </c>
      <c r="P126" s="66"/>
      <c r="Q126" s="66">
        <f t="shared" si="14"/>
        <v>299906.21405868861</v>
      </c>
      <c r="R126" s="66"/>
      <c r="S126" s="66">
        <f t="shared" si="15"/>
        <v>299906.21405868861</v>
      </c>
      <c r="T126" s="66"/>
      <c r="U126" s="66"/>
      <c r="V126" s="66"/>
      <c r="W126" s="66">
        <f>IF(-XNPV($M$10,$I$28:$I125,$C$28:$C125)*(1+$M$10)^(($C126-$C$28)/365)&gt;0,-XNPV($M$10,$I$28:$I125,$C$28:$C125)*(1+$M$10)^(($C126-$C$28)/365),0)</f>
        <v>6081261.4650198072</v>
      </c>
      <c r="X126" s="66"/>
      <c r="Y126" s="66">
        <f t="shared" si="16"/>
        <v>299906.21405868861</v>
      </c>
      <c r="Z126" s="66"/>
      <c r="AA126" s="66">
        <f>IF(-XNPV($M$10,$Y$28:$Y125,$C$28:$C125)*(1+$M$10)^(($C126-$C$28)/365)&gt;0,-XNPV($M$10,$Y$28:$Y125,$C$28:$C125)*(1+$M$10)^(($C126-$C$28)/365),0)</f>
        <v>0</v>
      </c>
      <c r="AB126" s="66"/>
      <c r="AC126" s="66">
        <f t="shared" si="22"/>
        <v>299906.21405868861</v>
      </c>
      <c r="AD126" s="66"/>
      <c r="AE126" s="66">
        <f t="shared" si="25"/>
        <v>0</v>
      </c>
      <c r="AF126" s="66"/>
      <c r="AG126" s="66">
        <f t="shared" si="17"/>
        <v>299906.21405868861</v>
      </c>
      <c r="AH126" s="66"/>
      <c r="AI126" s="66">
        <f t="shared" si="23"/>
        <v>299906.21405868861</v>
      </c>
      <c r="AJ126" s="66"/>
      <c r="AK126" s="66">
        <f t="shared" si="18"/>
        <v>0</v>
      </c>
    </row>
    <row r="127" spans="1:37" x14ac:dyDescent="0.3">
      <c r="A127" s="2">
        <f t="shared" si="19"/>
        <v>9</v>
      </c>
      <c r="C127" s="105">
        <f t="shared" si="24"/>
        <v>48426</v>
      </c>
      <c r="E127" s="103" cm="1">
        <f t="array" ref="E127">IFERROR(IF(AND($C127&gt;='[1]Assumptions &amp; Sensitivities'!$C$8,'Preferred Waterfall'!$C127&lt;='[1]Assumptions &amp; Sensitivities'!$C$14),INDEX('[1]Monthly Proforma'!$E$144:$FG$144,,MATCH('Preferred Waterfall'!$C127,'[1]Monthly Proforma'!$E$2:$FG$2,0)),0),0)</f>
        <v>301585.58745530318</v>
      </c>
      <c r="G127" s="103" cm="1">
        <f t="array" ref="G127">INDEX('[1]Monthly Proforma'!$E$145:$FF$145,,MATCH('Preferred Waterfall'!$C127,'[1]Monthly Proforma'!$E$2:$FF$2,0))</f>
        <v>301585.58745530318</v>
      </c>
      <c r="I127" s="106">
        <f t="shared" si="20"/>
        <v>301585.58745530318</v>
      </c>
      <c r="J127" s="107"/>
      <c r="K127" s="107">
        <f>SUMIFS('[1]Monthly Proforma'!$E$63:$FF$63,'[1]Monthly Proforma'!$E$2:$FF$2,'Preferred Waterfall'!$C127)+SUMIFS('[1]Monthly Proforma'!$E$64:$FF$64,'[1]Monthly Proforma'!$E$2:$FF$2,'Preferred Waterfall'!$C127)+SUMIFS('[1]Monthly Proforma'!$E$65:$FF$65,'[1]Monthly Proforma'!$E$2:$FF$2,'Preferred Waterfall'!$C127)+SUMIFS('[1]Monthly Proforma'!$E$83:$FF$83,'[1]Monthly Proforma'!$E$2:$FF$2,'Preferred Waterfall'!$C127)+SUMIFS('[1]Monthly Proforma'!$E$84:$FF$84,'[1]Monthly Proforma'!$E$2:$FF$2,'Preferred Waterfall'!$C127)+SUMIFS('[1]Monthly Proforma'!$E$124:$FF$124,'[1]Monthly Proforma'!$E$2:$FF$2,'Preferred Waterfall'!$C127)+SUMIFS('[1]Monthly Proforma'!$E$126:$FF$126,'[1]Monthly Proforma'!$E$2:$FF$2,'Preferred Waterfall'!$C127)+SUMIFS('[1]Monthly Proforma'!$E$132:$FF$132,'[1]Monthly Proforma'!$E$2:$FF$2,'Preferred Waterfall'!$C127)+SUMIFS('[1]Monthly Proforma'!$E$136:$FF$136,'[1]Monthly Proforma'!$E$2:$FF$2,'Preferred Waterfall'!$C127)</f>
        <v>0</v>
      </c>
      <c r="L127" s="107"/>
      <c r="M127" s="107">
        <f t="shared" si="21"/>
        <v>301585.58745530318</v>
      </c>
      <c r="N127" s="107"/>
      <c r="O127" s="107">
        <f t="shared" si="13"/>
        <v>0</v>
      </c>
      <c r="P127" s="107"/>
      <c r="Q127" s="107">
        <f t="shared" si="14"/>
        <v>301585.58745530318</v>
      </c>
      <c r="R127" s="107"/>
      <c r="S127" s="107">
        <f t="shared" si="15"/>
        <v>301585.58745530318</v>
      </c>
      <c r="T127" s="107"/>
      <c r="U127" s="107"/>
      <c r="V127" s="107"/>
      <c r="W127" s="107">
        <f>IF(-XNPV($M$10,$I$28:$I126,$C$28:$C126)*(1+$M$10)^(($C127-$C$28)/365)&gt;0,-XNPV($M$10,$I$28:$I126,$C$28:$C126)*(1+$M$10)^(($C127-$C$28)/365),0)</f>
        <v>5828344.3082478186</v>
      </c>
      <c r="X127" s="107"/>
      <c r="Y127" s="107">
        <f t="shared" si="16"/>
        <v>301585.58745530318</v>
      </c>
      <c r="Z127" s="107"/>
      <c r="AA127" s="107">
        <f>IF(-XNPV($M$10,$Y$28:$Y126,$C$28:$C126)*(1+$M$10)^(($C127-$C$28)/365)&gt;0,-XNPV($M$10,$Y$28:$Y126,$C$28:$C126)*(1+$M$10)^(($C127-$C$28)/365),0)</f>
        <v>0</v>
      </c>
      <c r="AB127" s="107"/>
      <c r="AC127" s="107">
        <f t="shared" si="22"/>
        <v>301585.58745530318</v>
      </c>
      <c r="AD127" s="107"/>
      <c r="AE127" s="107">
        <f t="shared" si="25"/>
        <v>0</v>
      </c>
      <c r="AF127" s="107"/>
      <c r="AG127" s="107">
        <f t="shared" si="17"/>
        <v>301585.58745530318</v>
      </c>
      <c r="AH127" s="107"/>
      <c r="AI127" s="107">
        <f t="shared" si="23"/>
        <v>301585.58745530318</v>
      </c>
      <c r="AJ127" s="107"/>
      <c r="AK127" s="107">
        <f t="shared" si="18"/>
        <v>0</v>
      </c>
    </row>
    <row r="128" spans="1:37" x14ac:dyDescent="0.3">
      <c r="A128" s="2">
        <f t="shared" si="19"/>
        <v>9</v>
      </c>
      <c r="C128" s="105">
        <f t="shared" si="24"/>
        <v>48457</v>
      </c>
      <c r="E128" s="103" cm="1">
        <f t="array" ref="E128">IFERROR(IF(AND($C128&gt;='[1]Assumptions &amp; Sensitivities'!$C$8,'Preferred Waterfall'!$C128&lt;='[1]Assumptions &amp; Sensitivities'!$C$14),INDEX('[1]Monthly Proforma'!$E$144:$FG$144,,MATCH('Preferred Waterfall'!$C128,'[1]Monthly Proforma'!$E$2:$FG$2,0)),0),0)</f>
        <v>303264.96085191763</v>
      </c>
      <c r="G128" s="103" cm="1">
        <f t="array" ref="G128">INDEX('[1]Monthly Proforma'!$E$145:$FF$145,,MATCH('Preferred Waterfall'!$C128,'[1]Monthly Proforma'!$E$2:$FF$2,0))</f>
        <v>303264.96085191763</v>
      </c>
      <c r="I128" s="104">
        <f t="shared" si="20"/>
        <v>303264.96085191763</v>
      </c>
      <c r="J128" s="66"/>
      <c r="K128" s="66">
        <f>SUMIFS('[1]Monthly Proforma'!$E$63:$FF$63,'[1]Monthly Proforma'!$E$2:$FF$2,'Preferred Waterfall'!$C128)+SUMIFS('[1]Monthly Proforma'!$E$64:$FF$64,'[1]Monthly Proforma'!$E$2:$FF$2,'Preferred Waterfall'!$C128)+SUMIFS('[1]Monthly Proforma'!$E$65:$FF$65,'[1]Monthly Proforma'!$E$2:$FF$2,'Preferred Waterfall'!$C128)+SUMIFS('[1]Monthly Proforma'!$E$83:$FF$83,'[1]Monthly Proforma'!$E$2:$FF$2,'Preferred Waterfall'!$C128)+SUMIFS('[1]Monthly Proforma'!$E$84:$FF$84,'[1]Monthly Proforma'!$E$2:$FF$2,'Preferred Waterfall'!$C128)+SUMIFS('[1]Monthly Proforma'!$E$124:$FF$124,'[1]Monthly Proforma'!$E$2:$FF$2,'Preferred Waterfall'!$C128)+SUMIFS('[1]Monthly Proforma'!$E$126:$FF$126,'[1]Monthly Proforma'!$E$2:$FF$2,'Preferred Waterfall'!$C128)+SUMIFS('[1]Monthly Proforma'!$E$132:$FF$132,'[1]Monthly Proforma'!$E$2:$FF$2,'Preferred Waterfall'!$C128)+SUMIFS('[1]Monthly Proforma'!$E$136:$FF$136,'[1]Monthly Proforma'!$E$2:$FF$2,'Preferred Waterfall'!$C128)</f>
        <v>0</v>
      </c>
      <c r="L128" s="66"/>
      <c r="M128" s="66">
        <f t="shared" si="21"/>
        <v>303264.96085191763</v>
      </c>
      <c r="N128" s="66"/>
      <c r="O128" s="66">
        <f t="shared" si="13"/>
        <v>0</v>
      </c>
      <c r="P128" s="66"/>
      <c r="Q128" s="66">
        <f t="shared" si="14"/>
        <v>303264.96085191763</v>
      </c>
      <c r="R128" s="66"/>
      <c r="S128" s="66">
        <f t="shared" si="15"/>
        <v>303264.96085191763</v>
      </c>
      <c r="T128" s="66"/>
      <c r="U128" s="66"/>
      <c r="V128" s="66"/>
      <c r="W128" s="66">
        <f>IF(-XNPV($M$10,$I$28:$I127,$C$28:$C127)*(1+$M$10)^(($C128-$C$28)/365)&gt;0,-XNPV($M$10,$I$28:$I127,$C$28:$C127)*(1+$M$10)^(($C128-$C$28)/365),0)</f>
        <v>5571678.4966699649</v>
      </c>
      <c r="X128" s="66"/>
      <c r="Y128" s="66">
        <f t="shared" si="16"/>
        <v>303264.96085191763</v>
      </c>
      <c r="Z128" s="66"/>
      <c r="AA128" s="66">
        <f>IF(-XNPV($M$10,$Y$28:$Y127,$C$28:$C127)*(1+$M$10)^(($C128-$C$28)/365)&gt;0,-XNPV($M$10,$Y$28:$Y127,$C$28:$C127)*(1+$M$10)^(($C128-$C$28)/365),0)</f>
        <v>0</v>
      </c>
      <c r="AB128" s="66"/>
      <c r="AC128" s="66">
        <f t="shared" si="22"/>
        <v>303264.96085191763</v>
      </c>
      <c r="AD128" s="66"/>
      <c r="AE128" s="66">
        <f t="shared" si="25"/>
        <v>0</v>
      </c>
      <c r="AF128" s="66"/>
      <c r="AG128" s="66">
        <f t="shared" si="17"/>
        <v>303264.96085191763</v>
      </c>
      <c r="AH128" s="66"/>
      <c r="AI128" s="66">
        <f t="shared" si="23"/>
        <v>303264.96085191763</v>
      </c>
      <c r="AJ128" s="66"/>
      <c r="AK128" s="66">
        <f t="shared" si="18"/>
        <v>0</v>
      </c>
    </row>
    <row r="129" spans="1:37" x14ac:dyDescent="0.3">
      <c r="A129" s="2">
        <f t="shared" si="19"/>
        <v>9</v>
      </c>
      <c r="C129" s="105">
        <f t="shared" si="24"/>
        <v>48487</v>
      </c>
      <c r="E129" s="103" cm="1">
        <f t="array" ref="E129">IFERROR(IF(AND($C129&gt;='[1]Assumptions &amp; Sensitivities'!$C$8,'Preferred Waterfall'!$C129&lt;='[1]Assumptions &amp; Sensitivities'!$C$14),INDEX('[1]Monthly Proforma'!$E$144:$FG$144,,MATCH('Preferred Waterfall'!$C129,'[1]Monthly Proforma'!$E$2:$FG$2,0)),0),0)</f>
        <v>68170867.976289392</v>
      </c>
      <c r="G129" s="103" cm="1">
        <f t="array" ref="G129">INDEX('[1]Monthly Proforma'!$E$145:$FF$145,,MATCH('Preferred Waterfall'!$C129,'[1]Monthly Proforma'!$E$2:$FF$2,0))</f>
        <v>304944.33424853208</v>
      </c>
      <c r="I129" s="106">
        <f t="shared" si="20"/>
        <v>68170867.976289392</v>
      </c>
      <c r="J129" s="107"/>
      <c r="K129" s="107">
        <f>SUMIFS('[1]Monthly Proforma'!$E$63:$FF$63,'[1]Monthly Proforma'!$E$2:$FF$2,'Preferred Waterfall'!$C129)+SUMIFS('[1]Monthly Proforma'!$E$64:$FF$64,'[1]Monthly Proforma'!$E$2:$FF$2,'Preferred Waterfall'!$C129)+SUMIFS('[1]Monthly Proforma'!$E$65:$FF$65,'[1]Monthly Proforma'!$E$2:$FF$2,'Preferred Waterfall'!$C129)+SUMIFS('[1]Monthly Proforma'!$E$83:$FF$83,'[1]Monthly Proforma'!$E$2:$FF$2,'Preferred Waterfall'!$C129)+SUMIFS('[1]Monthly Proforma'!$E$84:$FF$84,'[1]Monthly Proforma'!$E$2:$FF$2,'Preferred Waterfall'!$C129)+SUMIFS('[1]Monthly Proforma'!$E$124:$FF$124,'[1]Monthly Proforma'!$E$2:$FF$2,'Preferred Waterfall'!$C129)+SUMIFS('[1]Monthly Proforma'!$E$126:$FF$126,'[1]Monthly Proforma'!$E$2:$FF$2,'Preferred Waterfall'!$C129)+SUMIFS('[1]Monthly Proforma'!$E$132:$FF$132,'[1]Monthly Proforma'!$E$2:$FF$2,'Preferred Waterfall'!$C129)+SUMIFS('[1]Monthly Proforma'!$E$136:$FF$136,'[1]Monthly Proforma'!$E$2:$FF$2,'Preferred Waterfall'!$C129)</f>
        <v>0</v>
      </c>
      <c r="L129" s="107"/>
      <c r="M129" s="107">
        <f t="shared" si="21"/>
        <v>68170867.976289392</v>
      </c>
      <c r="N129" s="107"/>
      <c r="O129" s="107">
        <f t="shared" si="13"/>
        <v>0</v>
      </c>
      <c r="P129" s="107"/>
      <c r="Q129" s="107">
        <f t="shared" si="14"/>
        <v>68170867.976289392</v>
      </c>
      <c r="R129" s="107"/>
      <c r="S129" s="107">
        <f t="shared" si="15"/>
        <v>68170867.976289392</v>
      </c>
      <c r="T129" s="107"/>
      <c r="U129" s="107"/>
      <c r="V129" s="107"/>
      <c r="W129" s="107">
        <f>IF(-XNPV($M$10,$I$28:$I128,$C$28:$C128)*(1+$M$10)^(($C129-$C$28)/365)&gt;0,-XNPV($M$10,$I$28:$I128,$C$28:$C128)*(1+$M$10)^(($C129-$C$28)/365),0)</f>
        <v>5309846.8540592883</v>
      </c>
      <c r="X129" s="107"/>
      <c r="Y129" s="107">
        <f t="shared" si="16"/>
        <v>68170867.976289392</v>
      </c>
      <c r="Z129" s="107"/>
      <c r="AA129" s="107">
        <f>IF(-XNPV($M$10,$Y$28:$Y128,$C$28:$C128)*(1+$M$10)^(($C129-$C$28)/365)&gt;0,-XNPV($M$10,$Y$28:$Y128,$C$28:$C128)*(1+$M$10)^(($C129-$C$28)/365),0)</f>
        <v>0</v>
      </c>
      <c r="AB129" s="107"/>
      <c r="AC129" s="107">
        <f t="shared" si="22"/>
        <v>68170867.976289392</v>
      </c>
      <c r="AD129" s="107"/>
      <c r="AE129" s="107">
        <f t="shared" si="25"/>
        <v>0</v>
      </c>
      <c r="AF129" s="107"/>
      <c r="AG129" s="107">
        <f t="shared" si="17"/>
        <v>68170867.976289392</v>
      </c>
      <c r="AH129" s="107"/>
      <c r="AI129" s="107">
        <f t="shared" si="23"/>
        <v>68170867.976289392</v>
      </c>
      <c r="AJ129" s="107"/>
      <c r="AK129" s="107">
        <f t="shared" si="18"/>
        <v>0</v>
      </c>
    </row>
    <row r="130" spans="1:37" x14ac:dyDescent="0.3">
      <c r="A130" s="2">
        <f t="shared" si="19"/>
        <v>9</v>
      </c>
      <c r="C130" s="105">
        <f t="shared" si="24"/>
        <v>48518</v>
      </c>
      <c r="E130" s="103" cm="1">
        <f t="array" ref="E130">IFERROR(IF(AND($C130&gt;='[1]Assumptions &amp; Sensitivities'!$C$8,'Preferred Waterfall'!$C130&lt;='[1]Assumptions &amp; Sensitivities'!$C$14),INDEX('[1]Monthly Proforma'!$E$144:$FG$144,,MATCH('Preferred Waterfall'!$C130,'[1]Monthly Proforma'!$E$2:$FG$2,0)),0),0)</f>
        <v>0</v>
      </c>
      <c r="G130" s="103" cm="1">
        <f t="array" ref="G130">INDEX('[1]Monthly Proforma'!$E$145:$FF$145,,MATCH('Preferred Waterfall'!$C130,'[1]Monthly Proforma'!$E$2:$FF$2,0))</f>
        <v>0</v>
      </c>
      <c r="I130" s="104">
        <f t="shared" si="20"/>
        <v>0</v>
      </c>
      <c r="J130" s="66"/>
      <c r="K130" s="66">
        <f>SUMIFS('[1]Monthly Proforma'!$E$63:$FF$63,'[1]Monthly Proforma'!$E$2:$FF$2,'Preferred Waterfall'!$C130)+SUMIFS('[1]Monthly Proforma'!$E$64:$FF$64,'[1]Monthly Proforma'!$E$2:$FF$2,'Preferred Waterfall'!$C130)+SUMIFS('[1]Monthly Proforma'!$E$65:$FF$65,'[1]Monthly Proforma'!$E$2:$FF$2,'Preferred Waterfall'!$C130)+SUMIFS('[1]Monthly Proforma'!$E$83:$FF$83,'[1]Monthly Proforma'!$E$2:$FF$2,'Preferred Waterfall'!$C130)+SUMIFS('[1]Monthly Proforma'!$E$84:$FF$84,'[1]Monthly Proforma'!$E$2:$FF$2,'Preferred Waterfall'!$C130)+SUMIFS('[1]Monthly Proforma'!$E$124:$FF$124,'[1]Monthly Proforma'!$E$2:$FF$2,'Preferred Waterfall'!$C130)+SUMIFS('[1]Monthly Proforma'!$E$126:$FF$126,'[1]Monthly Proforma'!$E$2:$FF$2,'Preferred Waterfall'!$C130)+SUMIFS('[1]Monthly Proforma'!$E$132:$FF$132,'[1]Monthly Proforma'!$E$2:$FF$2,'Preferred Waterfall'!$C130)+SUMIFS('[1]Monthly Proforma'!$E$136:$FF$136,'[1]Monthly Proforma'!$E$2:$FF$2,'Preferred Waterfall'!$C130)</f>
        <v>0</v>
      </c>
      <c r="L130" s="66"/>
      <c r="M130" s="66">
        <f t="shared" si="21"/>
        <v>0</v>
      </c>
      <c r="N130" s="66"/>
      <c r="O130" s="66">
        <f t="shared" si="13"/>
        <v>0</v>
      </c>
      <c r="P130" s="66"/>
      <c r="Q130" s="66">
        <f t="shared" si="14"/>
        <v>0</v>
      </c>
      <c r="R130" s="66"/>
      <c r="S130" s="66">
        <f t="shared" si="15"/>
        <v>0</v>
      </c>
      <c r="T130" s="66"/>
      <c r="U130" s="66"/>
      <c r="V130" s="66"/>
      <c r="W130" s="66">
        <f>IF(-XNPV($M$10,$I$28:$I129,$C$28:$C129)*(1+$M$10)^(($C130-$C$28)/365)&gt;0,-XNPV($M$10,$I$28:$I129,$C$28:$C129)*(1+$M$10)^(($C130-$C$28)/365),0)</f>
        <v>0</v>
      </c>
      <c r="X130" s="66"/>
      <c r="Y130" s="66">
        <f t="shared" si="16"/>
        <v>0</v>
      </c>
      <c r="Z130" s="66"/>
      <c r="AA130" s="66">
        <f>IF(-XNPV($M$10,$Y$28:$Y129,$C$28:$C129)*(1+$M$10)^(($C130-$C$28)/365)&gt;0,-XNPV($M$10,$Y$28:$Y129,$C$28:$C129)*(1+$M$10)^(($C130-$C$28)/365),0)</f>
        <v>0</v>
      </c>
      <c r="AB130" s="66"/>
      <c r="AC130" s="66">
        <f t="shared" si="22"/>
        <v>0</v>
      </c>
      <c r="AD130" s="66"/>
      <c r="AE130" s="66">
        <f t="shared" si="25"/>
        <v>0</v>
      </c>
      <c r="AF130" s="66"/>
      <c r="AG130" s="66">
        <f t="shared" si="17"/>
        <v>0</v>
      </c>
      <c r="AH130" s="66"/>
      <c r="AI130" s="66">
        <f t="shared" si="23"/>
        <v>0</v>
      </c>
      <c r="AJ130" s="66"/>
      <c r="AK130" s="66">
        <f t="shared" si="18"/>
        <v>0</v>
      </c>
    </row>
    <row r="131" spans="1:37" x14ac:dyDescent="0.3">
      <c r="A131" s="2">
        <f t="shared" si="19"/>
        <v>9</v>
      </c>
      <c r="C131" s="105">
        <f t="shared" si="24"/>
        <v>48548</v>
      </c>
      <c r="E131" s="103" cm="1">
        <f t="array" ref="E131">IFERROR(IF(AND($C131&gt;='[1]Assumptions &amp; Sensitivities'!$C$8,'Preferred Waterfall'!$C131&lt;='[1]Assumptions &amp; Sensitivities'!$C$14),INDEX('[1]Monthly Proforma'!$E$144:$FG$144,,MATCH('Preferred Waterfall'!$C131,'[1]Monthly Proforma'!$E$2:$FG$2,0)),0),0)</f>
        <v>0</v>
      </c>
      <c r="G131" s="103" cm="1">
        <f t="array" ref="G131">INDEX('[1]Monthly Proforma'!$E$145:$FF$145,,MATCH('Preferred Waterfall'!$C131,'[1]Monthly Proforma'!$E$2:$FF$2,0))</f>
        <v>0</v>
      </c>
      <c r="I131" s="106">
        <f t="shared" si="20"/>
        <v>0</v>
      </c>
      <c r="J131" s="107"/>
      <c r="K131" s="107">
        <f>SUMIFS('[1]Monthly Proforma'!$E$63:$FF$63,'[1]Monthly Proforma'!$E$2:$FF$2,'Preferred Waterfall'!$C131)+SUMIFS('[1]Monthly Proforma'!$E$64:$FF$64,'[1]Monthly Proforma'!$E$2:$FF$2,'Preferred Waterfall'!$C131)+SUMIFS('[1]Monthly Proforma'!$E$65:$FF$65,'[1]Monthly Proforma'!$E$2:$FF$2,'Preferred Waterfall'!$C131)+SUMIFS('[1]Monthly Proforma'!$E$83:$FF$83,'[1]Monthly Proforma'!$E$2:$FF$2,'Preferred Waterfall'!$C131)+SUMIFS('[1]Monthly Proforma'!$E$84:$FF$84,'[1]Monthly Proforma'!$E$2:$FF$2,'Preferred Waterfall'!$C131)+SUMIFS('[1]Monthly Proforma'!$E$124:$FF$124,'[1]Monthly Proforma'!$E$2:$FF$2,'Preferred Waterfall'!$C131)+SUMIFS('[1]Monthly Proforma'!$E$126:$FF$126,'[1]Monthly Proforma'!$E$2:$FF$2,'Preferred Waterfall'!$C131)+SUMIFS('[1]Monthly Proforma'!$E$132:$FF$132,'[1]Monthly Proforma'!$E$2:$FF$2,'Preferred Waterfall'!$C131)+SUMIFS('[1]Monthly Proforma'!$E$136:$FF$136,'[1]Monthly Proforma'!$E$2:$FF$2,'Preferred Waterfall'!$C131)</f>
        <v>0</v>
      </c>
      <c r="L131" s="107"/>
      <c r="M131" s="107">
        <f t="shared" si="21"/>
        <v>0</v>
      </c>
      <c r="N131" s="107"/>
      <c r="O131" s="107">
        <f t="shared" si="13"/>
        <v>0</v>
      </c>
      <c r="P131" s="107"/>
      <c r="Q131" s="107">
        <f t="shared" si="14"/>
        <v>0</v>
      </c>
      <c r="R131" s="107"/>
      <c r="S131" s="107">
        <f t="shared" si="15"/>
        <v>0</v>
      </c>
      <c r="T131" s="107"/>
      <c r="U131" s="107"/>
      <c r="V131" s="107"/>
      <c r="W131" s="107">
        <f>IF(-XNPV($M$10,$I$28:$I130,$C$28:$C130)*(1+$M$10)^(($C131-$C$28)/365)&gt;0,-XNPV($M$10,$I$28:$I130,$C$28:$C130)*(1+$M$10)^(($C131-$C$28)/365),0)</f>
        <v>0</v>
      </c>
      <c r="X131" s="107"/>
      <c r="Y131" s="107">
        <f t="shared" si="16"/>
        <v>0</v>
      </c>
      <c r="Z131" s="107"/>
      <c r="AA131" s="107">
        <f>IF(-XNPV($M$10,$Y$28:$Y130,$C$28:$C130)*(1+$M$10)^(($C131-$C$28)/365)&gt;0,-XNPV($M$10,$Y$28:$Y130,$C$28:$C130)*(1+$M$10)^(($C131-$C$28)/365),0)</f>
        <v>0</v>
      </c>
      <c r="AB131" s="107"/>
      <c r="AC131" s="107">
        <f t="shared" si="22"/>
        <v>0</v>
      </c>
      <c r="AD131" s="107"/>
      <c r="AE131" s="107">
        <f t="shared" si="25"/>
        <v>0</v>
      </c>
      <c r="AF131" s="107"/>
      <c r="AG131" s="107">
        <f t="shared" si="17"/>
        <v>0</v>
      </c>
      <c r="AH131" s="107"/>
      <c r="AI131" s="107">
        <f t="shared" si="23"/>
        <v>0</v>
      </c>
      <c r="AJ131" s="107"/>
      <c r="AK131" s="107">
        <f t="shared" si="18"/>
        <v>0</v>
      </c>
    </row>
    <row r="132" spans="1:37" x14ac:dyDescent="0.3">
      <c r="A132" s="2">
        <f t="shared" si="19"/>
        <v>9</v>
      </c>
      <c r="C132" s="105">
        <f t="shared" si="24"/>
        <v>48579</v>
      </c>
      <c r="E132" s="103" cm="1">
        <f t="array" ref="E132">IFERROR(IF(AND($C132&gt;='[1]Assumptions &amp; Sensitivities'!$C$8,'Preferred Waterfall'!$C132&lt;='[1]Assumptions &amp; Sensitivities'!$C$14),INDEX('[1]Monthly Proforma'!$E$144:$FG$144,,MATCH('Preferred Waterfall'!$C132,'[1]Monthly Proforma'!$E$2:$FG$2,0)),0),0)</f>
        <v>0</v>
      </c>
      <c r="G132" s="103" cm="1">
        <f t="array" ref="G132">INDEX('[1]Monthly Proforma'!$E$145:$FF$145,,MATCH('Preferred Waterfall'!$C132,'[1]Monthly Proforma'!$E$2:$FF$2,0))</f>
        <v>0</v>
      </c>
      <c r="I132" s="104">
        <f t="shared" si="20"/>
        <v>0</v>
      </c>
      <c r="J132" s="66"/>
      <c r="K132" s="66">
        <f>SUMIFS('[1]Monthly Proforma'!$E$63:$FF$63,'[1]Monthly Proforma'!$E$2:$FF$2,'Preferred Waterfall'!$C132)+SUMIFS('[1]Monthly Proforma'!$E$64:$FF$64,'[1]Monthly Proforma'!$E$2:$FF$2,'Preferred Waterfall'!$C132)+SUMIFS('[1]Monthly Proforma'!$E$65:$FF$65,'[1]Monthly Proforma'!$E$2:$FF$2,'Preferred Waterfall'!$C132)+SUMIFS('[1]Monthly Proforma'!$E$83:$FF$83,'[1]Monthly Proforma'!$E$2:$FF$2,'Preferred Waterfall'!$C132)+SUMIFS('[1]Monthly Proforma'!$E$84:$FF$84,'[1]Monthly Proforma'!$E$2:$FF$2,'Preferred Waterfall'!$C132)+SUMIFS('[1]Monthly Proforma'!$E$124:$FF$124,'[1]Monthly Proforma'!$E$2:$FF$2,'Preferred Waterfall'!$C132)+SUMIFS('[1]Monthly Proforma'!$E$126:$FF$126,'[1]Monthly Proforma'!$E$2:$FF$2,'Preferred Waterfall'!$C132)+SUMIFS('[1]Monthly Proforma'!$E$132:$FF$132,'[1]Monthly Proforma'!$E$2:$FF$2,'Preferred Waterfall'!$C132)+SUMIFS('[1]Monthly Proforma'!$E$136:$FF$136,'[1]Monthly Proforma'!$E$2:$FF$2,'Preferred Waterfall'!$C132)</f>
        <v>0</v>
      </c>
      <c r="L132" s="66"/>
      <c r="M132" s="66">
        <f t="shared" si="21"/>
        <v>0</v>
      </c>
      <c r="N132" s="66"/>
      <c r="O132" s="66">
        <f t="shared" si="13"/>
        <v>0</v>
      </c>
      <c r="P132" s="66"/>
      <c r="Q132" s="66">
        <f t="shared" si="14"/>
        <v>0</v>
      </c>
      <c r="R132" s="66"/>
      <c r="S132" s="66">
        <f t="shared" si="15"/>
        <v>0</v>
      </c>
      <c r="T132" s="66"/>
      <c r="U132" s="66"/>
      <c r="V132" s="66"/>
      <c r="W132" s="66">
        <f>IF(-XNPV($M$10,$I$28:$I131,$C$28:$C131)*(1+$M$10)^(($C132-$C$28)/365)&gt;0,-XNPV($M$10,$I$28:$I131,$C$28:$C131)*(1+$M$10)^(($C132-$C$28)/365),0)</f>
        <v>0</v>
      </c>
      <c r="X132" s="66"/>
      <c r="Y132" s="66">
        <f t="shared" si="16"/>
        <v>0</v>
      </c>
      <c r="Z132" s="66"/>
      <c r="AA132" s="66">
        <f>IF(-XNPV($M$10,$Y$28:$Y131,$C$28:$C131)*(1+$M$10)^(($C132-$C$28)/365)&gt;0,-XNPV($M$10,$Y$28:$Y131,$C$28:$C131)*(1+$M$10)^(($C132-$C$28)/365),0)</f>
        <v>0</v>
      </c>
      <c r="AB132" s="66"/>
      <c r="AC132" s="66">
        <f t="shared" si="22"/>
        <v>0</v>
      </c>
      <c r="AD132" s="66"/>
      <c r="AE132" s="66">
        <f t="shared" si="25"/>
        <v>0</v>
      </c>
      <c r="AF132" s="66"/>
      <c r="AG132" s="66">
        <f t="shared" si="17"/>
        <v>0</v>
      </c>
      <c r="AH132" s="66"/>
      <c r="AI132" s="66">
        <f t="shared" si="23"/>
        <v>0</v>
      </c>
      <c r="AJ132" s="66"/>
      <c r="AK132" s="66">
        <f t="shared" si="18"/>
        <v>0</v>
      </c>
    </row>
    <row r="133" spans="1:37" x14ac:dyDescent="0.3">
      <c r="A133" s="2">
        <f t="shared" si="19"/>
        <v>9</v>
      </c>
      <c r="C133" s="105">
        <f t="shared" si="24"/>
        <v>48610</v>
      </c>
      <c r="E133" s="103" cm="1">
        <f t="array" ref="E133">IFERROR(IF(AND($C133&gt;='[1]Assumptions &amp; Sensitivities'!$C$8,'Preferred Waterfall'!$C133&lt;='[1]Assumptions &amp; Sensitivities'!$C$14),INDEX('[1]Monthly Proforma'!$E$144:$FG$144,,MATCH('Preferred Waterfall'!$C133,'[1]Monthly Proforma'!$E$2:$FG$2,0)),0),0)</f>
        <v>0</v>
      </c>
      <c r="G133" s="103" cm="1">
        <f t="array" ref="G133">INDEX('[1]Monthly Proforma'!$E$145:$FF$145,,MATCH('Preferred Waterfall'!$C133,'[1]Monthly Proforma'!$E$2:$FF$2,0))</f>
        <v>0</v>
      </c>
      <c r="I133" s="106">
        <f t="shared" si="20"/>
        <v>0</v>
      </c>
      <c r="J133" s="107"/>
      <c r="K133" s="107">
        <f>SUMIFS('[1]Monthly Proforma'!$E$63:$FF$63,'[1]Monthly Proforma'!$E$2:$FF$2,'Preferred Waterfall'!$C133)+SUMIFS('[1]Monthly Proforma'!$E$64:$FF$64,'[1]Monthly Proforma'!$E$2:$FF$2,'Preferred Waterfall'!$C133)+SUMIFS('[1]Monthly Proforma'!$E$65:$FF$65,'[1]Monthly Proforma'!$E$2:$FF$2,'Preferred Waterfall'!$C133)+SUMIFS('[1]Monthly Proforma'!$E$83:$FF$83,'[1]Monthly Proforma'!$E$2:$FF$2,'Preferred Waterfall'!$C133)+SUMIFS('[1]Monthly Proforma'!$E$84:$FF$84,'[1]Monthly Proforma'!$E$2:$FF$2,'Preferred Waterfall'!$C133)+SUMIFS('[1]Monthly Proforma'!$E$124:$FF$124,'[1]Monthly Proforma'!$E$2:$FF$2,'Preferred Waterfall'!$C133)+SUMIFS('[1]Monthly Proforma'!$E$126:$FF$126,'[1]Monthly Proforma'!$E$2:$FF$2,'Preferred Waterfall'!$C133)+SUMIFS('[1]Monthly Proforma'!$E$132:$FF$132,'[1]Monthly Proforma'!$E$2:$FF$2,'Preferred Waterfall'!$C133)+SUMIFS('[1]Monthly Proforma'!$E$136:$FF$136,'[1]Monthly Proforma'!$E$2:$FF$2,'Preferred Waterfall'!$C133)</f>
        <v>0</v>
      </c>
      <c r="L133" s="107"/>
      <c r="M133" s="107">
        <f t="shared" si="21"/>
        <v>0</v>
      </c>
      <c r="N133" s="107"/>
      <c r="O133" s="107">
        <f t="shared" si="13"/>
        <v>0</v>
      </c>
      <c r="P133" s="107"/>
      <c r="Q133" s="107">
        <f t="shared" si="14"/>
        <v>0</v>
      </c>
      <c r="R133" s="107"/>
      <c r="S133" s="107">
        <f t="shared" si="15"/>
        <v>0</v>
      </c>
      <c r="T133" s="107"/>
      <c r="U133" s="107"/>
      <c r="V133" s="107"/>
      <c r="W133" s="107">
        <f>IF(-XNPV($M$10,$I$28:$I132,$C$28:$C132)*(1+$M$10)^(($C133-$C$28)/365)&gt;0,-XNPV($M$10,$I$28:$I132,$C$28:$C132)*(1+$M$10)^(($C133-$C$28)/365),0)</f>
        <v>0</v>
      </c>
      <c r="X133" s="107"/>
      <c r="Y133" s="107">
        <f t="shared" si="16"/>
        <v>0</v>
      </c>
      <c r="Z133" s="107"/>
      <c r="AA133" s="107">
        <f>IF(-XNPV($M$10,$Y$28:$Y132,$C$28:$C132)*(1+$M$10)^(($C133-$C$28)/365)&gt;0,-XNPV($M$10,$Y$28:$Y132,$C$28:$C132)*(1+$M$10)^(($C133-$C$28)/365),0)</f>
        <v>0</v>
      </c>
      <c r="AB133" s="107"/>
      <c r="AC133" s="107">
        <f t="shared" si="22"/>
        <v>0</v>
      </c>
      <c r="AD133" s="107"/>
      <c r="AE133" s="107">
        <f t="shared" si="25"/>
        <v>0</v>
      </c>
      <c r="AF133" s="107"/>
      <c r="AG133" s="107">
        <f t="shared" si="17"/>
        <v>0</v>
      </c>
      <c r="AH133" s="107"/>
      <c r="AI133" s="107">
        <f t="shared" si="23"/>
        <v>0</v>
      </c>
      <c r="AJ133" s="107"/>
      <c r="AK133" s="107">
        <f t="shared" si="18"/>
        <v>0</v>
      </c>
    </row>
    <row r="134" spans="1:37" x14ac:dyDescent="0.3">
      <c r="A134" s="2">
        <f t="shared" si="19"/>
        <v>9</v>
      </c>
      <c r="C134" s="105">
        <f t="shared" si="24"/>
        <v>48638</v>
      </c>
      <c r="E134" s="103" cm="1">
        <f t="array" ref="E134">IFERROR(IF(AND($C134&gt;='[1]Assumptions &amp; Sensitivities'!$C$8,'Preferred Waterfall'!$C134&lt;='[1]Assumptions &amp; Sensitivities'!$C$14),INDEX('[1]Monthly Proforma'!$E$144:$FG$144,,MATCH('Preferred Waterfall'!$C134,'[1]Monthly Proforma'!$E$2:$FG$2,0)),0),0)</f>
        <v>0</v>
      </c>
      <c r="G134" s="103" cm="1">
        <f t="array" ref="G134">INDEX('[1]Monthly Proforma'!$E$145:$FF$145,,MATCH('Preferred Waterfall'!$C134,'[1]Monthly Proforma'!$E$2:$FF$2,0))</f>
        <v>0</v>
      </c>
      <c r="I134" s="104">
        <f t="shared" si="20"/>
        <v>0</v>
      </c>
      <c r="J134" s="66"/>
      <c r="K134" s="66">
        <f>SUMIFS('[1]Monthly Proforma'!$E$63:$FF$63,'[1]Monthly Proforma'!$E$2:$FF$2,'Preferred Waterfall'!$C134)+SUMIFS('[1]Monthly Proforma'!$E$64:$FF$64,'[1]Monthly Proforma'!$E$2:$FF$2,'Preferred Waterfall'!$C134)+SUMIFS('[1]Monthly Proforma'!$E$65:$FF$65,'[1]Monthly Proforma'!$E$2:$FF$2,'Preferred Waterfall'!$C134)+SUMIFS('[1]Monthly Proforma'!$E$83:$FF$83,'[1]Monthly Proforma'!$E$2:$FF$2,'Preferred Waterfall'!$C134)+SUMIFS('[1]Monthly Proforma'!$E$84:$FF$84,'[1]Monthly Proforma'!$E$2:$FF$2,'Preferred Waterfall'!$C134)+SUMIFS('[1]Monthly Proforma'!$E$124:$FF$124,'[1]Monthly Proforma'!$E$2:$FF$2,'Preferred Waterfall'!$C134)+SUMIFS('[1]Monthly Proforma'!$E$126:$FF$126,'[1]Monthly Proforma'!$E$2:$FF$2,'Preferred Waterfall'!$C134)+SUMIFS('[1]Monthly Proforma'!$E$132:$FF$132,'[1]Monthly Proforma'!$E$2:$FF$2,'Preferred Waterfall'!$C134)+SUMIFS('[1]Monthly Proforma'!$E$136:$FF$136,'[1]Monthly Proforma'!$E$2:$FF$2,'Preferred Waterfall'!$C134)</f>
        <v>0</v>
      </c>
      <c r="L134" s="66"/>
      <c r="M134" s="66">
        <f t="shared" si="21"/>
        <v>0</v>
      </c>
      <c r="N134" s="66"/>
      <c r="O134" s="66">
        <f t="shared" si="13"/>
        <v>0</v>
      </c>
      <c r="P134" s="66"/>
      <c r="Q134" s="66">
        <f t="shared" si="14"/>
        <v>0</v>
      </c>
      <c r="R134" s="66"/>
      <c r="S134" s="66">
        <f t="shared" si="15"/>
        <v>0</v>
      </c>
      <c r="T134" s="66"/>
      <c r="U134" s="66"/>
      <c r="V134" s="66"/>
      <c r="W134" s="66">
        <f>IF(-XNPV($M$10,$I$28:$I133,$C$28:$C133)*(1+$M$10)^(($C134-$C$28)/365)&gt;0,-XNPV($M$10,$I$28:$I133,$C$28:$C133)*(1+$M$10)^(($C134-$C$28)/365),0)</f>
        <v>0</v>
      </c>
      <c r="X134" s="66"/>
      <c r="Y134" s="66">
        <f t="shared" si="16"/>
        <v>0</v>
      </c>
      <c r="Z134" s="66"/>
      <c r="AA134" s="66">
        <f>IF(-XNPV($M$10,$Y$28:$Y133,$C$28:$C133)*(1+$M$10)^(($C134-$C$28)/365)&gt;0,-XNPV($M$10,$Y$28:$Y133,$C$28:$C133)*(1+$M$10)^(($C134-$C$28)/365),0)</f>
        <v>0</v>
      </c>
      <c r="AB134" s="66"/>
      <c r="AC134" s="66">
        <f t="shared" si="22"/>
        <v>0</v>
      </c>
      <c r="AD134" s="66"/>
      <c r="AE134" s="66">
        <f t="shared" si="25"/>
        <v>0</v>
      </c>
      <c r="AF134" s="66"/>
      <c r="AG134" s="66">
        <f t="shared" si="17"/>
        <v>0</v>
      </c>
      <c r="AH134" s="66"/>
      <c r="AI134" s="66">
        <f t="shared" si="23"/>
        <v>0</v>
      </c>
      <c r="AJ134" s="66"/>
      <c r="AK134" s="66">
        <f t="shared" si="18"/>
        <v>0</v>
      </c>
    </row>
    <row r="135" spans="1:37" x14ac:dyDescent="0.3">
      <c r="A135" s="2">
        <f t="shared" si="19"/>
        <v>9</v>
      </c>
      <c r="C135" s="105">
        <f t="shared" si="24"/>
        <v>48669</v>
      </c>
      <c r="E135" s="103" cm="1">
        <f t="array" ref="E135">IFERROR(IF(AND($C135&gt;='[1]Assumptions &amp; Sensitivities'!$C$8,'Preferred Waterfall'!$C135&lt;='[1]Assumptions &amp; Sensitivities'!$C$14),INDEX('[1]Monthly Proforma'!$E$144:$FG$144,,MATCH('Preferred Waterfall'!$C135,'[1]Monthly Proforma'!$E$2:$FG$2,0)),0),0)</f>
        <v>0</v>
      </c>
      <c r="G135" s="103" cm="1">
        <f t="array" ref="G135">INDEX('[1]Monthly Proforma'!$E$145:$FF$145,,MATCH('Preferred Waterfall'!$C135,'[1]Monthly Proforma'!$E$2:$FF$2,0))</f>
        <v>0</v>
      </c>
      <c r="I135" s="106">
        <f t="shared" si="20"/>
        <v>0</v>
      </c>
      <c r="J135" s="107"/>
      <c r="K135" s="107">
        <f>SUMIFS('[1]Monthly Proforma'!$E$63:$FF$63,'[1]Monthly Proforma'!$E$2:$FF$2,'Preferred Waterfall'!$C135)+SUMIFS('[1]Monthly Proforma'!$E$64:$FF$64,'[1]Monthly Proforma'!$E$2:$FF$2,'Preferred Waterfall'!$C135)+SUMIFS('[1]Monthly Proforma'!$E$65:$FF$65,'[1]Monthly Proforma'!$E$2:$FF$2,'Preferred Waterfall'!$C135)+SUMIFS('[1]Monthly Proforma'!$E$83:$FF$83,'[1]Monthly Proforma'!$E$2:$FF$2,'Preferred Waterfall'!$C135)+SUMIFS('[1]Monthly Proforma'!$E$84:$FF$84,'[1]Monthly Proforma'!$E$2:$FF$2,'Preferred Waterfall'!$C135)+SUMIFS('[1]Monthly Proforma'!$E$124:$FF$124,'[1]Monthly Proforma'!$E$2:$FF$2,'Preferred Waterfall'!$C135)+SUMIFS('[1]Monthly Proforma'!$E$126:$FF$126,'[1]Monthly Proforma'!$E$2:$FF$2,'Preferred Waterfall'!$C135)+SUMIFS('[1]Monthly Proforma'!$E$132:$FF$132,'[1]Monthly Proforma'!$E$2:$FF$2,'Preferred Waterfall'!$C135)+SUMIFS('[1]Monthly Proforma'!$E$136:$FF$136,'[1]Monthly Proforma'!$E$2:$FF$2,'Preferred Waterfall'!$C135)</f>
        <v>0</v>
      </c>
      <c r="L135" s="107"/>
      <c r="M135" s="107">
        <f t="shared" si="21"/>
        <v>0</v>
      </c>
      <c r="N135" s="107"/>
      <c r="O135" s="107">
        <f t="shared" si="13"/>
        <v>0</v>
      </c>
      <c r="P135" s="107"/>
      <c r="Q135" s="107">
        <f t="shared" si="14"/>
        <v>0</v>
      </c>
      <c r="R135" s="107"/>
      <c r="S135" s="107">
        <f t="shared" si="15"/>
        <v>0</v>
      </c>
      <c r="T135" s="107"/>
      <c r="U135" s="107"/>
      <c r="V135" s="107"/>
      <c r="W135" s="107">
        <f>IF(-XNPV($M$10,$I$28:$I134,$C$28:$C134)*(1+$M$10)^(($C135-$C$28)/365)&gt;0,-XNPV($M$10,$I$28:$I134,$C$28:$C134)*(1+$M$10)^(($C135-$C$28)/365),0)</f>
        <v>0</v>
      </c>
      <c r="X135" s="107"/>
      <c r="Y135" s="107">
        <f t="shared" si="16"/>
        <v>0</v>
      </c>
      <c r="Z135" s="107"/>
      <c r="AA135" s="107">
        <f>IF(-XNPV($M$10,$Y$28:$Y134,$C$28:$C134)*(1+$M$10)^(($C135-$C$28)/365)&gt;0,-XNPV($M$10,$Y$28:$Y134,$C$28:$C134)*(1+$M$10)^(($C135-$C$28)/365),0)</f>
        <v>0</v>
      </c>
      <c r="AB135" s="107"/>
      <c r="AC135" s="107">
        <f t="shared" si="22"/>
        <v>0</v>
      </c>
      <c r="AD135" s="107"/>
      <c r="AE135" s="107">
        <f t="shared" si="25"/>
        <v>0</v>
      </c>
      <c r="AF135" s="107"/>
      <c r="AG135" s="107">
        <f t="shared" si="17"/>
        <v>0</v>
      </c>
      <c r="AH135" s="107"/>
      <c r="AI135" s="107">
        <f t="shared" si="23"/>
        <v>0</v>
      </c>
      <c r="AJ135" s="107"/>
      <c r="AK135" s="107">
        <f t="shared" si="18"/>
        <v>0</v>
      </c>
    </row>
    <row r="136" spans="1:37" x14ac:dyDescent="0.3">
      <c r="A136" s="2">
        <f t="shared" si="19"/>
        <v>9</v>
      </c>
      <c r="C136" s="105">
        <f t="shared" si="24"/>
        <v>48699</v>
      </c>
      <c r="E136" s="103" cm="1">
        <f t="array" ref="E136">IFERROR(IF(AND($C136&gt;='[1]Assumptions &amp; Sensitivities'!$C$8,'Preferred Waterfall'!$C136&lt;='[1]Assumptions &amp; Sensitivities'!$C$14),INDEX('[1]Monthly Proforma'!$E$144:$FG$144,,MATCH('Preferred Waterfall'!$C136,'[1]Monthly Proforma'!$E$2:$FG$2,0)),0),0)</f>
        <v>0</v>
      </c>
      <c r="G136" s="103" cm="1">
        <f t="array" ref="G136">INDEX('[1]Monthly Proforma'!$E$145:$FF$145,,MATCH('Preferred Waterfall'!$C136,'[1]Monthly Proforma'!$E$2:$FF$2,0))</f>
        <v>0</v>
      </c>
      <c r="I136" s="104">
        <f t="shared" si="20"/>
        <v>0</v>
      </c>
      <c r="J136" s="66"/>
      <c r="K136" s="66">
        <f>SUMIFS('[1]Monthly Proforma'!$E$63:$FF$63,'[1]Monthly Proforma'!$E$2:$FF$2,'Preferred Waterfall'!$C136)+SUMIFS('[1]Monthly Proforma'!$E$64:$FF$64,'[1]Monthly Proforma'!$E$2:$FF$2,'Preferred Waterfall'!$C136)+SUMIFS('[1]Monthly Proforma'!$E$65:$FF$65,'[1]Monthly Proforma'!$E$2:$FF$2,'Preferred Waterfall'!$C136)+SUMIFS('[1]Monthly Proforma'!$E$83:$FF$83,'[1]Monthly Proforma'!$E$2:$FF$2,'Preferred Waterfall'!$C136)+SUMIFS('[1]Monthly Proforma'!$E$84:$FF$84,'[1]Monthly Proforma'!$E$2:$FF$2,'Preferred Waterfall'!$C136)+SUMIFS('[1]Monthly Proforma'!$E$124:$FF$124,'[1]Monthly Proforma'!$E$2:$FF$2,'Preferred Waterfall'!$C136)+SUMIFS('[1]Monthly Proforma'!$E$126:$FF$126,'[1]Monthly Proforma'!$E$2:$FF$2,'Preferred Waterfall'!$C136)+SUMIFS('[1]Monthly Proforma'!$E$132:$FF$132,'[1]Monthly Proforma'!$E$2:$FF$2,'Preferred Waterfall'!$C136)+SUMIFS('[1]Monthly Proforma'!$E$136:$FF$136,'[1]Monthly Proforma'!$E$2:$FF$2,'Preferred Waterfall'!$C136)</f>
        <v>0</v>
      </c>
      <c r="L136" s="66"/>
      <c r="M136" s="66">
        <f t="shared" si="21"/>
        <v>0</v>
      </c>
      <c r="N136" s="66"/>
      <c r="O136" s="66">
        <f t="shared" si="13"/>
        <v>0</v>
      </c>
      <c r="P136" s="66"/>
      <c r="Q136" s="66">
        <f t="shared" si="14"/>
        <v>0</v>
      </c>
      <c r="R136" s="66"/>
      <c r="S136" s="66">
        <f t="shared" si="15"/>
        <v>0</v>
      </c>
      <c r="T136" s="66"/>
      <c r="U136" s="66"/>
      <c r="V136" s="66"/>
      <c r="W136" s="66">
        <f>IF(-XNPV($M$10,$I$28:$I135,$C$28:$C135)*(1+$M$10)^(($C136-$C$28)/365)&gt;0,-XNPV($M$10,$I$28:$I135,$C$28:$C135)*(1+$M$10)^(($C136-$C$28)/365),0)</f>
        <v>0</v>
      </c>
      <c r="X136" s="66"/>
      <c r="Y136" s="66">
        <f t="shared" si="16"/>
        <v>0</v>
      </c>
      <c r="Z136" s="66"/>
      <c r="AA136" s="66">
        <f>IF(-XNPV($M$10,$Y$28:$Y135,$C$28:$C135)*(1+$M$10)^(($C136-$C$28)/365)&gt;0,-XNPV($M$10,$Y$28:$Y135,$C$28:$C135)*(1+$M$10)^(($C136-$C$28)/365),0)</f>
        <v>0</v>
      </c>
      <c r="AB136" s="66"/>
      <c r="AC136" s="66">
        <f t="shared" si="22"/>
        <v>0</v>
      </c>
      <c r="AD136" s="66"/>
      <c r="AE136" s="66">
        <f t="shared" si="25"/>
        <v>0</v>
      </c>
      <c r="AF136" s="66"/>
      <c r="AG136" s="66">
        <f t="shared" si="17"/>
        <v>0</v>
      </c>
      <c r="AH136" s="66"/>
      <c r="AI136" s="66">
        <f t="shared" si="23"/>
        <v>0</v>
      </c>
      <c r="AJ136" s="66"/>
      <c r="AK136" s="66">
        <f t="shared" si="18"/>
        <v>0</v>
      </c>
    </row>
    <row r="137" spans="1:37" x14ac:dyDescent="0.3">
      <c r="A137" s="2">
        <f t="shared" si="19"/>
        <v>10</v>
      </c>
      <c r="C137" s="105">
        <f t="shared" si="24"/>
        <v>48730</v>
      </c>
      <c r="E137" s="103" cm="1">
        <f t="array" ref="E137">IFERROR(IF(AND($C137&gt;='[1]Assumptions &amp; Sensitivities'!$C$8,'Preferred Waterfall'!$C137&lt;='[1]Assumptions &amp; Sensitivities'!$C$14),INDEX('[1]Monthly Proforma'!$E$144:$FG$144,,MATCH('Preferred Waterfall'!$C137,'[1]Monthly Proforma'!$E$2:$FG$2,0)),0),0)</f>
        <v>0</v>
      </c>
      <c r="G137" s="103" cm="1">
        <f t="array" ref="G137">INDEX('[1]Monthly Proforma'!$E$145:$FF$145,,MATCH('Preferred Waterfall'!$C137,'[1]Monthly Proforma'!$E$2:$FF$2,0))</f>
        <v>0</v>
      </c>
      <c r="I137" s="106">
        <f t="shared" si="20"/>
        <v>0</v>
      </c>
      <c r="J137" s="107"/>
      <c r="K137" s="107">
        <f>SUMIFS('[1]Monthly Proforma'!$E$63:$FF$63,'[1]Monthly Proforma'!$E$2:$FF$2,'Preferred Waterfall'!$C137)+SUMIFS('[1]Monthly Proforma'!$E$64:$FF$64,'[1]Monthly Proforma'!$E$2:$FF$2,'Preferred Waterfall'!$C137)+SUMIFS('[1]Monthly Proforma'!$E$65:$FF$65,'[1]Monthly Proforma'!$E$2:$FF$2,'Preferred Waterfall'!$C137)+SUMIFS('[1]Monthly Proforma'!$E$83:$FF$83,'[1]Monthly Proforma'!$E$2:$FF$2,'Preferred Waterfall'!$C137)+SUMIFS('[1]Monthly Proforma'!$E$84:$FF$84,'[1]Monthly Proforma'!$E$2:$FF$2,'Preferred Waterfall'!$C137)+SUMIFS('[1]Monthly Proforma'!$E$124:$FF$124,'[1]Monthly Proforma'!$E$2:$FF$2,'Preferred Waterfall'!$C137)+SUMIFS('[1]Monthly Proforma'!$E$126:$FF$126,'[1]Monthly Proforma'!$E$2:$FF$2,'Preferred Waterfall'!$C137)+SUMIFS('[1]Monthly Proforma'!$E$132:$FF$132,'[1]Monthly Proforma'!$E$2:$FF$2,'Preferred Waterfall'!$C137)+SUMIFS('[1]Monthly Proforma'!$E$136:$FF$136,'[1]Monthly Proforma'!$E$2:$FF$2,'Preferred Waterfall'!$C137)</f>
        <v>0</v>
      </c>
      <c r="L137" s="107"/>
      <c r="M137" s="107">
        <f t="shared" si="21"/>
        <v>0</v>
      </c>
      <c r="N137" s="107"/>
      <c r="O137" s="107">
        <f t="shared" si="13"/>
        <v>0</v>
      </c>
      <c r="P137" s="107"/>
      <c r="Q137" s="107">
        <f t="shared" si="14"/>
        <v>0</v>
      </c>
      <c r="R137" s="107"/>
      <c r="S137" s="107">
        <f t="shared" si="15"/>
        <v>0</v>
      </c>
      <c r="T137" s="107"/>
      <c r="U137" s="107"/>
      <c r="V137" s="107"/>
      <c r="W137" s="107">
        <f>IF(-XNPV($M$10,$I$28:$I136,$C$28:$C136)*(1+$M$10)^(($C137-$C$28)/365)&gt;0,-XNPV($M$10,$I$28:$I136,$C$28:$C136)*(1+$M$10)^(($C137-$C$28)/365),0)</f>
        <v>0</v>
      </c>
      <c r="X137" s="107"/>
      <c r="Y137" s="107">
        <f t="shared" si="16"/>
        <v>0</v>
      </c>
      <c r="Z137" s="107"/>
      <c r="AA137" s="107">
        <f>IF(-XNPV($M$10,$Y$28:$Y136,$C$28:$C136)*(1+$M$10)^(($C137-$C$28)/365)&gt;0,-XNPV($M$10,$Y$28:$Y136,$C$28:$C136)*(1+$M$10)^(($C137-$C$28)/365),0)</f>
        <v>0</v>
      </c>
      <c r="AB137" s="107"/>
      <c r="AC137" s="107">
        <f t="shared" si="22"/>
        <v>0</v>
      </c>
      <c r="AD137" s="107"/>
      <c r="AE137" s="107">
        <f t="shared" si="25"/>
        <v>0</v>
      </c>
      <c r="AF137" s="107"/>
      <c r="AG137" s="107">
        <f t="shared" si="17"/>
        <v>0</v>
      </c>
      <c r="AH137" s="107"/>
      <c r="AI137" s="107">
        <f t="shared" si="23"/>
        <v>0</v>
      </c>
      <c r="AJ137" s="107"/>
      <c r="AK137" s="107">
        <f t="shared" si="18"/>
        <v>0</v>
      </c>
    </row>
    <row r="138" spans="1:37" x14ac:dyDescent="0.3">
      <c r="A138" s="2">
        <f t="shared" si="19"/>
        <v>10</v>
      </c>
      <c r="C138" s="105">
        <f t="shared" si="24"/>
        <v>48760</v>
      </c>
      <c r="E138" s="103" cm="1">
        <f t="array" ref="E138">IFERROR(IF(AND($C138&gt;='[1]Assumptions &amp; Sensitivities'!$C$8,'Preferred Waterfall'!$C138&lt;='[1]Assumptions &amp; Sensitivities'!$C$14),INDEX('[1]Monthly Proforma'!$E$144:$FG$144,,MATCH('Preferred Waterfall'!$C138,'[1]Monthly Proforma'!$E$2:$FG$2,0)),0),0)</f>
        <v>0</v>
      </c>
      <c r="G138" s="103" cm="1">
        <f t="array" ref="G138">INDEX('[1]Monthly Proforma'!$E$145:$FF$145,,MATCH('Preferred Waterfall'!$C138,'[1]Monthly Proforma'!$E$2:$FF$2,0))</f>
        <v>0</v>
      </c>
      <c r="I138" s="104">
        <f t="shared" si="20"/>
        <v>0</v>
      </c>
      <c r="J138" s="66"/>
      <c r="K138" s="66">
        <f>SUMIFS('[1]Monthly Proforma'!$E$63:$FF$63,'[1]Monthly Proforma'!$E$2:$FF$2,'Preferred Waterfall'!$C138)+SUMIFS('[1]Monthly Proforma'!$E$64:$FF$64,'[1]Monthly Proforma'!$E$2:$FF$2,'Preferred Waterfall'!$C138)+SUMIFS('[1]Monthly Proforma'!$E$65:$FF$65,'[1]Monthly Proforma'!$E$2:$FF$2,'Preferred Waterfall'!$C138)+SUMIFS('[1]Monthly Proforma'!$E$83:$FF$83,'[1]Monthly Proforma'!$E$2:$FF$2,'Preferred Waterfall'!$C138)+SUMIFS('[1]Monthly Proforma'!$E$84:$FF$84,'[1]Monthly Proforma'!$E$2:$FF$2,'Preferred Waterfall'!$C138)+SUMIFS('[1]Monthly Proforma'!$E$124:$FF$124,'[1]Monthly Proforma'!$E$2:$FF$2,'Preferred Waterfall'!$C138)+SUMIFS('[1]Monthly Proforma'!$E$126:$FF$126,'[1]Monthly Proforma'!$E$2:$FF$2,'Preferred Waterfall'!$C138)+SUMIFS('[1]Monthly Proforma'!$E$132:$FF$132,'[1]Monthly Proforma'!$E$2:$FF$2,'Preferred Waterfall'!$C138)+SUMIFS('[1]Monthly Proforma'!$E$136:$FF$136,'[1]Monthly Proforma'!$E$2:$FF$2,'Preferred Waterfall'!$C138)</f>
        <v>0</v>
      </c>
      <c r="L138" s="66"/>
      <c r="M138" s="66">
        <f t="shared" si="21"/>
        <v>0</v>
      </c>
      <c r="N138" s="66"/>
      <c r="O138" s="66">
        <f t="shared" si="13"/>
        <v>0</v>
      </c>
      <c r="P138" s="66"/>
      <c r="Q138" s="66">
        <f t="shared" si="14"/>
        <v>0</v>
      </c>
      <c r="R138" s="66"/>
      <c r="S138" s="66">
        <f t="shared" si="15"/>
        <v>0</v>
      </c>
      <c r="T138" s="66"/>
      <c r="U138" s="66"/>
      <c r="V138" s="66"/>
      <c r="W138" s="66">
        <f>IF(-XNPV($M$10,$I$28:$I137,$C$28:$C137)*(1+$M$10)^(($C138-$C$28)/365)&gt;0,-XNPV($M$10,$I$28:$I137,$C$28:$C137)*(1+$M$10)^(($C138-$C$28)/365),0)</f>
        <v>0</v>
      </c>
      <c r="X138" s="66"/>
      <c r="Y138" s="66">
        <f t="shared" si="16"/>
        <v>0</v>
      </c>
      <c r="Z138" s="66"/>
      <c r="AA138" s="66">
        <f>IF(-XNPV($M$10,$Y$28:$Y137,$C$28:$C137)*(1+$M$10)^(($C138-$C$28)/365)&gt;0,-XNPV($M$10,$Y$28:$Y137,$C$28:$C137)*(1+$M$10)^(($C138-$C$28)/365),0)</f>
        <v>0</v>
      </c>
      <c r="AB138" s="66"/>
      <c r="AC138" s="66">
        <f t="shared" si="22"/>
        <v>0</v>
      </c>
      <c r="AD138" s="66"/>
      <c r="AE138" s="66">
        <f t="shared" si="25"/>
        <v>0</v>
      </c>
      <c r="AF138" s="66"/>
      <c r="AG138" s="66">
        <f t="shared" si="17"/>
        <v>0</v>
      </c>
      <c r="AH138" s="66"/>
      <c r="AI138" s="66">
        <f t="shared" si="23"/>
        <v>0</v>
      </c>
      <c r="AJ138" s="66"/>
      <c r="AK138" s="66">
        <f t="shared" si="18"/>
        <v>0</v>
      </c>
    </row>
    <row r="139" spans="1:37" x14ac:dyDescent="0.3">
      <c r="A139" s="2">
        <f t="shared" si="19"/>
        <v>10</v>
      </c>
      <c r="C139" s="105">
        <f t="shared" si="24"/>
        <v>48791</v>
      </c>
      <c r="E139" s="103" cm="1">
        <f t="array" ref="E139">IFERROR(IF(AND($C139&gt;='[1]Assumptions &amp; Sensitivities'!$C$8,'Preferred Waterfall'!$C139&lt;='[1]Assumptions &amp; Sensitivities'!$C$14),INDEX('[1]Monthly Proforma'!$E$144:$FG$144,,MATCH('Preferred Waterfall'!$C139,'[1]Monthly Proforma'!$E$2:$FG$2,0)),0),0)</f>
        <v>0</v>
      </c>
      <c r="G139" s="103" cm="1">
        <f t="array" ref="G139">INDEX('[1]Monthly Proforma'!$E$145:$FF$145,,MATCH('Preferred Waterfall'!$C139,'[1]Monthly Proforma'!$E$2:$FF$2,0))</f>
        <v>0</v>
      </c>
      <c r="I139" s="106">
        <f t="shared" si="20"/>
        <v>0</v>
      </c>
      <c r="J139" s="107"/>
      <c r="K139" s="107">
        <f>SUMIFS('[1]Monthly Proforma'!$E$63:$FF$63,'[1]Monthly Proforma'!$E$2:$FF$2,'Preferred Waterfall'!$C139)+SUMIFS('[1]Monthly Proforma'!$E$64:$FF$64,'[1]Monthly Proforma'!$E$2:$FF$2,'Preferred Waterfall'!$C139)+SUMIFS('[1]Monthly Proforma'!$E$65:$FF$65,'[1]Monthly Proforma'!$E$2:$FF$2,'Preferred Waterfall'!$C139)+SUMIFS('[1]Monthly Proforma'!$E$83:$FF$83,'[1]Monthly Proforma'!$E$2:$FF$2,'Preferred Waterfall'!$C139)+SUMIFS('[1]Monthly Proforma'!$E$84:$FF$84,'[1]Monthly Proforma'!$E$2:$FF$2,'Preferred Waterfall'!$C139)+SUMIFS('[1]Monthly Proforma'!$E$124:$FF$124,'[1]Monthly Proforma'!$E$2:$FF$2,'Preferred Waterfall'!$C139)+SUMIFS('[1]Monthly Proforma'!$E$126:$FF$126,'[1]Monthly Proforma'!$E$2:$FF$2,'Preferred Waterfall'!$C139)+SUMIFS('[1]Monthly Proforma'!$E$132:$FF$132,'[1]Monthly Proforma'!$E$2:$FF$2,'Preferred Waterfall'!$C139)+SUMIFS('[1]Monthly Proforma'!$E$136:$FF$136,'[1]Monthly Proforma'!$E$2:$FF$2,'Preferred Waterfall'!$C139)</f>
        <v>0</v>
      </c>
      <c r="L139" s="107"/>
      <c r="M139" s="107">
        <f t="shared" si="21"/>
        <v>0</v>
      </c>
      <c r="N139" s="107"/>
      <c r="O139" s="107">
        <f t="shared" si="13"/>
        <v>0</v>
      </c>
      <c r="P139" s="107"/>
      <c r="Q139" s="107">
        <f t="shared" si="14"/>
        <v>0</v>
      </c>
      <c r="R139" s="107"/>
      <c r="S139" s="107">
        <f t="shared" si="15"/>
        <v>0</v>
      </c>
      <c r="T139" s="107"/>
      <c r="U139" s="107"/>
      <c r="V139" s="107"/>
      <c r="W139" s="107">
        <f>IF(-XNPV($M$10,$I$28:$I138,$C$28:$C138)*(1+$M$10)^(($C139-$C$28)/365)&gt;0,-XNPV($M$10,$I$28:$I138,$C$28:$C138)*(1+$M$10)^(($C139-$C$28)/365),0)</f>
        <v>0</v>
      </c>
      <c r="X139" s="107"/>
      <c r="Y139" s="107">
        <f t="shared" si="16"/>
        <v>0</v>
      </c>
      <c r="Z139" s="107"/>
      <c r="AA139" s="107">
        <f>IF(-XNPV($M$10,$Y$28:$Y138,$C$28:$C138)*(1+$M$10)^(($C139-$C$28)/365)&gt;0,-XNPV($M$10,$Y$28:$Y138,$C$28:$C138)*(1+$M$10)^(($C139-$C$28)/365),0)</f>
        <v>0</v>
      </c>
      <c r="AB139" s="107"/>
      <c r="AC139" s="107">
        <f t="shared" si="22"/>
        <v>0</v>
      </c>
      <c r="AD139" s="107"/>
      <c r="AE139" s="107">
        <f t="shared" si="25"/>
        <v>0</v>
      </c>
      <c r="AF139" s="107"/>
      <c r="AG139" s="107">
        <f t="shared" si="17"/>
        <v>0</v>
      </c>
      <c r="AH139" s="107"/>
      <c r="AI139" s="107">
        <f t="shared" si="23"/>
        <v>0</v>
      </c>
      <c r="AJ139" s="107"/>
      <c r="AK139" s="107">
        <f t="shared" si="18"/>
        <v>0</v>
      </c>
    </row>
    <row r="140" spans="1:37" x14ac:dyDescent="0.3">
      <c r="A140" s="2">
        <f t="shared" si="19"/>
        <v>10</v>
      </c>
      <c r="C140" s="105">
        <f t="shared" si="24"/>
        <v>48822</v>
      </c>
      <c r="E140" s="103" cm="1">
        <f t="array" ref="E140">IFERROR(IF(AND($C140&gt;='[1]Assumptions &amp; Sensitivities'!$C$8,'Preferred Waterfall'!$C140&lt;='[1]Assumptions &amp; Sensitivities'!$C$14),INDEX('[1]Monthly Proforma'!$E$144:$FG$144,,MATCH('Preferred Waterfall'!$C140,'[1]Monthly Proforma'!$E$2:$FG$2,0)),0),0)</f>
        <v>0</v>
      </c>
      <c r="G140" s="103" cm="1">
        <f t="array" ref="G140">INDEX('[1]Monthly Proforma'!$E$145:$FF$145,,MATCH('Preferred Waterfall'!$C140,'[1]Monthly Proforma'!$E$2:$FF$2,0))</f>
        <v>0</v>
      </c>
      <c r="I140" s="104">
        <f t="shared" si="20"/>
        <v>0</v>
      </c>
      <c r="J140" s="66"/>
      <c r="K140" s="66">
        <f>SUMIFS('[1]Monthly Proforma'!$E$63:$FF$63,'[1]Monthly Proforma'!$E$2:$FF$2,'Preferred Waterfall'!$C140)+SUMIFS('[1]Monthly Proforma'!$E$64:$FF$64,'[1]Monthly Proforma'!$E$2:$FF$2,'Preferred Waterfall'!$C140)+SUMIFS('[1]Monthly Proforma'!$E$65:$FF$65,'[1]Monthly Proforma'!$E$2:$FF$2,'Preferred Waterfall'!$C140)+SUMIFS('[1]Monthly Proforma'!$E$83:$FF$83,'[1]Monthly Proforma'!$E$2:$FF$2,'Preferred Waterfall'!$C140)+SUMIFS('[1]Monthly Proforma'!$E$84:$FF$84,'[1]Monthly Proforma'!$E$2:$FF$2,'Preferred Waterfall'!$C140)+SUMIFS('[1]Monthly Proforma'!$E$124:$FF$124,'[1]Monthly Proforma'!$E$2:$FF$2,'Preferred Waterfall'!$C140)+SUMIFS('[1]Monthly Proforma'!$E$126:$FF$126,'[1]Monthly Proforma'!$E$2:$FF$2,'Preferred Waterfall'!$C140)+SUMIFS('[1]Monthly Proforma'!$E$132:$FF$132,'[1]Monthly Proforma'!$E$2:$FF$2,'Preferred Waterfall'!$C140)+SUMIFS('[1]Monthly Proforma'!$E$136:$FF$136,'[1]Monthly Proforma'!$E$2:$FF$2,'Preferred Waterfall'!$C140)</f>
        <v>0</v>
      </c>
      <c r="L140" s="66"/>
      <c r="M140" s="66">
        <f t="shared" si="21"/>
        <v>0</v>
      </c>
      <c r="N140" s="66"/>
      <c r="O140" s="66">
        <f t="shared" si="13"/>
        <v>0</v>
      </c>
      <c r="P140" s="66"/>
      <c r="Q140" s="66">
        <f t="shared" si="14"/>
        <v>0</v>
      </c>
      <c r="R140" s="66"/>
      <c r="S140" s="66">
        <f t="shared" si="15"/>
        <v>0</v>
      </c>
      <c r="T140" s="66"/>
      <c r="U140" s="66"/>
      <c r="V140" s="66"/>
      <c r="W140" s="66">
        <f>IF(-XNPV($M$10,$I$28:$I139,$C$28:$C139)*(1+$M$10)^(($C140-$C$28)/365)&gt;0,-XNPV($M$10,$I$28:$I139,$C$28:$C139)*(1+$M$10)^(($C140-$C$28)/365),0)</f>
        <v>0</v>
      </c>
      <c r="X140" s="66"/>
      <c r="Y140" s="66">
        <f t="shared" si="16"/>
        <v>0</v>
      </c>
      <c r="Z140" s="66"/>
      <c r="AA140" s="66">
        <f>IF(-XNPV($M$10,$Y$28:$Y139,$C$28:$C139)*(1+$M$10)^(($C140-$C$28)/365)&gt;0,-XNPV($M$10,$Y$28:$Y139,$C$28:$C139)*(1+$M$10)^(($C140-$C$28)/365),0)</f>
        <v>0</v>
      </c>
      <c r="AB140" s="66"/>
      <c r="AC140" s="66">
        <f t="shared" si="22"/>
        <v>0</v>
      </c>
      <c r="AD140" s="66"/>
      <c r="AE140" s="66">
        <f t="shared" si="25"/>
        <v>0</v>
      </c>
      <c r="AF140" s="66"/>
      <c r="AG140" s="66">
        <f t="shared" si="17"/>
        <v>0</v>
      </c>
      <c r="AH140" s="66"/>
      <c r="AI140" s="66">
        <f t="shared" si="23"/>
        <v>0</v>
      </c>
      <c r="AJ140" s="66"/>
      <c r="AK140" s="66">
        <f t="shared" si="18"/>
        <v>0</v>
      </c>
    </row>
    <row r="141" spans="1:37" x14ac:dyDescent="0.3">
      <c r="A141" s="2">
        <f t="shared" si="19"/>
        <v>10</v>
      </c>
      <c r="C141" s="105">
        <f t="shared" si="24"/>
        <v>48852</v>
      </c>
      <c r="E141" s="103" cm="1">
        <f t="array" ref="E141">IFERROR(IF(AND($C141&gt;='[1]Assumptions &amp; Sensitivities'!$C$8,'Preferred Waterfall'!$C141&lt;='[1]Assumptions &amp; Sensitivities'!$C$14),INDEX('[1]Monthly Proforma'!$E$144:$FG$144,,MATCH('Preferred Waterfall'!$C141,'[1]Monthly Proforma'!$E$2:$FG$2,0)),0),0)</f>
        <v>0</v>
      </c>
      <c r="G141" s="103" cm="1">
        <f t="array" ref="G141">INDEX('[1]Monthly Proforma'!$E$145:$FF$145,,MATCH('Preferred Waterfall'!$C141,'[1]Monthly Proforma'!$E$2:$FF$2,0))</f>
        <v>0</v>
      </c>
      <c r="I141" s="106">
        <f t="shared" si="20"/>
        <v>0</v>
      </c>
      <c r="J141" s="107"/>
      <c r="K141" s="107">
        <f>SUMIFS('[1]Monthly Proforma'!$E$63:$FF$63,'[1]Monthly Proforma'!$E$2:$FF$2,'Preferred Waterfall'!$C141)+SUMIFS('[1]Monthly Proforma'!$E$64:$FF$64,'[1]Monthly Proforma'!$E$2:$FF$2,'Preferred Waterfall'!$C141)+SUMIFS('[1]Monthly Proforma'!$E$65:$FF$65,'[1]Monthly Proforma'!$E$2:$FF$2,'Preferred Waterfall'!$C141)+SUMIFS('[1]Monthly Proforma'!$E$83:$FF$83,'[1]Monthly Proforma'!$E$2:$FF$2,'Preferred Waterfall'!$C141)+SUMIFS('[1]Monthly Proforma'!$E$84:$FF$84,'[1]Monthly Proforma'!$E$2:$FF$2,'Preferred Waterfall'!$C141)+SUMIFS('[1]Monthly Proforma'!$E$124:$FF$124,'[1]Monthly Proforma'!$E$2:$FF$2,'Preferred Waterfall'!$C141)+SUMIFS('[1]Monthly Proforma'!$E$126:$FF$126,'[1]Monthly Proforma'!$E$2:$FF$2,'Preferred Waterfall'!$C141)+SUMIFS('[1]Monthly Proforma'!$E$132:$FF$132,'[1]Monthly Proforma'!$E$2:$FF$2,'Preferred Waterfall'!$C141)+SUMIFS('[1]Monthly Proforma'!$E$136:$FF$136,'[1]Monthly Proforma'!$E$2:$FF$2,'Preferred Waterfall'!$C141)</f>
        <v>0</v>
      </c>
      <c r="L141" s="107"/>
      <c r="M141" s="107">
        <f t="shared" si="21"/>
        <v>0</v>
      </c>
      <c r="N141" s="107"/>
      <c r="O141" s="107">
        <f t="shared" si="13"/>
        <v>0</v>
      </c>
      <c r="P141" s="107"/>
      <c r="Q141" s="107">
        <f t="shared" si="14"/>
        <v>0</v>
      </c>
      <c r="R141" s="107"/>
      <c r="S141" s="107">
        <f t="shared" si="15"/>
        <v>0</v>
      </c>
      <c r="T141" s="107"/>
      <c r="U141" s="107"/>
      <c r="V141" s="107"/>
      <c r="W141" s="107">
        <f>IF(-XNPV($M$10,$I$28:$I140,$C$28:$C140)*(1+$M$10)^(($C141-$C$28)/365)&gt;0,-XNPV($M$10,$I$28:$I140,$C$28:$C140)*(1+$M$10)^(($C141-$C$28)/365),0)</f>
        <v>0</v>
      </c>
      <c r="X141" s="107"/>
      <c r="Y141" s="107">
        <f t="shared" si="16"/>
        <v>0</v>
      </c>
      <c r="Z141" s="107"/>
      <c r="AA141" s="107">
        <f>IF(-XNPV($M$10,$Y$28:$Y140,$C$28:$C140)*(1+$M$10)^(($C141-$C$28)/365)&gt;0,-XNPV($M$10,$Y$28:$Y140,$C$28:$C140)*(1+$M$10)^(($C141-$C$28)/365),0)</f>
        <v>0</v>
      </c>
      <c r="AB141" s="107"/>
      <c r="AC141" s="107">
        <f t="shared" si="22"/>
        <v>0</v>
      </c>
      <c r="AD141" s="107"/>
      <c r="AE141" s="107">
        <f t="shared" si="25"/>
        <v>0</v>
      </c>
      <c r="AF141" s="107"/>
      <c r="AG141" s="107">
        <f t="shared" si="17"/>
        <v>0</v>
      </c>
      <c r="AH141" s="107"/>
      <c r="AI141" s="107">
        <f t="shared" si="23"/>
        <v>0</v>
      </c>
      <c r="AJ141" s="107"/>
      <c r="AK141" s="107">
        <f t="shared" si="18"/>
        <v>0</v>
      </c>
    </row>
    <row r="142" spans="1:37" x14ac:dyDescent="0.3">
      <c r="A142" s="2">
        <f t="shared" si="19"/>
        <v>10</v>
      </c>
      <c r="C142" s="105">
        <f t="shared" si="24"/>
        <v>48883</v>
      </c>
      <c r="E142" s="103" cm="1">
        <f t="array" ref="E142">IFERROR(IF(AND($C142&gt;='[1]Assumptions &amp; Sensitivities'!$C$8,'Preferred Waterfall'!$C142&lt;='[1]Assumptions &amp; Sensitivities'!$C$14),INDEX('[1]Monthly Proforma'!$E$144:$FG$144,,MATCH('Preferred Waterfall'!$C142,'[1]Monthly Proforma'!$E$2:$FG$2,0)),0),0)</f>
        <v>0</v>
      </c>
      <c r="G142" s="103" cm="1">
        <f t="array" ref="G142">INDEX('[1]Monthly Proforma'!$E$145:$FF$145,,MATCH('Preferred Waterfall'!$C142,'[1]Monthly Proforma'!$E$2:$FF$2,0))</f>
        <v>0</v>
      </c>
      <c r="I142" s="104">
        <f t="shared" si="20"/>
        <v>0</v>
      </c>
      <c r="J142" s="66"/>
      <c r="K142" s="66">
        <f>SUMIFS('[1]Monthly Proforma'!$E$63:$FF$63,'[1]Monthly Proforma'!$E$2:$FF$2,'Preferred Waterfall'!$C142)+SUMIFS('[1]Monthly Proforma'!$E$64:$FF$64,'[1]Monthly Proforma'!$E$2:$FF$2,'Preferred Waterfall'!$C142)+SUMIFS('[1]Monthly Proforma'!$E$65:$FF$65,'[1]Monthly Proforma'!$E$2:$FF$2,'Preferred Waterfall'!$C142)+SUMIFS('[1]Monthly Proforma'!$E$83:$FF$83,'[1]Monthly Proforma'!$E$2:$FF$2,'Preferred Waterfall'!$C142)+SUMIFS('[1]Monthly Proforma'!$E$84:$FF$84,'[1]Monthly Proforma'!$E$2:$FF$2,'Preferred Waterfall'!$C142)+SUMIFS('[1]Monthly Proforma'!$E$124:$FF$124,'[1]Monthly Proforma'!$E$2:$FF$2,'Preferred Waterfall'!$C142)+SUMIFS('[1]Monthly Proforma'!$E$126:$FF$126,'[1]Monthly Proforma'!$E$2:$FF$2,'Preferred Waterfall'!$C142)+SUMIFS('[1]Monthly Proforma'!$E$132:$FF$132,'[1]Monthly Proforma'!$E$2:$FF$2,'Preferred Waterfall'!$C142)+SUMIFS('[1]Monthly Proforma'!$E$136:$FF$136,'[1]Monthly Proforma'!$E$2:$FF$2,'Preferred Waterfall'!$C142)</f>
        <v>0</v>
      </c>
      <c r="L142" s="66"/>
      <c r="M142" s="66">
        <f t="shared" si="21"/>
        <v>0</v>
      </c>
      <c r="N142" s="66"/>
      <c r="O142" s="66">
        <f t="shared" si="13"/>
        <v>0</v>
      </c>
      <c r="P142" s="66"/>
      <c r="Q142" s="66">
        <f t="shared" si="14"/>
        <v>0</v>
      </c>
      <c r="R142" s="66"/>
      <c r="S142" s="66">
        <f t="shared" si="15"/>
        <v>0</v>
      </c>
      <c r="T142" s="66"/>
      <c r="U142" s="66"/>
      <c r="V142" s="66"/>
      <c r="W142" s="66">
        <f>IF(-XNPV($M$10,$I$28:$I141,$C$28:$C141)*(1+$M$10)^(($C142-$C$28)/365)&gt;0,-XNPV($M$10,$I$28:$I141,$C$28:$C141)*(1+$M$10)^(($C142-$C$28)/365),0)</f>
        <v>0</v>
      </c>
      <c r="X142" s="66"/>
      <c r="Y142" s="66">
        <f t="shared" si="16"/>
        <v>0</v>
      </c>
      <c r="Z142" s="66"/>
      <c r="AA142" s="66">
        <f>IF(-XNPV($M$10,$Y$28:$Y141,$C$28:$C141)*(1+$M$10)^(($C142-$C$28)/365)&gt;0,-XNPV($M$10,$Y$28:$Y141,$C$28:$C141)*(1+$M$10)^(($C142-$C$28)/365),0)</f>
        <v>0</v>
      </c>
      <c r="AB142" s="66"/>
      <c r="AC142" s="66">
        <f t="shared" si="22"/>
        <v>0</v>
      </c>
      <c r="AD142" s="66"/>
      <c r="AE142" s="66">
        <f t="shared" si="25"/>
        <v>0</v>
      </c>
      <c r="AF142" s="66"/>
      <c r="AG142" s="66">
        <f t="shared" si="17"/>
        <v>0</v>
      </c>
      <c r="AH142" s="66"/>
      <c r="AI142" s="66">
        <f t="shared" si="23"/>
        <v>0</v>
      </c>
      <c r="AJ142" s="66"/>
      <c r="AK142" s="66">
        <f t="shared" si="18"/>
        <v>0</v>
      </c>
    </row>
    <row r="143" spans="1:37" x14ac:dyDescent="0.3">
      <c r="A143" s="2">
        <f t="shared" si="19"/>
        <v>10</v>
      </c>
      <c r="C143" s="105">
        <f t="shared" si="24"/>
        <v>48913</v>
      </c>
      <c r="E143" s="103" cm="1">
        <f t="array" ref="E143">IFERROR(IF(AND($C143&gt;='[1]Assumptions &amp; Sensitivities'!$C$8,'Preferred Waterfall'!$C143&lt;='[1]Assumptions &amp; Sensitivities'!$C$14),INDEX('[1]Monthly Proforma'!$E$144:$FG$144,,MATCH('Preferred Waterfall'!$C143,'[1]Monthly Proforma'!$E$2:$FG$2,0)),0),0)</f>
        <v>0</v>
      </c>
      <c r="G143" s="103" cm="1">
        <f t="array" ref="G143">INDEX('[1]Monthly Proforma'!$E$145:$FF$145,,MATCH('Preferred Waterfall'!$C143,'[1]Monthly Proforma'!$E$2:$FF$2,0))</f>
        <v>0</v>
      </c>
      <c r="I143" s="106">
        <f t="shared" si="20"/>
        <v>0</v>
      </c>
      <c r="J143" s="107"/>
      <c r="K143" s="107">
        <f>SUMIFS('[1]Monthly Proforma'!$E$63:$FF$63,'[1]Monthly Proforma'!$E$2:$FF$2,'Preferred Waterfall'!$C143)+SUMIFS('[1]Monthly Proforma'!$E$64:$FF$64,'[1]Monthly Proforma'!$E$2:$FF$2,'Preferred Waterfall'!$C143)+SUMIFS('[1]Monthly Proforma'!$E$65:$FF$65,'[1]Monthly Proforma'!$E$2:$FF$2,'Preferred Waterfall'!$C143)+SUMIFS('[1]Monthly Proforma'!$E$83:$FF$83,'[1]Monthly Proforma'!$E$2:$FF$2,'Preferred Waterfall'!$C143)+SUMIFS('[1]Monthly Proforma'!$E$84:$FF$84,'[1]Monthly Proforma'!$E$2:$FF$2,'Preferred Waterfall'!$C143)+SUMIFS('[1]Monthly Proforma'!$E$124:$FF$124,'[1]Monthly Proforma'!$E$2:$FF$2,'Preferred Waterfall'!$C143)+SUMIFS('[1]Monthly Proforma'!$E$126:$FF$126,'[1]Monthly Proforma'!$E$2:$FF$2,'Preferred Waterfall'!$C143)+SUMIFS('[1]Monthly Proforma'!$E$132:$FF$132,'[1]Monthly Proforma'!$E$2:$FF$2,'Preferred Waterfall'!$C143)+SUMIFS('[1]Monthly Proforma'!$E$136:$FF$136,'[1]Monthly Proforma'!$E$2:$FF$2,'Preferred Waterfall'!$C143)</f>
        <v>0</v>
      </c>
      <c r="L143" s="107"/>
      <c r="M143" s="107">
        <f t="shared" si="21"/>
        <v>0</v>
      </c>
      <c r="N143" s="107"/>
      <c r="O143" s="107">
        <f t="shared" si="13"/>
        <v>0</v>
      </c>
      <c r="P143" s="107"/>
      <c r="Q143" s="107">
        <f t="shared" si="14"/>
        <v>0</v>
      </c>
      <c r="R143" s="107"/>
      <c r="S143" s="107">
        <f t="shared" si="15"/>
        <v>0</v>
      </c>
      <c r="T143" s="107"/>
      <c r="U143" s="107"/>
      <c r="V143" s="107"/>
      <c r="W143" s="107">
        <f>IF(-XNPV($M$10,$I$28:$I142,$C$28:$C142)*(1+$M$10)^(($C143-$C$28)/365)&gt;0,-XNPV($M$10,$I$28:$I142,$C$28:$C142)*(1+$M$10)^(($C143-$C$28)/365),0)</f>
        <v>0</v>
      </c>
      <c r="X143" s="107"/>
      <c r="Y143" s="107">
        <f t="shared" si="16"/>
        <v>0</v>
      </c>
      <c r="Z143" s="107"/>
      <c r="AA143" s="107">
        <f>IF(-XNPV($M$10,$Y$28:$Y142,$C$28:$C142)*(1+$M$10)^(($C143-$C$28)/365)&gt;0,-XNPV($M$10,$Y$28:$Y142,$C$28:$C142)*(1+$M$10)^(($C143-$C$28)/365),0)</f>
        <v>0</v>
      </c>
      <c r="AB143" s="107"/>
      <c r="AC143" s="107">
        <f t="shared" si="22"/>
        <v>0</v>
      </c>
      <c r="AD143" s="107"/>
      <c r="AE143" s="107">
        <f t="shared" si="25"/>
        <v>0</v>
      </c>
      <c r="AF143" s="107"/>
      <c r="AG143" s="107">
        <f t="shared" si="17"/>
        <v>0</v>
      </c>
      <c r="AH143" s="107"/>
      <c r="AI143" s="107">
        <f t="shared" si="23"/>
        <v>0</v>
      </c>
      <c r="AJ143" s="107"/>
      <c r="AK143" s="107">
        <f t="shared" si="18"/>
        <v>0</v>
      </c>
    </row>
    <row r="144" spans="1:37" x14ac:dyDescent="0.3">
      <c r="A144" s="2">
        <f t="shared" si="19"/>
        <v>10</v>
      </c>
      <c r="C144" s="105">
        <f t="shared" si="24"/>
        <v>48944</v>
      </c>
      <c r="E144" s="103" cm="1">
        <f t="array" ref="E144">IFERROR(IF(AND($C144&gt;='[1]Assumptions &amp; Sensitivities'!$C$8,'Preferred Waterfall'!$C144&lt;='[1]Assumptions &amp; Sensitivities'!$C$14),INDEX('[1]Monthly Proforma'!$E$144:$FG$144,,MATCH('Preferred Waterfall'!$C144,'[1]Monthly Proforma'!$E$2:$FG$2,0)),0),0)</f>
        <v>0</v>
      </c>
      <c r="G144" s="103" cm="1">
        <f t="array" ref="G144">INDEX('[1]Monthly Proforma'!$E$145:$FF$145,,MATCH('Preferred Waterfall'!$C144,'[1]Monthly Proforma'!$E$2:$FF$2,0))</f>
        <v>0</v>
      </c>
      <c r="I144" s="104">
        <f t="shared" si="20"/>
        <v>0</v>
      </c>
      <c r="J144" s="66"/>
      <c r="K144" s="66">
        <f>SUMIFS('[1]Monthly Proforma'!$E$63:$FF$63,'[1]Monthly Proforma'!$E$2:$FF$2,'Preferred Waterfall'!$C144)+SUMIFS('[1]Monthly Proforma'!$E$64:$FF$64,'[1]Monthly Proforma'!$E$2:$FF$2,'Preferred Waterfall'!$C144)+SUMIFS('[1]Monthly Proforma'!$E$65:$FF$65,'[1]Monthly Proforma'!$E$2:$FF$2,'Preferred Waterfall'!$C144)+SUMIFS('[1]Monthly Proforma'!$E$83:$FF$83,'[1]Monthly Proforma'!$E$2:$FF$2,'Preferred Waterfall'!$C144)+SUMIFS('[1]Monthly Proforma'!$E$84:$FF$84,'[1]Monthly Proforma'!$E$2:$FF$2,'Preferred Waterfall'!$C144)+SUMIFS('[1]Monthly Proforma'!$E$124:$FF$124,'[1]Monthly Proforma'!$E$2:$FF$2,'Preferred Waterfall'!$C144)+SUMIFS('[1]Monthly Proforma'!$E$126:$FF$126,'[1]Monthly Proforma'!$E$2:$FF$2,'Preferred Waterfall'!$C144)+SUMIFS('[1]Monthly Proforma'!$E$132:$FF$132,'[1]Monthly Proforma'!$E$2:$FF$2,'Preferred Waterfall'!$C144)+SUMIFS('[1]Monthly Proforma'!$E$136:$FF$136,'[1]Monthly Proforma'!$E$2:$FF$2,'Preferred Waterfall'!$C144)</f>
        <v>0</v>
      </c>
      <c r="L144" s="66"/>
      <c r="M144" s="66">
        <f t="shared" si="21"/>
        <v>0</v>
      </c>
      <c r="N144" s="66"/>
      <c r="O144" s="66">
        <f t="shared" si="13"/>
        <v>0</v>
      </c>
      <c r="P144" s="66"/>
      <c r="Q144" s="66">
        <f t="shared" si="14"/>
        <v>0</v>
      </c>
      <c r="R144" s="66"/>
      <c r="S144" s="66">
        <f t="shared" si="15"/>
        <v>0</v>
      </c>
      <c r="T144" s="66"/>
      <c r="U144" s="66"/>
      <c r="V144" s="66"/>
      <c r="W144" s="66">
        <f>IF(-XNPV($M$10,$I$28:$I143,$C$28:$C143)*(1+$M$10)^(($C144-$C$28)/365)&gt;0,-XNPV($M$10,$I$28:$I143,$C$28:$C143)*(1+$M$10)^(($C144-$C$28)/365),0)</f>
        <v>0</v>
      </c>
      <c r="X144" s="66"/>
      <c r="Y144" s="66">
        <f t="shared" si="16"/>
        <v>0</v>
      </c>
      <c r="Z144" s="66"/>
      <c r="AA144" s="66">
        <f>IF(-XNPV($M$10,$Y$28:$Y143,$C$28:$C143)*(1+$M$10)^(($C144-$C$28)/365)&gt;0,-XNPV($M$10,$Y$28:$Y143,$C$28:$C143)*(1+$M$10)^(($C144-$C$28)/365),0)</f>
        <v>0</v>
      </c>
      <c r="AB144" s="66"/>
      <c r="AC144" s="66">
        <f t="shared" si="22"/>
        <v>0</v>
      </c>
      <c r="AD144" s="66"/>
      <c r="AE144" s="66">
        <f t="shared" si="25"/>
        <v>0</v>
      </c>
      <c r="AF144" s="66"/>
      <c r="AG144" s="66">
        <f t="shared" si="17"/>
        <v>0</v>
      </c>
      <c r="AH144" s="66"/>
      <c r="AI144" s="66">
        <f t="shared" si="23"/>
        <v>0</v>
      </c>
      <c r="AJ144" s="66"/>
      <c r="AK144" s="66">
        <f t="shared" si="18"/>
        <v>0</v>
      </c>
    </row>
    <row r="145" spans="1:37" x14ac:dyDescent="0.3">
      <c r="A145" s="2">
        <f t="shared" si="19"/>
        <v>10</v>
      </c>
      <c r="C145" s="105">
        <f t="shared" si="24"/>
        <v>48975</v>
      </c>
      <c r="E145" s="103" cm="1">
        <f t="array" ref="E145">IFERROR(IF(AND($C145&gt;='[1]Assumptions &amp; Sensitivities'!$C$8,'Preferred Waterfall'!$C145&lt;='[1]Assumptions &amp; Sensitivities'!$C$14),INDEX('[1]Monthly Proforma'!$E$144:$FG$144,,MATCH('Preferred Waterfall'!$C145,'[1]Monthly Proforma'!$E$2:$FG$2,0)),0),0)</f>
        <v>0</v>
      </c>
      <c r="G145" s="103" cm="1">
        <f t="array" ref="G145">INDEX('[1]Monthly Proforma'!$E$145:$FF$145,,MATCH('Preferred Waterfall'!$C145,'[1]Monthly Proforma'!$E$2:$FF$2,0))</f>
        <v>0</v>
      </c>
      <c r="I145" s="106">
        <f t="shared" si="20"/>
        <v>0</v>
      </c>
      <c r="J145" s="107"/>
      <c r="K145" s="107">
        <f>SUMIFS('[1]Monthly Proforma'!$E$63:$FF$63,'[1]Monthly Proforma'!$E$2:$FF$2,'Preferred Waterfall'!$C145)+SUMIFS('[1]Monthly Proforma'!$E$64:$FF$64,'[1]Monthly Proforma'!$E$2:$FF$2,'Preferred Waterfall'!$C145)+SUMIFS('[1]Monthly Proforma'!$E$65:$FF$65,'[1]Monthly Proforma'!$E$2:$FF$2,'Preferred Waterfall'!$C145)+SUMIFS('[1]Monthly Proforma'!$E$83:$FF$83,'[1]Monthly Proforma'!$E$2:$FF$2,'Preferred Waterfall'!$C145)+SUMIFS('[1]Monthly Proforma'!$E$84:$FF$84,'[1]Monthly Proforma'!$E$2:$FF$2,'Preferred Waterfall'!$C145)+SUMIFS('[1]Monthly Proforma'!$E$124:$FF$124,'[1]Monthly Proforma'!$E$2:$FF$2,'Preferred Waterfall'!$C145)+SUMIFS('[1]Monthly Proforma'!$E$126:$FF$126,'[1]Monthly Proforma'!$E$2:$FF$2,'Preferred Waterfall'!$C145)+SUMIFS('[1]Monthly Proforma'!$E$132:$FF$132,'[1]Monthly Proforma'!$E$2:$FF$2,'Preferred Waterfall'!$C145)+SUMIFS('[1]Monthly Proforma'!$E$136:$FF$136,'[1]Monthly Proforma'!$E$2:$FF$2,'Preferred Waterfall'!$C145)</f>
        <v>0</v>
      </c>
      <c r="L145" s="107"/>
      <c r="M145" s="107">
        <f t="shared" si="21"/>
        <v>0</v>
      </c>
      <c r="N145" s="107"/>
      <c r="O145" s="107">
        <f t="shared" si="13"/>
        <v>0</v>
      </c>
      <c r="P145" s="107"/>
      <c r="Q145" s="107">
        <f t="shared" si="14"/>
        <v>0</v>
      </c>
      <c r="R145" s="107"/>
      <c r="S145" s="107">
        <f t="shared" si="15"/>
        <v>0</v>
      </c>
      <c r="T145" s="107"/>
      <c r="U145" s="107"/>
      <c r="V145" s="107"/>
      <c r="W145" s="107">
        <f>IF(-XNPV($M$10,$I$28:$I144,$C$28:$C144)*(1+$M$10)^(($C145-$C$28)/365)&gt;0,-XNPV($M$10,$I$28:$I144,$C$28:$C144)*(1+$M$10)^(($C145-$C$28)/365),0)</f>
        <v>0</v>
      </c>
      <c r="X145" s="107"/>
      <c r="Y145" s="107">
        <f t="shared" si="16"/>
        <v>0</v>
      </c>
      <c r="Z145" s="107"/>
      <c r="AA145" s="107">
        <f>IF(-XNPV($M$10,$Y$28:$Y144,$C$28:$C144)*(1+$M$10)^(($C145-$C$28)/365)&gt;0,-XNPV($M$10,$Y$28:$Y144,$C$28:$C144)*(1+$M$10)^(($C145-$C$28)/365),0)</f>
        <v>0</v>
      </c>
      <c r="AB145" s="107"/>
      <c r="AC145" s="107">
        <f t="shared" si="22"/>
        <v>0</v>
      </c>
      <c r="AD145" s="107"/>
      <c r="AE145" s="107">
        <f t="shared" si="25"/>
        <v>0</v>
      </c>
      <c r="AF145" s="107"/>
      <c r="AG145" s="107">
        <f t="shared" si="17"/>
        <v>0</v>
      </c>
      <c r="AH145" s="107"/>
      <c r="AI145" s="107">
        <f t="shared" si="23"/>
        <v>0</v>
      </c>
      <c r="AJ145" s="107"/>
      <c r="AK145" s="107">
        <f t="shared" si="18"/>
        <v>0</v>
      </c>
    </row>
    <row r="146" spans="1:37" x14ac:dyDescent="0.3">
      <c r="A146" s="2">
        <f t="shared" si="19"/>
        <v>10</v>
      </c>
      <c r="C146" s="105">
        <f t="shared" si="24"/>
        <v>49003</v>
      </c>
      <c r="E146" s="103" cm="1">
        <f t="array" ref="E146">IFERROR(IF(AND($C146&gt;='[1]Assumptions &amp; Sensitivities'!$C$8,'Preferred Waterfall'!$C146&lt;='[1]Assumptions &amp; Sensitivities'!$C$14),INDEX('[1]Monthly Proforma'!$E$144:$FG$144,,MATCH('Preferred Waterfall'!$C146,'[1]Monthly Proforma'!$E$2:$FG$2,0)),0),0)</f>
        <v>0</v>
      </c>
      <c r="G146" s="103" cm="1">
        <f t="array" ref="G146">INDEX('[1]Monthly Proforma'!$E$145:$FF$145,,MATCH('Preferred Waterfall'!$C146,'[1]Monthly Proforma'!$E$2:$FF$2,0))</f>
        <v>0</v>
      </c>
      <c r="I146" s="104">
        <f t="shared" si="20"/>
        <v>0</v>
      </c>
      <c r="J146" s="66"/>
      <c r="K146" s="66">
        <f>SUMIFS('[1]Monthly Proforma'!$E$63:$FF$63,'[1]Monthly Proforma'!$E$2:$FF$2,'Preferred Waterfall'!$C146)+SUMIFS('[1]Monthly Proforma'!$E$64:$FF$64,'[1]Monthly Proforma'!$E$2:$FF$2,'Preferred Waterfall'!$C146)+SUMIFS('[1]Monthly Proforma'!$E$65:$FF$65,'[1]Monthly Proforma'!$E$2:$FF$2,'Preferred Waterfall'!$C146)+SUMIFS('[1]Monthly Proforma'!$E$83:$FF$83,'[1]Monthly Proforma'!$E$2:$FF$2,'Preferred Waterfall'!$C146)+SUMIFS('[1]Monthly Proforma'!$E$84:$FF$84,'[1]Monthly Proforma'!$E$2:$FF$2,'Preferred Waterfall'!$C146)+SUMIFS('[1]Monthly Proforma'!$E$124:$FF$124,'[1]Monthly Proforma'!$E$2:$FF$2,'Preferred Waterfall'!$C146)+SUMIFS('[1]Monthly Proforma'!$E$126:$FF$126,'[1]Monthly Proforma'!$E$2:$FF$2,'Preferred Waterfall'!$C146)+SUMIFS('[1]Monthly Proforma'!$E$132:$FF$132,'[1]Monthly Proforma'!$E$2:$FF$2,'Preferred Waterfall'!$C146)+SUMIFS('[1]Monthly Proforma'!$E$136:$FF$136,'[1]Monthly Proforma'!$E$2:$FF$2,'Preferred Waterfall'!$C146)</f>
        <v>0</v>
      </c>
      <c r="L146" s="66"/>
      <c r="M146" s="66">
        <f t="shared" si="21"/>
        <v>0</v>
      </c>
      <c r="N146" s="66"/>
      <c r="O146" s="66">
        <f t="shared" si="13"/>
        <v>0</v>
      </c>
      <c r="P146" s="66"/>
      <c r="Q146" s="66">
        <f t="shared" si="14"/>
        <v>0</v>
      </c>
      <c r="R146" s="66"/>
      <c r="S146" s="66">
        <f t="shared" si="15"/>
        <v>0</v>
      </c>
      <c r="T146" s="66"/>
      <c r="U146" s="66"/>
      <c r="V146" s="66"/>
      <c r="W146" s="66">
        <f>IF(-XNPV($M$10,$I$28:$I145,$C$28:$C145)*(1+$M$10)^(($C146-$C$28)/365)&gt;0,-XNPV($M$10,$I$28:$I145,$C$28:$C145)*(1+$M$10)^(($C146-$C$28)/365),0)</f>
        <v>0</v>
      </c>
      <c r="X146" s="66"/>
      <c r="Y146" s="66">
        <f t="shared" si="16"/>
        <v>0</v>
      </c>
      <c r="Z146" s="66"/>
      <c r="AA146" s="66">
        <f>IF(-XNPV($M$10,$Y$28:$Y145,$C$28:$C145)*(1+$M$10)^(($C146-$C$28)/365)&gt;0,-XNPV($M$10,$Y$28:$Y145,$C$28:$C145)*(1+$M$10)^(($C146-$C$28)/365),0)</f>
        <v>0</v>
      </c>
      <c r="AB146" s="66"/>
      <c r="AC146" s="66">
        <f t="shared" si="22"/>
        <v>0</v>
      </c>
      <c r="AD146" s="66"/>
      <c r="AE146" s="66">
        <f t="shared" si="25"/>
        <v>0</v>
      </c>
      <c r="AF146" s="66"/>
      <c r="AG146" s="66">
        <f t="shared" si="17"/>
        <v>0</v>
      </c>
      <c r="AH146" s="66"/>
      <c r="AI146" s="66">
        <f t="shared" si="23"/>
        <v>0</v>
      </c>
      <c r="AJ146" s="66"/>
      <c r="AK146" s="66">
        <f t="shared" si="18"/>
        <v>0</v>
      </c>
    </row>
    <row r="147" spans="1:37" x14ac:dyDescent="0.3">
      <c r="A147" s="2">
        <f t="shared" si="19"/>
        <v>10</v>
      </c>
      <c r="C147" s="105">
        <f t="shared" si="24"/>
        <v>49034</v>
      </c>
      <c r="E147" s="103" cm="1">
        <f t="array" ref="E147">IFERROR(IF(AND($C147&gt;='[1]Assumptions &amp; Sensitivities'!$C$8,'Preferred Waterfall'!$C147&lt;='[1]Assumptions &amp; Sensitivities'!$C$14),INDEX('[1]Monthly Proforma'!$E$144:$FG$144,,MATCH('Preferred Waterfall'!$C147,'[1]Monthly Proforma'!$E$2:$FG$2,0)),0),0)</f>
        <v>0</v>
      </c>
      <c r="G147" s="103" cm="1">
        <f t="array" ref="G147">INDEX('[1]Monthly Proforma'!$E$145:$FF$145,,MATCH('Preferred Waterfall'!$C147,'[1]Monthly Proforma'!$E$2:$FF$2,0))</f>
        <v>0</v>
      </c>
      <c r="I147" s="106">
        <f t="shared" si="20"/>
        <v>0</v>
      </c>
      <c r="J147" s="107"/>
      <c r="K147" s="107">
        <f>SUMIFS('[1]Monthly Proforma'!$E$63:$FF$63,'[1]Monthly Proforma'!$E$2:$FF$2,'Preferred Waterfall'!$C147)+SUMIFS('[1]Monthly Proforma'!$E$64:$FF$64,'[1]Monthly Proforma'!$E$2:$FF$2,'Preferred Waterfall'!$C147)+SUMIFS('[1]Monthly Proforma'!$E$65:$FF$65,'[1]Monthly Proforma'!$E$2:$FF$2,'Preferred Waterfall'!$C147)+SUMIFS('[1]Monthly Proforma'!$E$83:$FF$83,'[1]Monthly Proforma'!$E$2:$FF$2,'Preferred Waterfall'!$C147)+SUMIFS('[1]Monthly Proforma'!$E$84:$FF$84,'[1]Monthly Proforma'!$E$2:$FF$2,'Preferred Waterfall'!$C147)+SUMIFS('[1]Monthly Proforma'!$E$124:$FF$124,'[1]Monthly Proforma'!$E$2:$FF$2,'Preferred Waterfall'!$C147)+SUMIFS('[1]Monthly Proforma'!$E$126:$FF$126,'[1]Monthly Proforma'!$E$2:$FF$2,'Preferred Waterfall'!$C147)+SUMIFS('[1]Monthly Proforma'!$E$132:$FF$132,'[1]Monthly Proforma'!$E$2:$FF$2,'Preferred Waterfall'!$C147)+SUMIFS('[1]Monthly Proforma'!$E$136:$FF$136,'[1]Monthly Proforma'!$E$2:$FF$2,'Preferred Waterfall'!$C147)</f>
        <v>0</v>
      </c>
      <c r="L147" s="107"/>
      <c r="M147" s="107">
        <f t="shared" si="21"/>
        <v>0</v>
      </c>
      <c r="N147" s="107"/>
      <c r="O147" s="107">
        <f t="shared" si="13"/>
        <v>0</v>
      </c>
      <c r="P147" s="107"/>
      <c r="Q147" s="107">
        <f t="shared" si="14"/>
        <v>0</v>
      </c>
      <c r="R147" s="107"/>
      <c r="S147" s="107">
        <f t="shared" si="15"/>
        <v>0</v>
      </c>
      <c r="T147" s="107"/>
      <c r="U147" s="107"/>
      <c r="V147" s="107"/>
      <c r="W147" s="107">
        <f>IF(-XNPV($M$10,$I$28:$I146,$C$28:$C146)*(1+$M$10)^(($C147-$C$28)/365)&gt;0,-XNPV($M$10,$I$28:$I146,$C$28:$C146)*(1+$M$10)^(($C147-$C$28)/365),0)</f>
        <v>0</v>
      </c>
      <c r="X147" s="107"/>
      <c r="Y147" s="107">
        <f t="shared" si="16"/>
        <v>0</v>
      </c>
      <c r="Z147" s="107"/>
      <c r="AA147" s="107">
        <f>IF(-XNPV($M$10,$Y$28:$Y146,$C$28:$C146)*(1+$M$10)^(($C147-$C$28)/365)&gt;0,-XNPV($M$10,$Y$28:$Y146,$C$28:$C146)*(1+$M$10)^(($C147-$C$28)/365),0)</f>
        <v>0</v>
      </c>
      <c r="AB147" s="107"/>
      <c r="AC147" s="107">
        <f t="shared" si="22"/>
        <v>0</v>
      </c>
      <c r="AD147" s="107"/>
      <c r="AE147" s="107">
        <f t="shared" si="25"/>
        <v>0</v>
      </c>
      <c r="AF147" s="107"/>
      <c r="AG147" s="107">
        <f t="shared" si="17"/>
        <v>0</v>
      </c>
      <c r="AH147" s="107"/>
      <c r="AI147" s="107">
        <f t="shared" si="23"/>
        <v>0</v>
      </c>
      <c r="AJ147" s="107"/>
      <c r="AK147" s="107">
        <f t="shared" si="18"/>
        <v>0</v>
      </c>
    </row>
    <row r="148" spans="1:37" x14ac:dyDescent="0.3">
      <c r="A148" s="2">
        <f t="shared" si="19"/>
        <v>10</v>
      </c>
      <c r="C148" s="105">
        <f t="shared" si="24"/>
        <v>49064</v>
      </c>
      <c r="E148" s="103" cm="1">
        <f t="array" ref="E148">IFERROR(IF(AND($C148&gt;='[1]Assumptions &amp; Sensitivities'!$C$8,'Preferred Waterfall'!$C148&lt;='[1]Assumptions &amp; Sensitivities'!$C$14),INDEX('[1]Monthly Proforma'!$E$144:$FG$144,,MATCH('Preferred Waterfall'!$C148,'[1]Monthly Proforma'!$E$2:$FG$2,0)),0),0)</f>
        <v>0</v>
      </c>
      <c r="G148" s="103" cm="1">
        <f t="array" ref="G148">INDEX('[1]Monthly Proforma'!$E$145:$FF$145,,MATCH('Preferred Waterfall'!$C148,'[1]Monthly Proforma'!$E$2:$FF$2,0))</f>
        <v>0</v>
      </c>
      <c r="I148" s="104">
        <f t="shared" si="20"/>
        <v>0</v>
      </c>
      <c r="J148" s="66"/>
      <c r="K148" s="66">
        <f>SUMIFS('[1]Monthly Proforma'!$E$63:$FF$63,'[1]Monthly Proforma'!$E$2:$FF$2,'Preferred Waterfall'!$C148)+SUMIFS('[1]Monthly Proforma'!$E$64:$FF$64,'[1]Monthly Proforma'!$E$2:$FF$2,'Preferred Waterfall'!$C148)+SUMIFS('[1]Monthly Proforma'!$E$65:$FF$65,'[1]Monthly Proforma'!$E$2:$FF$2,'Preferred Waterfall'!$C148)+SUMIFS('[1]Monthly Proforma'!$E$83:$FF$83,'[1]Monthly Proforma'!$E$2:$FF$2,'Preferred Waterfall'!$C148)+SUMIFS('[1]Monthly Proforma'!$E$84:$FF$84,'[1]Monthly Proforma'!$E$2:$FF$2,'Preferred Waterfall'!$C148)+SUMIFS('[1]Monthly Proforma'!$E$124:$FF$124,'[1]Monthly Proforma'!$E$2:$FF$2,'Preferred Waterfall'!$C148)+SUMIFS('[1]Monthly Proforma'!$E$126:$FF$126,'[1]Monthly Proforma'!$E$2:$FF$2,'Preferred Waterfall'!$C148)+SUMIFS('[1]Monthly Proforma'!$E$132:$FF$132,'[1]Monthly Proforma'!$E$2:$FF$2,'Preferred Waterfall'!$C148)+SUMIFS('[1]Monthly Proforma'!$E$136:$FF$136,'[1]Monthly Proforma'!$E$2:$FF$2,'Preferred Waterfall'!$C148)</f>
        <v>0</v>
      </c>
      <c r="L148" s="66"/>
      <c r="M148" s="66">
        <f t="shared" si="21"/>
        <v>0</v>
      </c>
      <c r="N148" s="66"/>
      <c r="O148" s="66">
        <f t="shared" si="13"/>
        <v>0</v>
      </c>
      <c r="P148" s="66"/>
      <c r="Q148" s="66">
        <f t="shared" si="14"/>
        <v>0</v>
      </c>
      <c r="R148" s="66"/>
      <c r="S148" s="66">
        <f t="shared" si="15"/>
        <v>0</v>
      </c>
      <c r="T148" s="66"/>
      <c r="U148" s="66"/>
      <c r="V148" s="66"/>
      <c r="W148" s="66">
        <f>IF(-XNPV($M$10,$I$28:$I147,$C$28:$C147)*(1+$M$10)^(($C148-$C$28)/365)&gt;0,-XNPV($M$10,$I$28:$I147,$C$28:$C147)*(1+$M$10)^(($C148-$C$28)/365),0)</f>
        <v>0</v>
      </c>
      <c r="X148" s="66"/>
      <c r="Y148" s="66">
        <f t="shared" si="16"/>
        <v>0</v>
      </c>
      <c r="Z148" s="66"/>
      <c r="AA148" s="66">
        <f>IF(-XNPV($M$10,$Y$28:$Y147,$C$28:$C147)*(1+$M$10)^(($C148-$C$28)/365)&gt;0,-XNPV($M$10,$Y$28:$Y147,$C$28:$C147)*(1+$M$10)^(($C148-$C$28)/365),0)</f>
        <v>0</v>
      </c>
      <c r="AB148" s="66"/>
      <c r="AC148" s="66">
        <f t="shared" si="22"/>
        <v>0</v>
      </c>
      <c r="AD148" s="66"/>
      <c r="AE148" s="66">
        <f t="shared" si="25"/>
        <v>0</v>
      </c>
      <c r="AF148" s="66"/>
      <c r="AG148" s="66">
        <f t="shared" si="17"/>
        <v>0</v>
      </c>
      <c r="AH148" s="66"/>
      <c r="AI148" s="66">
        <f t="shared" si="23"/>
        <v>0</v>
      </c>
      <c r="AJ148" s="66"/>
      <c r="AK148" s="66">
        <f t="shared" si="18"/>
        <v>0</v>
      </c>
    </row>
    <row r="149" spans="1:37" x14ac:dyDescent="0.3">
      <c r="A149" s="2">
        <f t="shared" si="19"/>
        <v>11</v>
      </c>
      <c r="C149" s="105">
        <f t="shared" si="24"/>
        <v>49095</v>
      </c>
      <c r="E149" s="103" cm="1">
        <f t="array" ref="E149">IFERROR(IF(AND($C149&gt;='[1]Assumptions &amp; Sensitivities'!$C$8,'Preferred Waterfall'!$C149&lt;='[1]Assumptions &amp; Sensitivities'!$C$14),INDEX('[1]Monthly Proforma'!$E$144:$FG$144,,MATCH('Preferred Waterfall'!$C149,'[1]Monthly Proforma'!$E$2:$FG$2,0)),0),0)</f>
        <v>0</v>
      </c>
      <c r="G149" s="103" cm="1">
        <f t="array" ref="G149">INDEX('[1]Monthly Proforma'!$E$145:$FF$145,,MATCH('Preferred Waterfall'!$C149,'[1]Monthly Proforma'!$E$2:$FF$2,0))</f>
        <v>0</v>
      </c>
      <c r="I149" s="106">
        <f t="shared" si="20"/>
        <v>0</v>
      </c>
      <c r="J149" s="107"/>
      <c r="K149" s="107">
        <f>SUMIFS('[1]Monthly Proforma'!$E$63:$FF$63,'[1]Monthly Proforma'!$E$2:$FF$2,'Preferred Waterfall'!$C149)+SUMIFS('[1]Monthly Proforma'!$E$64:$FF$64,'[1]Monthly Proforma'!$E$2:$FF$2,'Preferred Waterfall'!$C149)+SUMIFS('[1]Monthly Proforma'!$E$65:$FF$65,'[1]Monthly Proforma'!$E$2:$FF$2,'Preferred Waterfall'!$C149)+SUMIFS('[1]Monthly Proforma'!$E$83:$FF$83,'[1]Monthly Proforma'!$E$2:$FF$2,'Preferred Waterfall'!$C149)+SUMIFS('[1]Monthly Proforma'!$E$84:$FF$84,'[1]Monthly Proforma'!$E$2:$FF$2,'Preferred Waterfall'!$C149)+SUMIFS('[1]Monthly Proforma'!$E$124:$FF$124,'[1]Monthly Proforma'!$E$2:$FF$2,'Preferred Waterfall'!$C149)+SUMIFS('[1]Monthly Proforma'!$E$126:$FF$126,'[1]Monthly Proforma'!$E$2:$FF$2,'Preferred Waterfall'!$C149)+SUMIFS('[1]Monthly Proforma'!$E$132:$FF$132,'[1]Monthly Proforma'!$E$2:$FF$2,'Preferred Waterfall'!$C149)+SUMIFS('[1]Monthly Proforma'!$E$136:$FF$136,'[1]Monthly Proforma'!$E$2:$FF$2,'Preferred Waterfall'!$C149)</f>
        <v>0</v>
      </c>
      <c r="L149" s="107"/>
      <c r="M149" s="107">
        <f t="shared" si="21"/>
        <v>0</v>
      </c>
      <c r="N149" s="107"/>
      <c r="O149" s="107">
        <f t="shared" si="13"/>
        <v>0</v>
      </c>
      <c r="P149" s="107"/>
      <c r="Q149" s="107">
        <f t="shared" si="14"/>
        <v>0</v>
      </c>
      <c r="R149" s="107"/>
      <c r="S149" s="107">
        <f t="shared" si="15"/>
        <v>0</v>
      </c>
      <c r="T149" s="107"/>
      <c r="U149" s="107"/>
      <c r="V149" s="107"/>
      <c r="W149" s="107">
        <f>IF(-XNPV($M$10,$I$28:$I148,$C$28:$C148)*(1+$M$10)^(($C149-$C$28)/365)&gt;0,-XNPV($M$10,$I$28:$I148,$C$28:$C148)*(1+$M$10)^(($C149-$C$28)/365),0)</f>
        <v>0</v>
      </c>
      <c r="X149" s="107"/>
      <c r="Y149" s="107">
        <f t="shared" si="16"/>
        <v>0</v>
      </c>
      <c r="Z149" s="107"/>
      <c r="AA149" s="107">
        <f>IF(-XNPV($M$10,$Y$28:$Y148,$C$28:$C148)*(1+$M$10)^(($C149-$C$28)/365)&gt;0,-XNPV($M$10,$Y$28:$Y148,$C$28:$C148)*(1+$M$10)^(($C149-$C$28)/365),0)</f>
        <v>0</v>
      </c>
      <c r="AB149" s="107"/>
      <c r="AC149" s="107">
        <f t="shared" si="22"/>
        <v>0</v>
      </c>
      <c r="AD149" s="107"/>
      <c r="AE149" s="107">
        <f t="shared" si="25"/>
        <v>0</v>
      </c>
      <c r="AF149" s="107"/>
      <c r="AG149" s="107">
        <f t="shared" si="17"/>
        <v>0</v>
      </c>
      <c r="AH149" s="107"/>
      <c r="AI149" s="107">
        <f t="shared" si="23"/>
        <v>0</v>
      </c>
      <c r="AJ149" s="107"/>
      <c r="AK149" s="107">
        <f t="shared" si="18"/>
        <v>0</v>
      </c>
    </row>
    <row r="150" spans="1:37" x14ac:dyDescent="0.3">
      <c r="A150" s="2">
        <f t="shared" si="19"/>
        <v>11</v>
      </c>
      <c r="C150" s="105">
        <f t="shared" si="24"/>
        <v>49125</v>
      </c>
      <c r="E150" s="103" cm="1">
        <f t="array" ref="E150">IFERROR(IF(AND($C150&gt;='[1]Assumptions &amp; Sensitivities'!$C$8,'Preferred Waterfall'!$C150&lt;='[1]Assumptions &amp; Sensitivities'!$C$14),INDEX('[1]Monthly Proforma'!$E$144:$FG$144,,MATCH('Preferred Waterfall'!$C150,'[1]Monthly Proforma'!$E$2:$FG$2,0)),0),0)</f>
        <v>0</v>
      </c>
      <c r="G150" s="103" cm="1">
        <f t="array" ref="G150">INDEX('[1]Monthly Proforma'!$E$145:$FF$145,,MATCH('Preferred Waterfall'!$C150,'[1]Monthly Proforma'!$E$2:$FF$2,0))</f>
        <v>0</v>
      </c>
      <c r="I150" s="104">
        <f t="shared" si="20"/>
        <v>0</v>
      </c>
      <c r="J150" s="66"/>
      <c r="K150" s="66">
        <f>SUMIFS('[1]Monthly Proforma'!$E$63:$FF$63,'[1]Monthly Proforma'!$E$2:$FF$2,'Preferred Waterfall'!$C150)+SUMIFS('[1]Monthly Proforma'!$E$64:$FF$64,'[1]Monthly Proforma'!$E$2:$FF$2,'Preferred Waterfall'!$C150)+SUMIFS('[1]Monthly Proforma'!$E$65:$FF$65,'[1]Monthly Proforma'!$E$2:$FF$2,'Preferred Waterfall'!$C150)+SUMIFS('[1]Monthly Proforma'!$E$83:$FF$83,'[1]Monthly Proforma'!$E$2:$FF$2,'Preferred Waterfall'!$C150)+SUMIFS('[1]Monthly Proforma'!$E$84:$FF$84,'[1]Monthly Proforma'!$E$2:$FF$2,'Preferred Waterfall'!$C150)+SUMIFS('[1]Monthly Proforma'!$E$124:$FF$124,'[1]Monthly Proforma'!$E$2:$FF$2,'Preferred Waterfall'!$C150)+SUMIFS('[1]Monthly Proforma'!$E$126:$FF$126,'[1]Monthly Proforma'!$E$2:$FF$2,'Preferred Waterfall'!$C150)+SUMIFS('[1]Monthly Proforma'!$E$132:$FF$132,'[1]Monthly Proforma'!$E$2:$FF$2,'Preferred Waterfall'!$C150)+SUMIFS('[1]Monthly Proforma'!$E$136:$FF$136,'[1]Monthly Proforma'!$E$2:$FF$2,'Preferred Waterfall'!$C150)</f>
        <v>0</v>
      </c>
      <c r="L150" s="66"/>
      <c r="M150" s="66">
        <f t="shared" si="21"/>
        <v>0</v>
      </c>
      <c r="N150" s="66"/>
      <c r="O150" s="66">
        <f t="shared" si="13"/>
        <v>0</v>
      </c>
      <c r="P150" s="66"/>
      <c r="Q150" s="66">
        <f t="shared" si="14"/>
        <v>0</v>
      </c>
      <c r="R150" s="66"/>
      <c r="S150" s="66">
        <f t="shared" si="15"/>
        <v>0</v>
      </c>
      <c r="T150" s="66"/>
      <c r="U150" s="66"/>
      <c r="V150" s="66"/>
      <c r="W150" s="66">
        <f>IF(-XNPV($M$10,$I$28:$I149,$C$28:$C149)*(1+$M$10)^(($C150-$C$28)/365)&gt;0,-XNPV($M$10,$I$28:$I149,$C$28:$C149)*(1+$M$10)^(($C150-$C$28)/365),0)</f>
        <v>0</v>
      </c>
      <c r="X150" s="66"/>
      <c r="Y150" s="66">
        <f t="shared" si="16"/>
        <v>0</v>
      </c>
      <c r="Z150" s="66"/>
      <c r="AA150" s="66">
        <f>IF(-XNPV($M$10,$Y$28:$Y149,$C$28:$C149)*(1+$M$10)^(($C150-$C$28)/365)&gt;0,-XNPV($M$10,$Y$28:$Y149,$C$28:$C149)*(1+$M$10)^(($C150-$C$28)/365),0)</f>
        <v>0</v>
      </c>
      <c r="AB150" s="66"/>
      <c r="AC150" s="66">
        <f t="shared" si="22"/>
        <v>0</v>
      </c>
      <c r="AD150" s="66"/>
      <c r="AE150" s="66">
        <f t="shared" si="25"/>
        <v>0</v>
      </c>
      <c r="AF150" s="66"/>
      <c r="AG150" s="66">
        <f t="shared" si="17"/>
        <v>0</v>
      </c>
      <c r="AH150" s="66"/>
      <c r="AI150" s="66">
        <f t="shared" si="23"/>
        <v>0</v>
      </c>
      <c r="AJ150" s="66"/>
      <c r="AK150" s="66">
        <f t="shared" si="18"/>
        <v>0</v>
      </c>
    </row>
    <row r="151" spans="1:37" x14ac:dyDescent="0.3">
      <c r="A151" s="2">
        <f t="shared" si="19"/>
        <v>11</v>
      </c>
      <c r="C151" s="105">
        <f t="shared" si="24"/>
        <v>49156</v>
      </c>
      <c r="E151" s="103" cm="1">
        <f t="array" ref="E151">IFERROR(IF(AND($C151&gt;='[1]Assumptions &amp; Sensitivities'!$C$8,'Preferred Waterfall'!$C151&lt;='[1]Assumptions &amp; Sensitivities'!$C$14),INDEX('[1]Monthly Proforma'!$E$144:$FG$144,,MATCH('Preferred Waterfall'!$C151,'[1]Monthly Proforma'!$E$2:$FG$2,0)),0),0)</f>
        <v>0</v>
      </c>
      <c r="G151" s="103" cm="1">
        <f t="array" ref="G151">INDEX('[1]Monthly Proforma'!$E$145:$FF$145,,MATCH('Preferred Waterfall'!$C151,'[1]Monthly Proforma'!$E$2:$FF$2,0))</f>
        <v>0</v>
      </c>
      <c r="I151" s="106">
        <f t="shared" si="20"/>
        <v>0</v>
      </c>
      <c r="J151" s="107"/>
      <c r="K151" s="107">
        <f>SUMIFS('[1]Monthly Proforma'!$E$63:$FF$63,'[1]Monthly Proforma'!$E$2:$FF$2,'Preferred Waterfall'!$C151)+SUMIFS('[1]Monthly Proforma'!$E$64:$FF$64,'[1]Monthly Proforma'!$E$2:$FF$2,'Preferred Waterfall'!$C151)+SUMIFS('[1]Monthly Proforma'!$E$65:$FF$65,'[1]Monthly Proforma'!$E$2:$FF$2,'Preferred Waterfall'!$C151)+SUMIFS('[1]Monthly Proforma'!$E$83:$FF$83,'[1]Monthly Proforma'!$E$2:$FF$2,'Preferred Waterfall'!$C151)+SUMIFS('[1]Monthly Proforma'!$E$84:$FF$84,'[1]Monthly Proforma'!$E$2:$FF$2,'Preferred Waterfall'!$C151)+SUMIFS('[1]Monthly Proforma'!$E$124:$FF$124,'[1]Monthly Proforma'!$E$2:$FF$2,'Preferred Waterfall'!$C151)+SUMIFS('[1]Monthly Proforma'!$E$126:$FF$126,'[1]Monthly Proforma'!$E$2:$FF$2,'Preferred Waterfall'!$C151)+SUMIFS('[1]Monthly Proforma'!$E$132:$FF$132,'[1]Monthly Proforma'!$E$2:$FF$2,'Preferred Waterfall'!$C151)+SUMIFS('[1]Monthly Proforma'!$E$136:$FF$136,'[1]Monthly Proforma'!$E$2:$FF$2,'Preferred Waterfall'!$C151)</f>
        <v>0</v>
      </c>
      <c r="L151" s="107"/>
      <c r="M151" s="107">
        <f t="shared" si="21"/>
        <v>0</v>
      </c>
      <c r="N151" s="107"/>
      <c r="O151" s="107">
        <f t="shared" si="13"/>
        <v>0</v>
      </c>
      <c r="P151" s="107"/>
      <c r="Q151" s="107">
        <f t="shared" si="14"/>
        <v>0</v>
      </c>
      <c r="R151" s="107"/>
      <c r="S151" s="107">
        <f t="shared" si="15"/>
        <v>0</v>
      </c>
      <c r="T151" s="107"/>
      <c r="U151" s="107"/>
      <c r="V151" s="107"/>
      <c r="W151" s="107">
        <f>IF(-XNPV($M$10,$I$28:$I150,$C$28:$C150)*(1+$M$10)^(($C151-$C$28)/365)&gt;0,-XNPV($M$10,$I$28:$I150,$C$28:$C150)*(1+$M$10)^(($C151-$C$28)/365),0)</f>
        <v>0</v>
      </c>
      <c r="X151" s="107"/>
      <c r="Y151" s="107">
        <f t="shared" si="16"/>
        <v>0</v>
      </c>
      <c r="Z151" s="107"/>
      <c r="AA151" s="107">
        <f>IF(-XNPV($M$10,$Y$28:$Y150,$C$28:$C150)*(1+$M$10)^(($C151-$C$28)/365)&gt;0,-XNPV($M$10,$Y$28:$Y150,$C$28:$C150)*(1+$M$10)^(($C151-$C$28)/365),0)</f>
        <v>0</v>
      </c>
      <c r="AB151" s="107"/>
      <c r="AC151" s="107">
        <f t="shared" si="22"/>
        <v>0</v>
      </c>
      <c r="AD151" s="107"/>
      <c r="AE151" s="107">
        <f t="shared" si="25"/>
        <v>0</v>
      </c>
      <c r="AF151" s="107"/>
      <c r="AG151" s="107">
        <f t="shared" si="17"/>
        <v>0</v>
      </c>
      <c r="AH151" s="107"/>
      <c r="AI151" s="107">
        <f t="shared" si="23"/>
        <v>0</v>
      </c>
      <c r="AJ151" s="107"/>
      <c r="AK151" s="107">
        <f t="shared" si="18"/>
        <v>0</v>
      </c>
    </row>
    <row r="152" spans="1:37" x14ac:dyDescent="0.3">
      <c r="A152" s="2">
        <f t="shared" si="19"/>
        <v>11</v>
      </c>
      <c r="C152" s="105">
        <f t="shared" si="24"/>
        <v>49187</v>
      </c>
      <c r="E152" s="103" cm="1">
        <f t="array" ref="E152">IFERROR(IF(AND($C152&gt;='[1]Assumptions &amp; Sensitivities'!$C$8,'Preferred Waterfall'!$C152&lt;='[1]Assumptions &amp; Sensitivities'!$C$14),INDEX('[1]Monthly Proforma'!$E$144:$FG$144,,MATCH('Preferred Waterfall'!$C152,'[1]Monthly Proforma'!$E$2:$FG$2,0)),0),0)</f>
        <v>0</v>
      </c>
      <c r="G152" s="103" cm="1">
        <f t="array" ref="G152">INDEX('[1]Monthly Proforma'!$E$145:$FF$145,,MATCH('Preferred Waterfall'!$C152,'[1]Monthly Proforma'!$E$2:$FF$2,0))</f>
        <v>0</v>
      </c>
      <c r="I152" s="104">
        <f t="shared" si="20"/>
        <v>0</v>
      </c>
      <c r="J152" s="66"/>
      <c r="K152" s="66">
        <f>SUMIFS('[1]Monthly Proforma'!$E$63:$FF$63,'[1]Monthly Proforma'!$E$2:$FF$2,'Preferred Waterfall'!$C152)+SUMIFS('[1]Monthly Proforma'!$E$64:$FF$64,'[1]Monthly Proforma'!$E$2:$FF$2,'Preferred Waterfall'!$C152)+SUMIFS('[1]Monthly Proforma'!$E$65:$FF$65,'[1]Monthly Proforma'!$E$2:$FF$2,'Preferred Waterfall'!$C152)+SUMIFS('[1]Monthly Proforma'!$E$83:$FF$83,'[1]Monthly Proforma'!$E$2:$FF$2,'Preferred Waterfall'!$C152)+SUMIFS('[1]Monthly Proforma'!$E$84:$FF$84,'[1]Monthly Proforma'!$E$2:$FF$2,'Preferred Waterfall'!$C152)+SUMIFS('[1]Monthly Proforma'!$E$124:$FF$124,'[1]Monthly Proforma'!$E$2:$FF$2,'Preferred Waterfall'!$C152)+SUMIFS('[1]Monthly Proforma'!$E$126:$FF$126,'[1]Monthly Proforma'!$E$2:$FF$2,'Preferred Waterfall'!$C152)+SUMIFS('[1]Monthly Proforma'!$E$132:$FF$132,'[1]Monthly Proforma'!$E$2:$FF$2,'Preferred Waterfall'!$C152)+SUMIFS('[1]Monthly Proforma'!$E$136:$FF$136,'[1]Monthly Proforma'!$E$2:$FF$2,'Preferred Waterfall'!$C152)</f>
        <v>0</v>
      </c>
      <c r="L152" s="66"/>
      <c r="M152" s="66">
        <f t="shared" si="21"/>
        <v>0</v>
      </c>
      <c r="N152" s="66"/>
      <c r="O152" s="66">
        <f t="shared" si="13"/>
        <v>0</v>
      </c>
      <c r="P152" s="66"/>
      <c r="Q152" s="66">
        <f t="shared" si="14"/>
        <v>0</v>
      </c>
      <c r="R152" s="66"/>
      <c r="S152" s="66">
        <f t="shared" si="15"/>
        <v>0</v>
      </c>
      <c r="T152" s="66"/>
      <c r="U152" s="66"/>
      <c r="V152" s="66"/>
      <c r="W152" s="66">
        <f>IF(-XNPV($M$10,$I$28:$I151,$C$28:$C151)*(1+$M$10)^(($C152-$C$28)/365)&gt;0,-XNPV($M$10,$I$28:$I151,$C$28:$C151)*(1+$M$10)^(($C152-$C$28)/365),0)</f>
        <v>0</v>
      </c>
      <c r="X152" s="66"/>
      <c r="Y152" s="66">
        <f t="shared" si="16"/>
        <v>0</v>
      </c>
      <c r="Z152" s="66"/>
      <c r="AA152" s="66">
        <f>IF(-XNPV($M$10,$Y$28:$Y151,$C$28:$C151)*(1+$M$10)^(($C152-$C$28)/365)&gt;0,-XNPV($M$10,$Y$28:$Y151,$C$28:$C151)*(1+$M$10)^(($C152-$C$28)/365),0)</f>
        <v>0</v>
      </c>
      <c r="AB152" s="66"/>
      <c r="AC152" s="66">
        <f t="shared" si="22"/>
        <v>0</v>
      </c>
      <c r="AD152" s="66"/>
      <c r="AE152" s="66">
        <f t="shared" si="25"/>
        <v>0</v>
      </c>
      <c r="AF152" s="66"/>
      <c r="AG152" s="66">
        <f t="shared" si="17"/>
        <v>0</v>
      </c>
      <c r="AH152" s="66"/>
      <c r="AI152" s="66">
        <f t="shared" si="23"/>
        <v>0</v>
      </c>
      <c r="AJ152" s="66"/>
      <c r="AK152" s="66">
        <f t="shared" si="18"/>
        <v>0</v>
      </c>
    </row>
    <row r="153" spans="1:37" x14ac:dyDescent="0.3">
      <c r="A153" s="2">
        <f t="shared" si="19"/>
        <v>11</v>
      </c>
      <c r="C153" s="105">
        <f t="shared" si="24"/>
        <v>49217</v>
      </c>
      <c r="E153" s="103" cm="1">
        <f t="array" ref="E153">IFERROR(IF(AND($C153&gt;='[1]Assumptions &amp; Sensitivities'!$C$8,'Preferred Waterfall'!$C153&lt;='[1]Assumptions &amp; Sensitivities'!$C$14),INDEX('[1]Monthly Proforma'!$E$144:$FG$144,,MATCH('Preferred Waterfall'!$C153,'[1]Monthly Proforma'!$E$2:$FG$2,0)),0),0)</f>
        <v>0</v>
      </c>
      <c r="G153" s="103" cm="1">
        <f t="array" ref="G153">INDEX('[1]Monthly Proforma'!$E$145:$FF$145,,MATCH('Preferred Waterfall'!$C153,'[1]Monthly Proforma'!$E$2:$FF$2,0))</f>
        <v>0</v>
      </c>
      <c r="I153" s="106">
        <f t="shared" si="20"/>
        <v>0</v>
      </c>
      <c r="J153" s="107"/>
      <c r="K153" s="107">
        <f>SUMIFS('[1]Monthly Proforma'!$E$63:$FF$63,'[1]Monthly Proforma'!$E$2:$FF$2,'Preferred Waterfall'!$C153)+SUMIFS('[1]Monthly Proforma'!$E$64:$FF$64,'[1]Monthly Proforma'!$E$2:$FF$2,'Preferred Waterfall'!$C153)+SUMIFS('[1]Monthly Proforma'!$E$65:$FF$65,'[1]Monthly Proforma'!$E$2:$FF$2,'Preferred Waterfall'!$C153)+SUMIFS('[1]Monthly Proforma'!$E$83:$FF$83,'[1]Monthly Proforma'!$E$2:$FF$2,'Preferred Waterfall'!$C153)+SUMIFS('[1]Monthly Proforma'!$E$84:$FF$84,'[1]Monthly Proforma'!$E$2:$FF$2,'Preferred Waterfall'!$C153)+SUMIFS('[1]Monthly Proforma'!$E$124:$FF$124,'[1]Monthly Proforma'!$E$2:$FF$2,'Preferred Waterfall'!$C153)+SUMIFS('[1]Monthly Proforma'!$E$126:$FF$126,'[1]Monthly Proforma'!$E$2:$FF$2,'Preferred Waterfall'!$C153)+SUMIFS('[1]Monthly Proforma'!$E$132:$FF$132,'[1]Monthly Proforma'!$E$2:$FF$2,'Preferred Waterfall'!$C153)+SUMIFS('[1]Monthly Proforma'!$E$136:$FF$136,'[1]Monthly Proforma'!$E$2:$FF$2,'Preferred Waterfall'!$C153)</f>
        <v>0</v>
      </c>
      <c r="L153" s="107"/>
      <c r="M153" s="107">
        <f t="shared" si="21"/>
        <v>0</v>
      </c>
      <c r="N153" s="107"/>
      <c r="O153" s="107">
        <f t="shared" si="13"/>
        <v>0</v>
      </c>
      <c r="P153" s="107"/>
      <c r="Q153" s="107">
        <f t="shared" si="14"/>
        <v>0</v>
      </c>
      <c r="R153" s="107"/>
      <c r="S153" s="107">
        <f t="shared" si="15"/>
        <v>0</v>
      </c>
      <c r="T153" s="107"/>
      <c r="U153" s="107"/>
      <c r="V153" s="107"/>
      <c r="W153" s="107">
        <f>IF(-XNPV($M$10,$I$28:$I152,$C$28:$C152)*(1+$M$10)^(($C153-$C$28)/365)&gt;0,-XNPV($M$10,$I$28:$I152,$C$28:$C152)*(1+$M$10)^(($C153-$C$28)/365),0)</f>
        <v>0</v>
      </c>
      <c r="X153" s="107"/>
      <c r="Y153" s="107">
        <f t="shared" si="16"/>
        <v>0</v>
      </c>
      <c r="Z153" s="107"/>
      <c r="AA153" s="107">
        <f>IF(-XNPV($M$10,$Y$28:$Y152,$C$28:$C152)*(1+$M$10)^(($C153-$C$28)/365)&gt;0,-XNPV($M$10,$Y$28:$Y152,$C$28:$C152)*(1+$M$10)^(($C153-$C$28)/365),0)</f>
        <v>0</v>
      </c>
      <c r="AB153" s="107"/>
      <c r="AC153" s="107">
        <f t="shared" si="22"/>
        <v>0</v>
      </c>
      <c r="AD153" s="107"/>
      <c r="AE153" s="107">
        <f t="shared" si="25"/>
        <v>0</v>
      </c>
      <c r="AF153" s="107"/>
      <c r="AG153" s="107">
        <f t="shared" si="17"/>
        <v>0</v>
      </c>
      <c r="AH153" s="107"/>
      <c r="AI153" s="107">
        <f t="shared" si="23"/>
        <v>0</v>
      </c>
      <c r="AJ153" s="107"/>
      <c r="AK153" s="107">
        <f t="shared" si="18"/>
        <v>0</v>
      </c>
    </row>
    <row r="154" spans="1:37" x14ac:dyDescent="0.3">
      <c r="A154" s="2">
        <f t="shared" si="19"/>
        <v>11</v>
      </c>
      <c r="C154" s="105">
        <f t="shared" si="24"/>
        <v>49248</v>
      </c>
      <c r="E154" s="103" cm="1">
        <f t="array" ref="E154">IFERROR(IF(AND($C154&gt;='[1]Assumptions &amp; Sensitivities'!$C$8,'Preferred Waterfall'!$C154&lt;='[1]Assumptions &amp; Sensitivities'!$C$14),INDEX('[1]Monthly Proforma'!$E$144:$FG$144,,MATCH('Preferred Waterfall'!$C154,'[1]Monthly Proforma'!$E$2:$FG$2,0)),0),0)</f>
        <v>0</v>
      </c>
      <c r="G154" s="103" cm="1">
        <f t="array" ref="G154">INDEX('[1]Monthly Proforma'!$E$145:$FF$145,,MATCH('Preferred Waterfall'!$C154,'[1]Monthly Proforma'!$E$2:$FF$2,0))</f>
        <v>0</v>
      </c>
      <c r="I154" s="104">
        <f t="shared" si="20"/>
        <v>0</v>
      </c>
      <c r="J154" s="66"/>
      <c r="K154" s="66">
        <f>SUMIFS('[1]Monthly Proforma'!$E$63:$FF$63,'[1]Monthly Proforma'!$E$2:$FF$2,'Preferred Waterfall'!$C154)+SUMIFS('[1]Monthly Proforma'!$E$64:$FF$64,'[1]Monthly Proforma'!$E$2:$FF$2,'Preferred Waterfall'!$C154)+SUMIFS('[1]Monthly Proforma'!$E$65:$FF$65,'[1]Monthly Proforma'!$E$2:$FF$2,'Preferred Waterfall'!$C154)+SUMIFS('[1]Monthly Proforma'!$E$83:$FF$83,'[1]Monthly Proforma'!$E$2:$FF$2,'Preferred Waterfall'!$C154)+SUMIFS('[1]Monthly Proforma'!$E$84:$FF$84,'[1]Monthly Proforma'!$E$2:$FF$2,'Preferred Waterfall'!$C154)+SUMIFS('[1]Monthly Proforma'!$E$124:$FF$124,'[1]Monthly Proforma'!$E$2:$FF$2,'Preferred Waterfall'!$C154)+SUMIFS('[1]Monthly Proforma'!$E$126:$FF$126,'[1]Monthly Proforma'!$E$2:$FF$2,'Preferred Waterfall'!$C154)+SUMIFS('[1]Monthly Proforma'!$E$132:$FF$132,'[1]Monthly Proforma'!$E$2:$FF$2,'Preferred Waterfall'!$C154)+SUMIFS('[1]Monthly Proforma'!$E$136:$FF$136,'[1]Monthly Proforma'!$E$2:$FF$2,'Preferred Waterfall'!$C154)</f>
        <v>0</v>
      </c>
      <c r="L154" s="66"/>
      <c r="M154" s="66">
        <f t="shared" si="21"/>
        <v>0</v>
      </c>
      <c r="N154" s="66"/>
      <c r="O154" s="66">
        <f t="shared" si="13"/>
        <v>0</v>
      </c>
      <c r="P154" s="66"/>
      <c r="Q154" s="66">
        <f t="shared" si="14"/>
        <v>0</v>
      </c>
      <c r="R154" s="66"/>
      <c r="S154" s="66">
        <f t="shared" si="15"/>
        <v>0</v>
      </c>
      <c r="T154" s="66"/>
      <c r="U154" s="66"/>
      <c r="V154" s="66"/>
      <c r="W154" s="66">
        <f>IF(-XNPV($M$10,$I$28:$I153,$C$28:$C153)*(1+$M$10)^(($C154-$C$28)/365)&gt;0,-XNPV($M$10,$I$28:$I153,$C$28:$C153)*(1+$M$10)^(($C154-$C$28)/365),0)</f>
        <v>0</v>
      </c>
      <c r="X154" s="66"/>
      <c r="Y154" s="66">
        <f t="shared" si="16"/>
        <v>0</v>
      </c>
      <c r="Z154" s="66"/>
      <c r="AA154" s="66">
        <f>IF(-XNPV($M$10,$Y$28:$Y153,$C$28:$C153)*(1+$M$10)^(($C154-$C$28)/365)&gt;0,-XNPV($M$10,$Y$28:$Y153,$C$28:$C153)*(1+$M$10)^(($C154-$C$28)/365),0)</f>
        <v>0</v>
      </c>
      <c r="AB154" s="66"/>
      <c r="AC154" s="66">
        <f t="shared" si="22"/>
        <v>0</v>
      </c>
      <c r="AD154" s="66"/>
      <c r="AE154" s="66">
        <f t="shared" si="25"/>
        <v>0</v>
      </c>
      <c r="AF154" s="66"/>
      <c r="AG154" s="66">
        <f t="shared" si="17"/>
        <v>0</v>
      </c>
      <c r="AH154" s="66"/>
      <c r="AI154" s="66">
        <f t="shared" si="23"/>
        <v>0</v>
      </c>
      <c r="AJ154" s="66"/>
      <c r="AK154" s="66">
        <f t="shared" si="18"/>
        <v>0</v>
      </c>
    </row>
    <row r="155" spans="1:37" x14ac:dyDescent="0.3">
      <c r="A155" s="2">
        <f t="shared" si="19"/>
        <v>11</v>
      </c>
      <c r="C155" s="105">
        <f t="shared" si="24"/>
        <v>49278</v>
      </c>
      <c r="E155" s="103" cm="1">
        <f t="array" ref="E155">IFERROR(IF(AND($C155&gt;='[1]Assumptions &amp; Sensitivities'!$C$8,'Preferred Waterfall'!$C155&lt;='[1]Assumptions &amp; Sensitivities'!$C$14),INDEX('[1]Monthly Proforma'!$E$144:$FG$144,,MATCH('Preferred Waterfall'!$C155,'[1]Monthly Proforma'!$E$2:$FG$2,0)),0),0)</f>
        <v>0</v>
      </c>
      <c r="G155" s="103" cm="1">
        <f t="array" ref="G155">INDEX('[1]Monthly Proforma'!$E$145:$FF$145,,MATCH('Preferred Waterfall'!$C155,'[1]Monthly Proforma'!$E$2:$FF$2,0))</f>
        <v>0</v>
      </c>
      <c r="I155" s="106">
        <f t="shared" si="20"/>
        <v>0</v>
      </c>
      <c r="J155" s="107"/>
      <c r="K155" s="107">
        <f>SUMIFS('[1]Monthly Proforma'!$E$63:$FF$63,'[1]Monthly Proforma'!$E$2:$FF$2,'Preferred Waterfall'!$C155)+SUMIFS('[1]Monthly Proforma'!$E$64:$FF$64,'[1]Monthly Proforma'!$E$2:$FF$2,'Preferred Waterfall'!$C155)+SUMIFS('[1]Monthly Proforma'!$E$65:$FF$65,'[1]Monthly Proforma'!$E$2:$FF$2,'Preferred Waterfall'!$C155)+SUMIFS('[1]Monthly Proforma'!$E$83:$FF$83,'[1]Monthly Proforma'!$E$2:$FF$2,'Preferred Waterfall'!$C155)+SUMIFS('[1]Monthly Proforma'!$E$84:$FF$84,'[1]Monthly Proforma'!$E$2:$FF$2,'Preferred Waterfall'!$C155)+SUMIFS('[1]Monthly Proforma'!$E$124:$FF$124,'[1]Monthly Proforma'!$E$2:$FF$2,'Preferred Waterfall'!$C155)+SUMIFS('[1]Monthly Proforma'!$E$126:$FF$126,'[1]Monthly Proforma'!$E$2:$FF$2,'Preferred Waterfall'!$C155)+SUMIFS('[1]Monthly Proforma'!$E$132:$FF$132,'[1]Monthly Proforma'!$E$2:$FF$2,'Preferred Waterfall'!$C155)+SUMIFS('[1]Monthly Proforma'!$E$136:$FF$136,'[1]Monthly Proforma'!$E$2:$FF$2,'Preferred Waterfall'!$C155)</f>
        <v>0</v>
      </c>
      <c r="L155" s="107"/>
      <c r="M155" s="107">
        <f t="shared" si="21"/>
        <v>0</v>
      </c>
      <c r="N155" s="107"/>
      <c r="O155" s="107">
        <f t="shared" si="13"/>
        <v>0</v>
      </c>
      <c r="P155" s="107"/>
      <c r="Q155" s="107">
        <f t="shared" si="14"/>
        <v>0</v>
      </c>
      <c r="R155" s="107"/>
      <c r="S155" s="107">
        <f t="shared" si="15"/>
        <v>0</v>
      </c>
      <c r="T155" s="107"/>
      <c r="U155" s="107"/>
      <c r="V155" s="107"/>
      <c r="W155" s="107">
        <f>IF(-XNPV($M$10,$I$28:$I154,$C$28:$C154)*(1+$M$10)^(($C155-$C$28)/365)&gt;0,-XNPV($M$10,$I$28:$I154,$C$28:$C154)*(1+$M$10)^(($C155-$C$28)/365),0)</f>
        <v>0</v>
      </c>
      <c r="X155" s="107"/>
      <c r="Y155" s="107">
        <f t="shared" si="16"/>
        <v>0</v>
      </c>
      <c r="Z155" s="107"/>
      <c r="AA155" s="107">
        <f>IF(-XNPV($M$10,$Y$28:$Y154,$C$28:$C154)*(1+$M$10)^(($C155-$C$28)/365)&gt;0,-XNPV($M$10,$Y$28:$Y154,$C$28:$C154)*(1+$M$10)^(($C155-$C$28)/365),0)</f>
        <v>0</v>
      </c>
      <c r="AB155" s="107"/>
      <c r="AC155" s="107">
        <f t="shared" si="22"/>
        <v>0</v>
      </c>
      <c r="AD155" s="107"/>
      <c r="AE155" s="107">
        <f t="shared" si="25"/>
        <v>0</v>
      </c>
      <c r="AF155" s="107"/>
      <c r="AG155" s="107">
        <f t="shared" si="17"/>
        <v>0</v>
      </c>
      <c r="AH155" s="107"/>
      <c r="AI155" s="107">
        <f t="shared" si="23"/>
        <v>0</v>
      </c>
      <c r="AJ155" s="107"/>
      <c r="AK155" s="107">
        <f t="shared" si="18"/>
        <v>0</v>
      </c>
    </row>
    <row r="156" spans="1:37" x14ac:dyDescent="0.3">
      <c r="A156" s="2">
        <f t="shared" si="19"/>
        <v>11</v>
      </c>
      <c r="C156" s="105">
        <f t="shared" si="24"/>
        <v>49309</v>
      </c>
      <c r="E156" s="103" cm="1">
        <f t="array" ref="E156">IFERROR(IF(AND($C156&gt;='[1]Assumptions &amp; Sensitivities'!$C$8,'Preferred Waterfall'!$C156&lt;='[1]Assumptions &amp; Sensitivities'!$C$14),INDEX('[1]Monthly Proforma'!$E$144:$FG$144,,MATCH('Preferred Waterfall'!$C156,'[1]Monthly Proforma'!$E$2:$FG$2,0)),0),0)</f>
        <v>0</v>
      </c>
      <c r="G156" s="103" cm="1">
        <f t="array" ref="G156">INDEX('[1]Monthly Proforma'!$E$145:$FF$145,,MATCH('Preferred Waterfall'!$C156,'[1]Monthly Proforma'!$E$2:$FF$2,0))</f>
        <v>0</v>
      </c>
      <c r="I156" s="104">
        <f t="shared" si="20"/>
        <v>0</v>
      </c>
      <c r="J156" s="66"/>
      <c r="K156" s="66">
        <f>SUMIFS('[1]Monthly Proforma'!$E$63:$FF$63,'[1]Monthly Proforma'!$E$2:$FF$2,'Preferred Waterfall'!$C156)+SUMIFS('[1]Monthly Proforma'!$E$64:$FF$64,'[1]Monthly Proforma'!$E$2:$FF$2,'Preferred Waterfall'!$C156)+SUMIFS('[1]Monthly Proforma'!$E$65:$FF$65,'[1]Monthly Proforma'!$E$2:$FF$2,'Preferred Waterfall'!$C156)+SUMIFS('[1]Monthly Proforma'!$E$83:$FF$83,'[1]Monthly Proforma'!$E$2:$FF$2,'Preferred Waterfall'!$C156)+SUMIFS('[1]Monthly Proforma'!$E$84:$FF$84,'[1]Monthly Proforma'!$E$2:$FF$2,'Preferred Waterfall'!$C156)+SUMIFS('[1]Monthly Proforma'!$E$124:$FF$124,'[1]Monthly Proforma'!$E$2:$FF$2,'Preferred Waterfall'!$C156)+SUMIFS('[1]Monthly Proforma'!$E$126:$FF$126,'[1]Monthly Proforma'!$E$2:$FF$2,'Preferred Waterfall'!$C156)+SUMIFS('[1]Monthly Proforma'!$E$132:$FF$132,'[1]Monthly Proforma'!$E$2:$FF$2,'Preferred Waterfall'!$C156)+SUMIFS('[1]Monthly Proforma'!$E$136:$FF$136,'[1]Monthly Proforma'!$E$2:$FF$2,'Preferred Waterfall'!$C156)</f>
        <v>0</v>
      </c>
      <c r="L156" s="66"/>
      <c r="M156" s="66">
        <f t="shared" si="21"/>
        <v>0</v>
      </c>
      <c r="N156" s="66"/>
      <c r="O156" s="66">
        <f t="shared" ref="O156:O192" si="26">+AE156</f>
        <v>0</v>
      </c>
      <c r="P156" s="66"/>
      <c r="Q156" s="66">
        <f t="shared" ref="Q156:Q192" si="27">+AG156+AK156</f>
        <v>0</v>
      </c>
      <c r="R156" s="66"/>
      <c r="S156" s="66">
        <f t="shared" ref="S156:S192" si="28">+O156+Q156</f>
        <v>0</v>
      </c>
      <c r="T156" s="66"/>
      <c r="U156" s="66"/>
      <c r="V156" s="66"/>
      <c r="W156" s="66">
        <f>IF(-XNPV($M$10,$I$28:$I155,$C$28:$C155)*(1+$M$10)^(($C156-$C$28)/365)&gt;0,-XNPV($M$10,$I$28:$I155,$C$28:$C155)*(1+$M$10)^(($C156-$C$28)/365),0)</f>
        <v>0</v>
      </c>
      <c r="X156" s="66"/>
      <c r="Y156" s="66">
        <f t="shared" ref="Y156:Y192" si="29">+IF(I156&gt;0,I156,MIN($I156,W156)*$E$15)</f>
        <v>0</v>
      </c>
      <c r="Z156" s="66"/>
      <c r="AA156" s="66">
        <f>IF(-XNPV($M$10,$Y$28:$Y155,$C$28:$C155)*(1+$M$10)^(($C156-$C$28)/365)&gt;0,-XNPV($M$10,$Y$28:$Y155,$C$28:$C155)*(1+$M$10)^(($C156-$C$28)/365),0)</f>
        <v>0</v>
      </c>
      <c r="AB156" s="66"/>
      <c r="AC156" s="66">
        <f t="shared" si="22"/>
        <v>0</v>
      </c>
      <c r="AD156" s="66"/>
      <c r="AE156" s="66">
        <f t="shared" si="25"/>
        <v>0</v>
      </c>
      <c r="AF156" s="66"/>
      <c r="AG156" s="66">
        <f t="shared" ref="AG156:AG192" si="30">E156-AE156</f>
        <v>0</v>
      </c>
      <c r="AH156" s="66"/>
      <c r="AI156" s="66">
        <f t="shared" si="23"/>
        <v>0</v>
      </c>
      <c r="AJ156" s="66"/>
      <c r="AK156" s="66">
        <f t="shared" ref="AK156:AK192" si="31">E156-AE156-AG156</f>
        <v>0</v>
      </c>
    </row>
    <row r="157" spans="1:37" x14ac:dyDescent="0.3">
      <c r="A157" s="2">
        <f>+ROUNDUP(YEARFRAC($C$28,C157),0)</f>
        <v>11</v>
      </c>
      <c r="C157" s="105">
        <f t="shared" si="24"/>
        <v>49340</v>
      </c>
      <c r="E157" s="103" cm="1">
        <f t="array" ref="E157">IFERROR(IF(AND($C157&gt;='[1]Assumptions &amp; Sensitivities'!$C$8,'Preferred Waterfall'!$C157&lt;='[1]Assumptions &amp; Sensitivities'!$C$14),INDEX('[1]Monthly Proforma'!$E$144:$FG$144,,MATCH('Preferred Waterfall'!$C157,'[1]Monthly Proforma'!$E$2:$FG$2,0)),0),0)</f>
        <v>0</v>
      </c>
      <c r="G157" s="103" cm="1">
        <f t="array" ref="G157">INDEX('[1]Monthly Proforma'!$E$145:$FF$145,,MATCH('Preferred Waterfall'!$C157,'[1]Monthly Proforma'!$E$2:$FF$2,0))</f>
        <v>0</v>
      </c>
      <c r="I157" s="106">
        <f>+E157</f>
        <v>0</v>
      </c>
      <c r="J157" s="107"/>
      <c r="K157" s="107">
        <f>SUMIFS('[1]Monthly Proforma'!$E$63:$FF$63,'[1]Monthly Proforma'!$E$2:$FF$2,'Preferred Waterfall'!$C157)+SUMIFS('[1]Monthly Proforma'!$E$64:$FF$64,'[1]Monthly Proforma'!$E$2:$FF$2,'Preferred Waterfall'!$C157)+SUMIFS('[1]Monthly Proforma'!$E$65:$FF$65,'[1]Monthly Proforma'!$E$2:$FF$2,'Preferred Waterfall'!$C157)+SUMIFS('[1]Monthly Proforma'!$E$83:$FF$83,'[1]Monthly Proforma'!$E$2:$FF$2,'Preferred Waterfall'!$C157)+SUMIFS('[1]Monthly Proforma'!$E$84:$FF$84,'[1]Monthly Proforma'!$E$2:$FF$2,'Preferred Waterfall'!$C157)+SUMIFS('[1]Monthly Proforma'!$E$124:$FF$124,'[1]Monthly Proforma'!$E$2:$FF$2,'Preferred Waterfall'!$C157)+SUMIFS('[1]Monthly Proforma'!$E$126:$FF$126,'[1]Monthly Proforma'!$E$2:$FF$2,'Preferred Waterfall'!$C157)+SUMIFS('[1]Monthly Proforma'!$E$132:$FF$132,'[1]Monthly Proforma'!$E$2:$FF$2,'Preferred Waterfall'!$C157)+SUMIFS('[1]Monthly Proforma'!$E$136:$FF$136,'[1]Monthly Proforma'!$E$2:$FF$2,'Preferred Waterfall'!$C157)</f>
        <v>0</v>
      </c>
      <c r="L157" s="107"/>
      <c r="M157" s="107">
        <f t="shared" ref="M157:M160" si="32">E157-K157</f>
        <v>0</v>
      </c>
      <c r="N157" s="107"/>
      <c r="O157" s="107">
        <f t="shared" si="26"/>
        <v>0</v>
      </c>
      <c r="P157" s="107"/>
      <c r="Q157" s="107">
        <f t="shared" si="27"/>
        <v>0</v>
      </c>
      <c r="R157" s="107"/>
      <c r="S157" s="107">
        <f t="shared" si="28"/>
        <v>0</v>
      </c>
      <c r="T157" s="107"/>
      <c r="U157" s="107"/>
      <c r="V157" s="107"/>
      <c r="W157" s="107">
        <f>IF(-XNPV($M$10,$I$28:$I156,$C$28:$C156)*(1+$M$10)^(($C157-$C$28)/365)&gt;0,-XNPV($M$10,$I$28:$I156,$C$28:$C156)*(1+$M$10)^(($C157-$C$28)/365),0)</f>
        <v>0</v>
      </c>
      <c r="X157" s="107"/>
      <c r="Y157" s="107">
        <f t="shared" si="29"/>
        <v>0</v>
      </c>
      <c r="Z157" s="107"/>
      <c r="AA157" s="107">
        <f>IF(-XNPV($M$10,$Y$28:$Y156,$C$28:$C156)*(1+$M$10)^(($C157-$C$28)/365)&gt;0,-XNPV($M$10,$Y$28:$Y156,$C$28:$C156)*(1+$M$10)^(($C157-$C$28)/365),0)</f>
        <v>0</v>
      </c>
      <c r="AB157" s="107"/>
      <c r="AC157" s="107">
        <f t="shared" ref="AC157:AC160" si="33">IF($E157&gt;0,$E157,Y157)</f>
        <v>0</v>
      </c>
      <c r="AD157" s="107"/>
      <c r="AE157" s="107">
        <f t="shared" si="25"/>
        <v>0</v>
      </c>
      <c r="AF157" s="107"/>
      <c r="AG157" s="107">
        <f t="shared" si="30"/>
        <v>0</v>
      </c>
      <c r="AH157" s="107"/>
      <c r="AI157" s="107">
        <f t="shared" ref="AI157:AI160" si="34">+AE157+AG157</f>
        <v>0</v>
      </c>
      <c r="AJ157" s="107"/>
      <c r="AK157" s="107">
        <f t="shared" si="31"/>
        <v>0</v>
      </c>
    </row>
    <row r="158" spans="1:37" x14ac:dyDescent="0.3">
      <c r="A158" s="2">
        <f>+ROUNDUP(YEARFRAC($C$28,C158),0)</f>
        <v>11</v>
      </c>
      <c r="C158" s="105">
        <f>EOMONTH(C157,1)</f>
        <v>49368</v>
      </c>
      <c r="E158" s="103" cm="1">
        <f t="array" ref="E158">IFERROR(IF(AND($C158&gt;='[1]Assumptions &amp; Sensitivities'!$C$8,'Preferred Waterfall'!$C158&lt;='[1]Assumptions &amp; Sensitivities'!$C$14),INDEX('[1]Monthly Proforma'!$E$144:$FG$144,,MATCH('Preferred Waterfall'!$C158,'[1]Monthly Proforma'!$E$2:$FG$2,0)),0),0)</f>
        <v>0</v>
      </c>
      <c r="G158" s="103" cm="1">
        <f t="array" ref="G158">INDEX('[1]Monthly Proforma'!$E$145:$FF$145,,MATCH('Preferred Waterfall'!$C158,'[1]Monthly Proforma'!$E$2:$FF$2,0))</f>
        <v>0</v>
      </c>
      <c r="I158" s="104">
        <f>+E158</f>
        <v>0</v>
      </c>
      <c r="J158" s="66"/>
      <c r="K158" s="66">
        <f>SUMIFS('[1]Monthly Proforma'!$E$63:$FF$63,'[1]Monthly Proforma'!$E$2:$FF$2,'Preferred Waterfall'!$C158)+SUMIFS('[1]Monthly Proforma'!$E$64:$FF$64,'[1]Monthly Proforma'!$E$2:$FF$2,'Preferred Waterfall'!$C158)+SUMIFS('[1]Monthly Proforma'!$E$65:$FF$65,'[1]Monthly Proforma'!$E$2:$FF$2,'Preferred Waterfall'!$C158)+SUMIFS('[1]Monthly Proforma'!$E$83:$FF$83,'[1]Monthly Proforma'!$E$2:$FF$2,'Preferred Waterfall'!$C158)+SUMIFS('[1]Monthly Proforma'!$E$84:$FF$84,'[1]Monthly Proforma'!$E$2:$FF$2,'Preferred Waterfall'!$C158)+SUMIFS('[1]Monthly Proforma'!$E$124:$FF$124,'[1]Monthly Proforma'!$E$2:$FF$2,'Preferred Waterfall'!$C158)+SUMIFS('[1]Monthly Proforma'!$E$126:$FF$126,'[1]Monthly Proforma'!$E$2:$FF$2,'Preferred Waterfall'!$C158)+SUMIFS('[1]Monthly Proforma'!$E$132:$FF$132,'[1]Monthly Proforma'!$E$2:$FF$2,'Preferred Waterfall'!$C158)+SUMIFS('[1]Monthly Proforma'!$E$136:$FF$136,'[1]Monthly Proforma'!$E$2:$FF$2,'Preferred Waterfall'!$C158)</f>
        <v>0</v>
      </c>
      <c r="L158" s="66"/>
      <c r="M158" s="66">
        <f t="shared" si="32"/>
        <v>0</v>
      </c>
      <c r="N158" s="66"/>
      <c r="O158" s="66">
        <f t="shared" si="26"/>
        <v>0</v>
      </c>
      <c r="P158" s="66"/>
      <c r="Q158" s="66">
        <f t="shared" si="27"/>
        <v>0</v>
      </c>
      <c r="R158" s="66"/>
      <c r="S158" s="66">
        <f t="shared" si="28"/>
        <v>0</v>
      </c>
      <c r="T158" s="66"/>
      <c r="U158" s="66"/>
      <c r="V158" s="66"/>
      <c r="W158" s="66">
        <f>IF(-XNPV($M$10,$I$28:$I157,$C$28:$C157)*(1+$M$10)^(($C158-$C$28)/365)&gt;0,-XNPV($M$10,$I$28:$I157,$C$28:$C157)*(1+$M$10)^(($C158-$C$28)/365),0)</f>
        <v>0</v>
      </c>
      <c r="X158" s="66"/>
      <c r="Y158" s="66">
        <f t="shared" si="29"/>
        <v>0</v>
      </c>
      <c r="Z158" s="66"/>
      <c r="AA158" s="66">
        <f>IF(-XNPV($M$10,$Y$28:$Y157,$C$28:$C157)*(1+$M$10)^(($C158-$C$28)/365)&gt;0,-XNPV($M$10,$Y$28:$Y157,$C$28:$C157)*(1+$M$10)^(($C158-$C$28)/365),0)</f>
        <v>0</v>
      </c>
      <c r="AB158" s="66"/>
      <c r="AC158" s="66">
        <f t="shared" si="33"/>
        <v>0</v>
      </c>
      <c r="AD158" s="66"/>
      <c r="AE158" s="66">
        <f t="shared" ref="AE158:AE160" si="35">IF(AC158&gt;AA158,AA158,AC158)</f>
        <v>0</v>
      </c>
      <c r="AF158" s="66"/>
      <c r="AG158" s="66">
        <f t="shared" si="30"/>
        <v>0</v>
      </c>
      <c r="AH158" s="66"/>
      <c r="AI158" s="66">
        <f t="shared" si="34"/>
        <v>0</v>
      </c>
      <c r="AJ158" s="66"/>
      <c r="AK158" s="66">
        <f t="shared" si="31"/>
        <v>0</v>
      </c>
    </row>
    <row r="159" spans="1:37" x14ac:dyDescent="0.3">
      <c r="A159" s="2">
        <f>+ROUNDUP(YEARFRAC($C$28,C159),0)</f>
        <v>11</v>
      </c>
      <c r="C159" s="105">
        <f>EOMONTH(C158,1)</f>
        <v>49399</v>
      </c>
      <c r="E159" s="103" cm="1">
        <f t="array" ref="E159">IFERROR(IF(AND($C159&gt;='[1]Assumptions &amp; Sensitivities'!$C$8,'Preferred Waterfall'!$C159&lt;='[1]Assumptions &amp; Sensitivities'!$C$14),INDEX('[1]Monthly Proforma'!$E$144:$FG$144,,MATCH('Preferred Waterfall'!$C159,'[1]Monthly Proforma'!$E$2:$FG$2,0)),0),0)</f>
        <v>0</v>
      </c>
      <c r="G159" s="103" cm="1">
        <f t="array" ref="G159">INDEX('[1]Monthly Proforma'!$E$145:$FF$145,,MATCH('Preferred Waterfall'!$C159,'[1]Monthly Proforma'!$E$2:$FF$2,0))</f>
        <v>0</v>
      </c>
      <c r="I159" s="106">
        <f>+E159</f>
        <v>0</v>
      </c>
      <c r="J159" s="107"/>
      <c r="K159" s="107">
        <f>SUMIFS('[1]Monthly Proforma'!$E$63:$FF$63,'[1]Monthly Proforma'!$E$2:$FF$2,'Preferred Waterfall'!$C159)+SUMIFS('[1]Monthly Proforma'!$E$64:$FF$64,'[1]Monthly Proforma'!$E$2:$FF$2,'Preferred Waterfall'!$C159)+SUMIFS('[1]Monthly Proforma'!$E$65:$FF$65,'[1]Monthly Proforma'!$E$2:$FF$2,'Preferred Waterfall'!$C159)+SUMIFS('[1]Monthly Proforma'!$E$83:$FF$83,'[1]Monthly Proforma'!$E$2:$FF$2,'Preferred Waterfall'!$C159)+SUMIFS('[1]Monthly Proforma'!$E$84:$FF$84,'[1]Monthly Proforma'!$E$2:$FF$2,'Preferred Waterfall'!$C159)+SUMIFS('[1]Monthly Proforma'!$E$124:$FF$124,'[1]Monthly Proforma'!$E$2:$FF$2,'Preferred Waterfall'!$C159)+SUMIFS('[1]Monthly Proforma'!$E$126:$FF$126,'[1]Monthly Proforma'!$E$2:$FF$2,'Preferred Waterfall'!$C159)+SUMIFS('[1]Monthly Proforma'!$E$132:$FF$132,'[1]Monthly Proforma'!$E$2:$FF$2,'Preferred Waterfall'!$C159)+SUMIFS('[1]Monthly Proforma'!$E$136:$FF$136,'[1]Monthly Proforma'!$E$2:$FF$2,'Preferred Waterfall'!$C159)</f>
        <v>0</v>
      </c>
      <c r="L159" s="107"/>
      <c r="M159" s="107">
        <f t="shared" si="32"/>
        <v>0</v>
      </c>
      <c r="N159" s="107"/>
      <c r="O159" s="107">
        <f t="shared" si="26"/>
        <v>0</v>
      </c>
      <c r="P159" s="107"/>
      <c r="Q159" s="107">
        <f t="shared" si="27"/>
        <v>0</v>
      </c>
      <c r="R159" s="107"/>
      <c r="S159" s="107">
        <f t="shared" si="28"/>
        <v>0</v>
      </c>
      <c r="T159" s="107"/>
      <c r="U159" s="107"/>
      <c r="V159" s="107"/>
      <c r="W159" s="107">
        <f>IF(-XNPV($M$10,$I$28:$I158,$C$28:$C158)*(1+$M$10)^(($C159-$C$28)/365)&gt;0,-XNPV($M$10,$I$28:$I158,$C$28:$C158)*(1+$M$10)^(($C159-$C$28)/365),0)</f>
        <v>0</v>
      </c>
      <c r="X159" s="107"/>
      <c r="Y159" s="107">
        <f t="shared" si="29"/>
        <v>0</v>
      </c>
      <c r="Z159" s="107"/>
      <c r="AA159" s="107">
        <f>IF(-XNPV($M$10,$Y$28:$Y158,$C$28:$C158)*(1+$M$10)^(($C159-$C$28)/365)&gt;0,-XNPV($M$10,$Y$28:$Y158,$C$28:$C158)*(1+$M$10)^(($C159-$C$28)/365),0)</f>
        <v>0</v>
      </c>
      <c r="AB159" s="107"/>
      <c r="AC159" s="107">
        <f t="shared" si="33"/>
        <v>0</v>
      </c>
      <c r="AD159" s="107"/>
      <c r="AE159" s="107">
        <f t="shared" si="35"/>
        <v>0</v>
      </c>
      <c r="AF159" s="107"/>
      <c r="AG159" s="107">
        <f t="shared" si="30"/>
        <v>0</v>
      </c>
      <c r="AH159" s="107"/>
      <c r="AI159" s="107">
        <f t="shared" si="34"/>
        <v>0</v>
      </c>
      <c r="AJ159" s="107"/>
      <c r="AK159" s="107">
        <f t="shared" si="31"/>
        <v>0</v>
      </c>
    </row>
    <row r="160" spans="1:37" x14ac:dyDescent="0.3">
      <c r="A160" s="2">
        <f>+ROUNDUP(YEARFRAC($C$28,C160),0)</f>
        <v>11</v>
      </c>
      <c r="C160" s="105">
        <f>EOMONTH(C159,1)</f>
        <v>49429</v>
      </c>
      <c r="E160" s="103" cm="1">
        <f t="array" ref="E160">IFERROR(IF(AND($C160&gt;='[1]Assumptions &amp; Sensitivities'!$C$8,'Preferred Waterfall'!$C160&lt;='[1]Assumptions &amp; Sensitivities'!$C$14),INDEX('[1]Monthly Proforma'!$E$144:$FG$144,,MATCH('Preferred Waterfall'!$C160,'[1]Monthly Proforma'!$E$2:$FG$2,0)),0),0)</f>
        <v>0</v>
      </c>
      <c r="G160" s="103" cm="1">
        <f t="array" ref="G160">INDEX('[1]Monthly Proforma'!$E$145:$FF$145,,MATCH('Preferred Waterfall'!$C160,'[1]Monthly Proforma'!$E$2:$FF$2,0))</f>
        <v>0</v>
      </c>
      <c r="I160" s="104">
        <f>+E160</f>
        <v>0</v>
      </c>
      <c r="J160" s="66"/>
      <c r="K160" s="66">
        <f>SUMIFS('[1]Monthly Proforma'!$E$63:$FF$63,'[1]Monthly Proforma'!$E$2:$FF$2,'Preferred Waterfall'!$C160)+SUMIFS('[1]Monthly Proforma'!$E$64:$FF$64,'[1]Monthly Proforma'!$E$2:$FF$2,'Preferred Waterfall'!$C160)+SUMIFS('[1]Monthly Proforma'!$E$65:$FF$65,'[1]Monthly Proforma'!$E$2:$FF$2,'Preferred Waterfall'!$C160)+SUMIFS('[1]Monthly Proforma'!$E$83:$FF$83,'[1]Monthly Proforma'!$E$2:$FF$2,'Preferred Waterfall'!$C160)+SUMIFS('[1]Monthly Proforma'!$E$84:$FF$84,'[1]Monthly Proforma'!$E$2:$FF$2,'Preferred Waterfall'!$C160)+SUMIFS('[1]Monthly Proforma'!$E$124:$FF$124,'[1]Monthly Proforma'!$E$2:$FF$2,'Preferred Waterfall'!$C160)+SUMIFS('[1]Monthly Proforma'!$E$126:$FF$126,'[1]Monthly Proforma'!$E$2:$FF$2,'Preferred Waterfall'!$C160)+SUMIFS('[1]Monthly Proforma'!$E$132:$FF$132,'[1]Monthly Proforma'!$E$2:$FF$2,'Preferred Waterfall'!$C160)+SUMIFS('[1]Monthly Proforma'!$E$136:$FF$136,'[1]Monthly Proforma'!$E$2:$FF$2,'Preferred Waterfall'!$C160)</f>
        <v>0</v>
      </c>
      <c r="L160" s="66"/>
      <c r="M160" s="66">
        <f t="shared" si="32"/>
        <v>0</v>
      </c>
      <c r="N160" s="66"/>
      <c r="O160" s="66">
        <f t="shared" si="26"/>
        <v>0</v>
      </c>
      <c r="P160" s="66"/>
      <c r="Q160" s="66">
        <f t="shared" si="27"/>
        <v>0</v>
      </c>
      <c r="R160" s="66"/>
      <c r="S160" s="66">
        <f t="shared" si="28"/>
        <v>0</v>
      </c>
      <c r="T160" s="66"/>
      <c r="U160" s="66"/>
      <c r="V160" s="66"/>
      <c r="W160" s="66">
        <f>IF(-XNPV($M$10,$I$28:$I159,$C$28:$C159)*(1+$M$10)^(($C160-$C$28)/365)&gt;0,-XNPV($M$10,$I$28:$I159,$C$28:$C159)*(1+$M$10)^(($C160-$C$28)/365),0)</f>
        <v>0</v>
      </c>
      <c r="X160" s="66"/>
      <c r="Y160" s="66">
        <f t="shared" si="29"/>
        <v>0</v>
      </c>
      <c r="Z160" s="66"/>
      <c r="AA160" s="66">
        <f>IF(-XNPV($M$10,$Y$28:$Y159,$C$28:$C159)*(1+$M$10)^(($C160-$C$28)/365)&gt;0,-XNPV($M$10,$Y$28:$Y159,$C$28:$C159)*(1+$M$10)^(($C160-$C$28)/365),0)</f>
        <v>0</v>
      </c>
      <c r="AB160" s="66"/>
      <c r="AC160" s="66">
        <f t="shared" si="33"/>
        <v>0</v>
      </c>
      <c r="AD160" s="66"/>
      <c r="AE160" s="66">
        <f t="shared" si="35"/>
        <v>0</v>
      </c>
      <c r="AF160" s="66"/>
      <c r="AG160" s="66">
        <f t="shared" si="30"/>
        <v>0</v>
      </c>
      <c r="AH160" s="66"/>
      <c r="AI160" s="66">
        <f t="shared" si="34"/>
        <v>0</v>
      </c>
      <c r="AJ160" s="66"/>
      <c r="AK160" s="66">
        <f t="shared" si="31"/>
        <v>0</v>
      </c>
    </row>
    <row r="161" spans="3:7" x14ac:dyDescent="0.3">
      <c r="C161" s="109"/>
      <c r="E161" s="109"/>
      <c r="G161" s="10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12FF7-B95A-4C83-BF0C-3CD510165535}">
  <sheetPr>
    <tabColor rgb="FF00B050"/>
  </sheetPr>
  <dimension ref="A2:CB161"/>
  <sheetViews>
    <sheetView zoomScaleNormal="100" workbookViewId="0">
      <selection activeCell="G28" sqref="G28"/>
    </sheetView>
  </sheetViews>
  <sheetFormatPr defaultRowHeight="14.4" x14ac:dyDescent="0.3"/>
  <cols>
    <col min="1" max="1" width="3.44140625" style="2" bestFit="1" customWidth="1"/>
    <col min="2" max="2" width="2.88671875" style="2" customWidth="1"/>
    <col min="3" max="3" width="15.88671875" style="2" customWidth="1"/>
    <col min="4" max="4" width="1.44140625" style="2" customWidth="1"/>
    <col min="5" max="5" width="15.44140625" style="2" customWidth="1"/>
    <col min="6" max="6" width="1.44140625" style="2" customWidth="1"/>
    <col min="7" max="7" width="15.44140625" style="2" customWidth="1"/>
    <col min="8" max="8" width="1.44140625" style="2" customWidth="1"/>
    <col min="9" max="9" width="15.44140625" style="2" customWidth="1"/>
    <col min="10" max="10" width="1.44140625" style="2" customWidth="1"/>
    <col min="11" max="11" width="17.44140625" style="2" customWidth="1"/>
    <col min="12" max="12" width="1.44140625" style="2" customWidth="1"/>
    <col min="13" max="13" width="17.44140625" style="2" customWidth="1"/>
    <col min="14" max="14" width="1.44140625" style="2" customWidth="1"/>
    <col min="15" max="15" width="17.44140625" style="2" customWidth="1"/>
    <col min="16" max="16" width="1.44140625" style="2" customWidth="1"/>
    <col min="17" max="17" width="17.44140625" style="2" customWidth="1"/>
    <col min="18" max="18" width="1.44140625" style="2" customWidth="1"/>
    <col min="19" max="19" width="17.44140625" style="2" customWidth="1"/>
    <col min="20" max="20" width="1.44140625" style="2" customWidth="1"/>
    <col min="21" max="21" width="17.44140625" style="2" customWidth="1"/>
    <col min="22" max="22" width="1.44140625" style="2" customWidth="1"/>
    <col min="23" max="23" width="17.44140625" style="2" customWidth="1"/>
    <col min="24" max="24" width="1.44140625" style="2" customWidth="1"/>
    <col min="25" max="25" width="17.44140625" style="2" customWidth="1"/>
    <col min="26" max="26" width="1.44140625" style="2" customWidth="1"/>
    <col min="27" max="27" width="17.44140625" style="2" customWidth="1"/>
    <col min="28" max="28" width="1.44140625" style="2" customWidth="1"/>
    <col min="29" max="29" width="17.44140625" style="2" customWidth="1"/>
    <col min="30" max="30" width="1.44140625" style="2" customWidth="1"/>
    <col min="31" max="31" width="17.44140625" style="2" customWidth="1"/>
    <col min="32" max="32" width="1.44140625" style="2" customWidth="1"/>
    <col min="33" max="33" width="17.44140625" style="2" customWidth="1"/>
    <col min="34" max="34" width="1.44140625" style="2" customWidth="1"/>
    <col min="35" max="35" width="17.44140625" style="2" customWidth="1"/>
    <col min="36" max="36" width="1.44140625" style="2" customWidth="1"/>
    <col min="37" max="37" width="17.44140625" style="2" customWidth="1"/>
    <col min="38" max="38" width="1.44140625" style="2" customWidth="1"/>
    <col min="39" max="39" width="17.44140625" style="2" customWidth="1"/>
    <col min="40" max="40" width="1.44140625" style="2" customWidth="1"/>
    <col min="41" max="41" width="17.44140625" style="2" customWidth="1"/>
    <col min="42" max="42" width="1.44140625" style="2" customWidth="1"/>
    <col min="43" max="43" width="17.44140625" style="2" customWidth="1"/>
    <col min="44" max="44" width="1.44140625" style="2" customWidth="1"/>
    <col min="45" max="45" width="17.44140625" style="2" customWidth="1"/>
    <col min="46" max="46" width="1.44140625" style="2" customWidth="1"/>
    <col min="47" max="47" width="17.44140625" style="2" customWidth="1"/>
    <col min="48" max="48" width="1.44140625" style="2" customWidth="1"/>
    <col min="49" max="49" width="17.44140625" style="2" customWidth="1"/>
    <col min="50" max="50" width="1.44140625" style="2" customWidth="1"/>
    <col min="51" max="51" width="17.44140625" style="2" customWidth="1"/>
    <col min="52" max="52" width="1.44140625" style="2" customWidth="1"/>
    <col min="53" max="53" width="17.44140625" style="2" customWidth="1"/>
    <col min="54" max="54" width="1.44140625" style="2" customWidth="1"/>
    <col min="55" max="55" width="17.44140625" style="2" customWidth="1"/>
    <col min="56" max="56" width="1.44140625" style="2" customWidth="1"/>
    <col min="57" max="57" width="17.44140625" style="2" customWidth="1"/>
    <col min="58" max="58" width="1.44140625" style="2" customWidth="1"/>
    <col min="59" max="59" width="17.44140625" style="2" customWidth="1"/>
    <col min="60" max="60" width="1.44140625" style="2" customWidth="1"/>
    <col min="61" max="61" width="17.44140625" style="2" customWidth="1"/>
    <col min="62" max="62" width="1.44140625" style="2" customWidth="1"/>
    <col min="63" max="63" width="17.44140625" style="2" customWidth="1"/>
    <col min="64" max="64" width="1.44140625" style="2" customWidth="1"/>
    <col min="65" max="65" width="17.44140625" style="2" customWidth="1"/>
    <col min="66" max="66" width="1.44140625" style="2" customWidth="1"/>
    <col min="67" max="67" width="17.44140625" style="2" customWidth="1"/>
    <col min="68" max="68" width="1.44140625" style="2" customWidth="1"/>
    <col min="69" max="69" width="17.44140625" style="2" customWidth="1"/>
    <col min="70" max="70" width="1.44140625" style="2" customWidth="1"/>
    <col min="71" max="71" width="17.44140625" style="2" customWidth="1"/>
    <col min="72" max="72" width="1.44140625" style="2" customWidth="1"/>
    <col min="73" max="73" width="17.44140625" style="2" customWidth="1"/>
    <col min="74" max="74" width="1.44140625" style="2" customWidth="1"/>
    <col min="75" max="75" width="17.44140625" style="2" customWidth="1"/>
    <col min="76" max="76" width="1.44140625" style="2" customWidth="1"/>
    <col min="77" max="77" width="17.44140625" style="2" customWidth="1"/>
    <col min="78" max="78" width="1.44140625" style="2" customWidth="1"/>
    <col min="79" max="79" width="17.44140625" style="2" customWidth="1"/>
  </cols>
  <sheetData>
    <row r="2" spans="3:79" ht="25.8" x14ac:dyDescent="0.5">
      <c r="C2" s="1"/>
      <c r="M2" s="3"/>
    </row>
    <row r="3" spans="3:79" ht="25.8" x14ac:dyDescent="0.5">
      <c r="C3" s="1" t="s">
        <v>0</v>
      </c>
      <c r="K3" s="4"/>
    </row>
    <row r="5" spans="3:79" x14ac:dyDescent="0.3">
      <c r="C5" s="5" t="s">
        <v>1</v>
      </c>
      <c r="D5" s="6"/>
      <c r="E5" s="7"/>
      <c r="F5" s="7"/>
      <c r="G5" s="8"/>
      <c r="I5" s="5" t="s">
        <v>2</v>
      </c>
      <c r="J5" s="7"/>
      <c r="K5" s="7"/>
      <c r="L5" s="7"/>
      <c r="M5" s="8"/>
      <c r="O5" s="5" t="s">
        <v>3</v>
      </c>
      <c r="P5" s="7"/>
      <c r="Q5" s="7"/>
      <c r="R5" s="7"/>
      <c r="S5" s="7"/>
      <c r="T5" s="7"/>
      <c r="U5" s="8"/>
      <c r="W5" s="5" t="s">
        <v>4</v>
      </c>
      <c r="X5" s="7"/>
      <c r="Y5" s="7"/>
      <c r="Z5" s="7"/>
      <c r="AA5" s="7"/>
      <c r="AB5" s="7"/>
      <c r="AC5" s="7"/>
      <c r="AD5" s="7"/>
      <c r="AE5" s="8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</row>
    <row r="6" spans="3:79" x14ac:dyDescent="0.3">
      <c r="C6" s="9"/>
      <c r="D6" s="10"/>
      <c r="E6" s="11"/>
      <c r="F6" s="11"/>
      <c r="G6" s="12"/>
      <c r="I6" s="13"/>
      <c r="M6" s="14"/>
      <c r="O6" s="15"/>
      <c r="U6" s="14"/>
      <c r="W6" s="16"/>
      <c r="X6" s="17"/>
      <c r="Y6" s="17"/>
      <c r="Z6" s="17"/>
      <c r="AA6" s="17"/>
      <c r="AB6" s="17"/>
      <c r="AC6" s="17"/>
      <c r="AD6" s="17"/>
      <c r="AE6" s="18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</row>
    <row r="7" spans="3:79" x14ac:dyDescent="0.3">
      <c r="C7" s="15"/>
      <c r="D7" s="19"/>
      <c r="E7" s="20" t="s">
        <v>5</v>
      </c>
      <c r="G7" s="21" t="s">
        <v>6</v>
      </c>
      <c r="I7" s="15" t="s">
        <v>7</v>
      </c>
      <c r="K7" s="20" t="s">
        <v>5</v>
      </c>
      <c r="M7" s="21" t="s">
        <v>6</v>
      </c>
      <c r="O7" s="13" t="s">
        <v>8</v>
      </c>
      <c r="Q7" s="22" t="s">
        <v>9</v>
      </c>
      <c r="S7" s="2" t="s">
        <v>10</v>
      </c>
      <c r="U7" s="14"/>
      <c r="W7" s="23"/>
      <c r="X7" s="24"/>
      <c r="Y7" s="25" t="s">
        <v>11</v>
      </c>
      <c r="Z7" s="24"/>
      <c r="AA7" s="25" t="s">
        <v>12</v>
      </c>
      <c r="AB7" s="26"/>
      <c r="AC7" s="25" t="s">
        <v>13</v>
      </c>
      <c r="AD7" s="24"/>
      <c r="AE7" s="27" t="s">
        <v>14</v>
      </c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</row>
    <row r="8" spans="3:79" x14ac:dyDescent="0.3">
      <c r="C8" s="13" t="s">
        <v>15</v>
      </c>
      <c r="E8" s="28">
        <f>G8/$G$11</f>
        <v>0.24729517712166665</v>
      </c>
      <c r="G8" s="29">
        <f>G18</f>
        <v>24078243.863447249</v>
      </c>
      <c r="I8" s="13" t="s">
        <v>103</v>
      </c>
      <c r="K8" s="30">
        <f>M8/$M$18</f>
        <v>0.45684394851980475</v>
      </c>
      <c r="M8" s="31">
        <v>11000000</v>
      </c>
      <c r="O8" s="15"/>
      <c r="U8" s="14"/>
      <c r="W8" s="23"/>
      <c r="X8" s="24"/>
      <c r="Y8" s="24"/>
      <c r="Z8" s="24"/>
      <c r="AA8" s="24"/>
      <c r="AB8" s="24"/>
      <c r="AC8" s="24"/>
      <c r="AD8" s="24"/>
      <c r="AE8" s="32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</row>
    <row r="9" spans="3:79" x14ac:dyDescent="0.3">
      <c r="C9" s="13" t="s">
        <v>16</v>
      </c>
      <c r="E9" s="28">
        <f>G9/$G$11</f>
        <v>0.10270482287833335</v>
      </c>
      <c r="G9" s="29">
        <f>'[1]Assumptions &amp; Sensitivities'!B42</f>
        <v>10000000</v>
      </c>
      <c r="I9" s="13" t="s">
        <v>17</v>
      </c>
      <c r="K9" s="33">
        <f>M9/$M$18</f>
        <v>0.44315605148019532</v>
      </c>
      <c r="M9" s="34">
        <f>$G$16-M8</f>
        <v>10670419.477102526</v>
      </c>
      <c r="O9" s="13"/>
      <c r="Q9" s="20"/>
      <c r="S9" s="20"/>
      <c r="U9" s="21" t="s">
        <v>18</v>
      </c>
      <c r="W9" s="23" t="s">
        <v>19</v>
      </c>
      <c r="X9" s="24"/>
      <c r="Y9" s="35">
        <f>+K26</f>
        <v>0.52966429591178887</v>
      </c>
      <c r="Z9" s="24"/>
      <c r="AA9" s="36">
        <f>AE9/-AC9</f>
        <v>12.186094553696442</v>
      </c>
      <c r="AB9" s="36"/>
      <c r="AC9" s="37">
        <f>SUMIFS($Y$28:$Y$160,$Y$28:$Y$160,"&lt;"&amp;0)</f>
        <v>-2407933.7874386613</v>
      </c>
      <c r="AD9" s="24"/>
      <c r="AE9" s="38">
        <f>+SUM(U28:U160)</f>
        <v>29343308.812767915</v>
      </c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</row>
    <row r="10" spans="3:79" x14ac:dyDescent="0.3">
      <c r="C10" s="13" t="s">
        <v>20</v>
      </c>
      <c r="E10" s="39">
        <f>G10/$G$11</f>
        <v>0.65</v>
      </c>
      <c r="G10" s="34">
        <f>'[1]Assumptions &amp; Sensitivities'!G33</f>
        <v>63288167.174973458</v>
      </c>
      <c r="I10" s="13" t="s">
        <v>21</v>
      </c>
      <c r="K10" s="28">
        <f>SUM(K8:K9)</f>
        <v>0.90000000000000013</v>
      </c>
      <c r="M10" s="29">
        <f>SUM(M8:M9)</f>
        <v>21670419.477102526</v>
      </c>
      <c r="O10" s="13" t="s">
        <v>22</v>
      </c>
      <c r="Q10" s="40">
        <f>'[1]Assumptions &amp; Sensitivities'!$C$47</f>
        <v>0.08</v>
      </c>
      <c r="S10" s="41">
        <f>+IF($Q$7="Monthly",(1+(Q10/12))^12-1,IF($Q$7="Quarterly",(1+(Q10/4))^4-1,IF($Q$7="Annually",Q10,"ERROR")))</f>
        <v>0.08</v>
      </c>
      <c r="U10" s="42">
        <f>'[1]Assumptions &amp; Sensitivities'!C40</f>
        <v>0.1</v>
      </c>
      <c r="W10" s="23" t="s">
        <v>23</v>
      </c>
      <c r="X10" s="24"/>
      <c r="Y10" s="35">
        <f>M26</f>
        <v>0.25134087204933164</v>
      </c>
      <c r="Z10" s="24"/>
      <c r="AA10" s="36">
        <f>AE10/-AC10</f>
        <v>4.1703753594147699</v>
      </c>
      <c r="AB10" s="36"/>
      <c r="AC10" s="37">
        <f>AC9</f>
        <v>-2407933.7874386613</v>
      </c>
      <c r="AD10" s="24">
        <f>SUMIF($M$28:$M$160,"&gt;"&amp;0)</f>
        <v>10041987.734236475</v>
      </c>
      <c r="AE10" s="38">
        <f>SUMIFS($M$28:$M$160,$M$28:$M$160,"&gt;"&amp;0)</f>
        <v>10041987.734236475</v>
      </c>
      <c r="AG10" s="3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</row>
    <row r="11" spans="3:79" x14ac:dyDescent="0.3">
      <c r="C11" s="13" t="s">
        <v>24</v>
      </c>
      <c r="E11" s="28">
        <f>SUM(E8:E9)</f>
        <v>0.35</v>
      </c>
      <c r="G11" s="29">
        <f>SUM(G8:G10)</f>
        <v>97366411.038420707</v>
      </c>
      <c r="I11" s="15"/>
      <c r="K11" s="43"/>
      <c r="M11" s="44"/>
      <c r="O11" s="13" t="s">
        <v>25</v>
      </c>
      <c r="Q11" s="40">
        <f>'[1]Assumptions &amp; Sensitivities'!$C$47</f>
        <v>0.08</v>
      </c>
      <c r="S11" s="41">
        <f>+IF($Q$7="Monthly",(1+(Q11/12))^12-1,IF($Q$7="Quarterly",(1+(Q11/4))^4-1,IF($Q$7="Annually",Q11,"ERROR")))</f>
        <v>0.08</v>
      </c>
      <c r="U11" s="42">
        <f>1-U10</f>
        <v>0.9</v>
      </c>
      <c r="W11" s="23" t="s">
        <v>26</v>
      </c>
      <c r="X11" s="24"/>
      <c r="Y11" s="35">
        <f>+O26</f>
        <v>0.2020961225032806</v>
      </c>
      <c r="Z11" s="24"/>
      <c r="AA11" s="36">
        <f>AE11/-AC11</f>
        <v>3.2797398933834727</v>
      </c>
      <c r="AB11" s="36"/>
      <c r="AC11" s="37">
        <f>SUMIFS($AA$28:$AA$160,$AA$28:$AA$160,"&lt;"&amp;0)</f>
        <v>-21671404.086947963</v>
      </c>
      <c r="AD11" s="24"/>
      <c r="AE11" s="38">
        <f>+SUM(W28:W160)</f>
        <v>71076568.529596865</v>
      </c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</row>
    <row r="12" spans="3:79" x14ac:dyDescent="0.3">
      <c r="C12" s="13"/>
      <c r="G12" s="14"/>
      <c r="I12" s="15" t="s">
        <v>27</v>
      </c>
      <c r="K12" s="20" t="s">
        <v>5</v>
      </c>
      <c r="M12" s="21" t="s">
        <v>6</v>
      </c>
      <c r="O12" s="45" t="s">
        <v>28</v>
      </c>
      <c r="P12" s="46"/>
      <c r="Q12" s="47">
        <f>'[1]Assumptions &amp; Sensitivities'!$G$49</f>
        <v>46660</v>
      </c>
      <c r="R12" s="46"/>
      <c r="S12" s="48" t="s">
        <v>29</v>
      </c>
      <c r="T12" s="46"/>
      <c r="U12" s="49">
        <v>0.2</v>
      </c>
      <c r="W12" s="23"/>
      <c r="X12" s="24"/>
      <c r="Y12" s="50"/>
      <c r="Z12" s="24"/>
      <c r="AA12" s="51"/>
      <c r="AB12" s="24"/>
      <c r="AC12" s="51"/>
      <c r="AD12" s="24"/>
      <c r="AE12" s="5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</row>
    <row r="13" spans="3:79" x14ac:dyDescent="0.3">
      <c r="C13" s="13"/>
      <c r="E13" s="20" t="s">
        <v>30</v>
      </c>
      <c r="G13" s="21" t="s">
        <v>31</v>
      </c>
      <c r="I13" s="13" t="s">
        <v>104</v>
      </c>
      <c r="K13" s="30">
        <f>M13/$M$18</f>
        <v>4.1531268047254981E-2</v>
      </c>
      <c r="M13" s="31">
        <v>1000000</v>
      </c>
      <c r="O13" s="13" t="s">
        <v>32</v>
      </c>
      <c r="Q13" s="53">
        <f>'[1]Assumptions &amp; Sensitivities'!$C$14</f>
        <v>48487</v>
      </c>
      <c r="S13" s="48" t="s">
        <v>29</v>
      </c>
      <c r="U13" s="42">
        <v>0.2</v>
      </c>
      <c r="W13" s="54" t="s">
        <v>33</v>
      </c>
      <c r="X13" s="24"/>
      <c r="Y13" s="35">
        <f>+I26</f>
        <v>0.25135146975517286</v>
      </c>
      <c r="Z13" s="24"/>
      <c r="AA13" s="36">
        <f>AE13/-AC13</f>
        <v>4.170375359414769</v>
      </c>
      <c r="AB13" s="36"/>
      <c r="AC13" s="37">
        <f>SUM(AC9:AC11)-AC10</f>
        <v>-24079337.874386624</v>
      </c>
      <c r="AD13" s="24"/>
      <c r="AE13" s="38">
        <f>SUM(AE9:AE11)-AE10</f>
        <v>100419877.34236477</v>
      </c>
      <c r="AG13" s="41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</row>
    <row r="14" spans="3:79" x14ac:dyDescent="0.3">
      <c r="C14" s="13"/>
      <c r="G14" s="14"/>
      <c r="I14" s="13" t="s">
        <v>19</v>
      </c>
      <c r="K14" s="33">
        <f>M14/$M$18</f>
        <v>5.8468731952745018E-2</v>
      </c>
      <c r="M14" s="34">
        <f>$G$15-M13</f>
        <v>1407824.3863447248</v>
      </c>
      <c r="O14" s="13"/>
      <c r="Q14" s="55"/>
      <c r="S14" s="56"/>
      <c r="U14" s="57"/>
      <c r="W14" s="23" t="s">
        <v>16</v>
      </c>
      <c r="X14" s="17"/>
      <c r="Y14" s="35">
        <f>'[1]Preferred Waterfall'!S11</f>
        <v>0.10000000596046449</v>
      </c>
      <c r="Z14" s="24"/>
      <c r="AA14" s="36">
        <f>AE14/-AC14</f>
        <v>1.3249420102149094</v>
      </c>
      <c r="AB14" s="36"/>
      <c r="AC14" s="37">
        <f>SUMIFS('[1]Preferred Waterfall'!$O$28:$O$160,'[1]Preferred Waterfall'!$O$28:$O$160,"&lt;"&amp;0)</f>
        <v>-10000454.356615691</v>
      </c>
      <c r="AD14" s="24"/>
      <c r="AE14" s="38">
        <f>'[1]Preferred Waterfall'!Y11</f>
        <v>13250022.098316841</v>
      </c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</row>
    <row r="15" spans="3:79" x14ac:dyDescent="0.3">
      <c r="C15" s="13" t="s">
        <v>19</v>
      </c>
      <c r="E15" s="58">
        <f>G15/$G$18</f>
        <v>9.9999999999999992E-2</v>
      </c>
      <c r="G15" s="59">
        <f>'[1]Assumptions &amp; Sensitivities'!B40</f>
        <v>2407824.3863447248</v>
      </c>
      <c r="I15" s="13" t="s">
        <v>34</v>
      </c>
      <c r="K15" s="28">
        <f>SUM(K13:K14)</f>
        <v>0.1</v>
      </c>
      <c r="M15" s="29">
        <f>SUM(M13:M14)</f>
        <v>2407824.3863447248</v>
      </c>
      <c r="O15" s="13"/>
      <c r="Q15" s="55"/>
      <c r="S15" s="56"/>
      <c r="U15" s="57"/>
      <c r="W15" s="54" t="s">
        <v>33</v>
      </c>
      <c r="X15" s="24"/>
      <c r="Y15" s="60">
        <f>'[1]Preferred Waterfall'!S14</f>
        <v>0.22821242213249207</v>
      </c>
      <c r="Z15" s="24"/>
      <c r="AA15" s="61">
        <f>AE15/-AC15</f>
        <v>3.3354047075814135</v>
      </c>
      <c r="AB15" s="36"/>
      <c r="AC15" s="62">
        <f>AC13+AC14</f>
        <v>-34079792.231002316</v>
      </c>
      <c r="AD15" s="24"/>
      <c r="AE15" s="63">
        <f>AE13+AE14</f>
        <v>113669899.44068161</v>
      </c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</row>
    <row r="16" spans="3:79" x14ac:dyDescent="0.3">
      <c r="C16" s="13" t="s">
        <v>35</v>
      </c>
      <c r="E16" s="64">
        <f>1-E15</f>
        <v>0.9</v>
      </c>
      <c r="G16" s="59">
        <f>'[1]Assumptions &amp; Sensitivities'!B41</f>
        <v>21670419.477102526</v>
      </c>
      <c r="I16" s="13"/>
      <c r="M16" s="14"/>
      <c r="O16" s="13"/>
      <c r="Q16" s="56"/>
      <c r="S16" s="65"/>
      <c r="T16" s="66"/>
      <c r="U16" s="67"/>
      <c r="W16" s="23"/>
      <c r="X16" s="24"/>
      <c r="Y16" s="35"/>
      <c r="Z16" s="24"/>
      <c r="AA16" s="36"/>
      <c r="AB16" s="36"/>
      <c r="AC16" s="37"/>
      <c r="AD16" s="24"/>
      <c r="AE16" s="38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</row>
    <row r="17" spans="1:80" x14ac:dyDescent="0.3">
      <c r="C17" s="13"/>
      <c r="E17" s="68"/>
      <c r="G17" s="34"/>
      <c r="I17" s="15"/>
      <c r="M17" s="14"/>
      <c r="O17" s="13"/>
      <c r="Q17" s="56"/>
      <c r="S17" s="65"/>
      <c r="T17" s="66"/>
      <c r="U17" s="67"/>
      <c r="W17" s="69" t="s">
        <v>105</v>
      </c>
      <c r="X17" s="70"/>
      <c r="Y17" s="71">
        <f>$Q$26</f>
        <v>0.20740986466407776</v>
      </c>
      <c r="Z17" s="70"/>
      <c r="AA17" s="72">
        <f>AE17/-AC17</f>
        <v>3.3541119049222154</v>
      </c>
      <c r="AB17" s="72"/>
      <c r="AC17" s="73">
        <f>(M13+M8)*-1</f>
        <v>-12000000</v>
      </c>
      <c r="AD17" s="70"/>
      <c r="AE17" s="74">
        <f>$AE$10*($M$13/$M$15)+$AE$11*($M$8/$M$10)</f>
        <v>40249342.859066583</v>
      </c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</row>
    <row r="18" spans="1:80" x14ac:dyDescent="0.3">
      <c r="C18" s="13" t="s">
        <v>36</v>
      </c>
      <c r="E18" s="64">
        <f>SUM(E15:E16)</f>
        <v>1</v>
      </c>
      <c r="G18" s="29">
        <f>'[1]Preferred Waterfall'!$G$16</f>
        <v>24078243.863447249</v>
      </c>
      <c r="I18" s="15" t="s">
        <v>36</v>
      </c>
      <c r="K18" s="28">
        <f>SUM(K10,K15)</f>
        <v>1.0000000000000002</v>
      </c>
      <c r="M18" s="29">
        <f>SUM(M15,M10)</f>
        <v>24078243.863447249</v>
      </c>
      <c r="O18" s="13"/>
      <c r="Q18" s="56"/>
      <c r="S18" s="65"/>
      <c r="U18" s="67"/>
      <c r="W18" s="75"/>
      <c r="X18" s="76"/>
      <c r="Y18" s="77"/>
      <c r="Z18" s="76"/>
      <c r="AA18" s="78"/>
      <c r="AB18" s="78"/>
      <c r="AC18" s="79"/>
      <c r="AD18" s="76"/>
      <c r="AE18" s="3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</row>
    <row r="19" spans="1:80" x14ac:dyDescent="0.3">
      <c r="C19" s="80"/>
      <c r="D19" s="68"/>
      <c r="E19" s="68"/>
      <c r="F19" s="68"/>
      <c r="G19" s="81"/>
      <c r="I19" s="80"/>
      <c r="J19" s="68"/>
      <c r="K19" s="68"/>
      <c r="L19" s="68"/>
      <c r="M19" s="81"/>
      <c r="O19" s="80"/>
      <c r="P19" s="68"/>
      <c r="Q19" s="68"/>
      <c r="R19" s="68"/>
      <c r="S19" s="68"/>
      <c r="T19" s="68"/>
      <c r="U19" s="81"/>
      <c r="W19" s="82"/>
      <c r="X19" s="83"/>
      <c r="Y19" s="83"/>
      <c r="Z19" s="83"/>
      <c r="AA19" s="83"/>
      <c r="AB19" s="83"/>
      <c r="AC19" s="84" t="str">
        <f>IF($AE$19=0,"GOOD","CHECK")</f>
        <v>GOOD</v>
      </c>
      <c r="AD19" s="85"/>
      <c r="AE19" s="86">
        <f>AE15-AE14-AE13</f>
        <v>0</v>
      </c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</row>
    <row r="21" spans="1:80" s="2" customFormat="1" x14ac:dyDescent="0.3">
      <c r="C21" s="5" t="s">
        <v>37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</row>
    <row r="22" spans="1:80" s="2" customFormat="1" x14ac:dyDescent="0.3">
      <c r="I22" s="87"/>
    </row>
    <row r="23" spans="1:80" s="2" customFormat="1" x14ac:dyDescent="0.3">
      <c r="E23" s="43" t="s">
        <v>38</v>
      </c>
      <c r="F23" s="43"/>
      <c r="G23" s="43" t="s">
        <v>38</v>
      </c>
      <c r="I23" s="88" t="s">
        <v>39</v>
      </c>
      <c r="K23" s="43" t="s">
        <v>40</v>
      </c>
      <c r="M23" s="43" t="s">
        <v>41</v>
      </c>
      <c r="O23" s="43" t="s">
        <v>42</v>
      </c>
      <c r="P23" s="43"/>
      <c r="Q23" s="43" t="s">
        <v>106</v>
      </c>
      <c r="S23" s="89" t="str">
        <f>IF(ROUND(SUM($S$28:$S$160),0)=0,"OK","ERROR")</f>
        <v>ERROR</v>
      </c>
      <c r="U23" s="43" t="s">
        <v>40</v>
      </c>
      <c r="W23" s="43" t="s">
        <v>42</v>
      </c>
      <c r="Y23" s="90" t="s">
        <v>43</v>
      </c>
      <c r="Z23" s="91"/>
      <c r="AA23" s="91"/>
      <c r="AB23" s="91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1"/>
      <c r="AU23" s="91"/>
      <c r="AV23" s="91"/>
      <c r="AW23" s="91"/>
      <c r="AX23" s="91"/>
      <c r="AY23" s="91"/>
      <c r="AZ23" s="91"/>
      <c r="BA23" s="91"/>
      <c r="BB23" s="91"/>
      <c r="BC23" s="91"/>
      <c r="BD23" s="91"/>
      <c r="BE23" s="91"/>
      <c r="BF23" s="91"/>
      <c r="BG23" s="91"/>
      <c r="BH23" s="91"/>
      <c r="BI23" s="91"/>
      <c r="BJ23" s="91"/>
      <c r="BK23" s="92"/>
      <c r="BL23" s="91"/>
      <c r="BM23" s="92"/>
      <c r="BN23" s="19"/>
      <c r="BO23" s="90" t="s">
        <v>44</v>
      </c>
      <c r="BP23" s="91"/>
      <c r="BQ23" s="91"/>
      <c r="BR23" s="91"/>
      <c r="BS23" s="91"/>
      <c r="BT23" s="91"/>
      <c r="BU23" s="91"/>
      <c r="BV23" s="91"/>
      <c r="BW23" s="91"/>
      <c r="BX23" s="91"/>
      <c r="BY23" s="91"/>
      <c r="BZ23" s="91"/>
      <c r="CA23" s="91"/>
    </row>
    <row r="24" spans="1:80" s="2" customFormat="1" x14ac:dyDescent="0.3">
      <c r="C24" s="68" t="s">
        <v>45</v>
      </c>
      <c r="E24" s="20" t="s">
        <v>46</v>
      </c>
      <c r="F24" s="43"/>
      <c r="G24" s="20" t="s">
        <v>47</v>
      </c>
      <c r="I24" s="93" t="s">
        <v>48</v>
      </c>
      <c r="K24" s="20" t="s">
        <v>49</v>
      </c>
      <c r="M24" s="20" t="s">
        <v>49</v>
      </c>
      <c r="O24" s="20" t="s">
        <v>49</v>
      </c>
      <c r="P24" s="43"/>
      <c r="Q24" s="20" t="s">
        <v>49</v>
      </c>
      <c r="S24" s="20" t="s">
        <v>50</v>
      </c>
      <c r="U24" s="20" t="s">
        <v>51</v>
      </c>
      <c r="W24" s="20" t="s">
        <v>51</v>
      </c>
      <c r="Y24" s="20" t="s">
        <v>52</v>
      </c>
      <c r="AA24" s="20" t="s">
        <v>53</v>
      </c>
      <c r="AB24" s="43"/>
      <c r="AC24" s="20" t="s">
        <v>54</v>
      </c>
      <c r="AD24" s="43"/>
      <c r="AE24" s="20" t="s">
        <v>55</v>
      </c>
      <c r="AF24" s="43"/>
      <c r="AG24" s="20" t="s">
        <v>56</v>
      </c>
      <c r="AH24" s="43"/>
      <c r="AI24" s="20" t="s">
        <v>57</v>
      </c>
      <c r="AJ24" s="43"/>
      <c r="AK24" s="20" t="s">
        <v>58</v>
      </c>
      <c r="AL24" s="43"/>
      <c r="AM24" s="20" t="s">
        <v>15</v>
      </c>
      <c r="AN24" s="43"/>
      <c r="AO24" s="20" t="s">
        <v>59</v>
      </c>
      <c r="AP24" s="43"/>
      <c r="AQ24" s="20" t="s">
        <v>60</v>
      </c>
      <c r="AS24" s="20" t="s">
        <v>61</v>
      </c>
      <c r="AU24" s="20" t="s">
        <v>62</v>
      </c>
      <c r="AV24" s="43"/>
      <c r="AW24" s="20" t="s">
        <v>63</v>
      </c>
      <c r="AY24" s="20" t="s">
        <v>64</v>
      </c>
      <c r="BA24" s="20" t="s">
        <v>65</v>
      </c>
      <c r="BC24" s="20" t="s">
        <v>66</v>
      </c>
      <c r="BE24" s="20" t="s">
        <v>67</v>
      </c>
      <c r="BG24" s="20" t="s">
        <v>68</v>
      </c>
      <c r="BI24" s="20" t="s">
        <v>69</v>
      </c>
      <c r="BK24" s="20" t="s">
        <v>70</v>
      </c>
      <c r="BM24" s="20" t="s">
        <v>71</v>
      </c>
      <c r="BO24" s="20" t="s">
        <v>72</v>
      </c>
      <c r="BQ24" s="20" t="s">
        <v>73</v>
      </c>
      <c r="BS24" s="20" t="s">
        <v>74</v>
      </c>
      <c r="BU24" s="20" t="s">
        <v>75</v>
      </c>
      <c r="BW24" s="20" t="s">
        <v>73</v>
      </c>
      <c r="BY24" s="20" t="s">
        <v>74</v>
      </c>
      <c r="CA24" s="20" t="s">
        <v>76</v>
      </c>
    </row>
    <row r="25" spans="1:80" x14ac:dyDescent="0.3">
      <c r="I25" s="88"/>
      <c r="K25" s="43"/>
      <c r="M25" s="43"/>
      <c r="O25" s="43"/>
      <c r="P25" s="43"/>
      <c r="Q25" s="43"/>
      <c r="R25" s="43"/>
      <c r="S25" s="43"/>
      <c r="T25" s="43"/>
      <c r="U25" s="43"/>
      <c r="W25" s="43"/>
      <c r="Y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S25" s="43"/>
      <c r="AU25" s="43"/>
      <c r="AV25" s="43"/>
      <c r="AW25" s="43"/>
      <c r="AY25" s="43"/>
      <c r="BA25" s="43"/>
      <c r="BC25" s="43"/>
      <c r="BG25" s="43"/>
      <c r="BI25" s="43"/>
      <c r="BK25" s="43"/>
      <c r="BM25" s="43"/>
      <c r="BO25" s="43"/>
      <c r="BQ25" s="43"/>
      <c r="BS25" s="43"/>
      <c r="BU25" s="43"/>
      <c r="BW25" s="43"/>
      <c r="BY25" s="43"/>
      <c r="CA25" s="43"/>
      <c r="CB25" s="2"/>
    </row>
    <row r="26" spans="1:80" x14ac:dyDescent="0.3">
      <c r="A26" s="2" t="s">
        <v>77</v>
      </c>
      <c r="C26" s="2" t="s">
        <v>78</v>
      </c>
      <c r="E26" s="66">
        <f>SUM(E28:E160)</f>
        <v>76342907.762664557</v>
      </c>
      <c r="I26" s="94">
        <f>+XIRR(I28:I160,$C$28:$C$160)</f>
        <v>0.25135146975517286</v>
      </c>
      <c r="J26" s="64"/>
      <c r="K26" s="64">
        <f>+XIRR(K28:K160,$C$28:$C$160)</f>
        <v>0.52966429591178887</v>
      </c>
      <c r="L26" s="64"/>
      <c r="M26" s="64">
        <f>+XIRR(M28:M160,$C$28:$C$160)</f>
        <v>0.25134087204933164</v>
      </c>
      <c r="N26" s="64"/>
      <c r="O26" s="64">
        <f>+XIRR(O28:O160,$C$28:$C$160)</f>
        <v>0.2020961225032806</v>
      </c>
      <c r="P26" s="64"/>
      <c r="Q26" s="64">
        <f>+XIRR(Q28:Q160,$C$28:$C$160)</f>
        <v>0.20740986466407776</v>
      </c>
      <c r="R26" s="64"/>
      <c r="S26" s="64"/>
      <c r="T26" s="64"/>
      <c r="U26" s="64"/>
      <c r="W26" s="64"/>
      <c r="Y26" s="95">
        <f>SUM(Y28:Y160)+G15</f>
        <v>-109.40109393652529</v>
      </c>
      <c r="Z26" s="96"/>
      <c r="AA26" s="95">
        <f>SUM(AA28:AA160)+G16</f>
        <v>-984.60984543710947</v>
      </c>
      <c r="AB26" s="95"/>
      <c r="AC26" s="95">
        <f>SUM(AC28:AC160)+G9</f>
        <v>-454.35661569051445</v>
      </c>
      <c r="AD26" s="95"/>
      <c r="AE26" s="95"/>
      <c r="AF26" s="95"/>
      <c r="AG26" s="95"/>
      <c r="AH26" s="95"/>
      <c r="AI26" s="95"/>
      <c r="AJ26" s="95"/>
      <c r="AK26" s="56"/>
      <c r="AL26" s="95"/>
      <c r="AM26" s="56"/>
      <c r="AN26" s="95"/>
      <c r="AO26" s="56"/>
      <c r="AP26" s="95"/>
      <c r="AQ26" s="56">
        <f>$S$11</f>
        <v>0.08</v>
      </c>
      <c r="AS26" s="97">
        <f>$U$10</f>
        <v>0.1</v>
      </c>
      <c r="AU26" s="41">
        <f>1-AS26</f>
        <v>0.9</v>
      </c>
      <c r="AV26" s="95"/>
      <c r="AW26" s="95"/>
      <c r="AY26" s="64">
        <f>E15</f>
        <v>9.9999999999999992E-2</v>
      </c>
      <c r="BA26" s="64">
        <f>$U$12</f>
        <v>0.2</v>
      </c>
      <c r="BC26" s="64">
        <f>1-SUM(AY26,BA26)</f>
        <v>0.7</v>
      </c>
      <c r="BD26" s="28"/>
      <c r="BE26" s="66">
        <f>SUM(BE28:BE160)</f>
        <v>3953085.7316661789</v>
      </c>
      <c r="BF26" s="28"/>
      <c r="BG26" s="66">
        <f>SUM(BG28:BG160)</f>
        <v>11832714.673692804</v>
      </c>
      <c r="BI26" s="66">
        <f>SUM(BI28:BI160)</f>
        <v>0</v>
      </c>
      <c r="BK26" s="98" t="str">
        <f>IF((SUM(BK28:BK160)-SUM(G28:G160))=0,"OK","CHECK")</f>
        <v>OK</v>
      </c>
      <c r="BM26" s="98"/>
      <c r="BO26" s="99">
        <f>Q12</f>
        <v>46660</v>
      </c>
      <c r="BP26" s="28"/>
      <c r="BQ26" s="100">
        <f>SUM(BQ28:BQ160)</f>
        <v>5030445.988489476</v>
      </c>
      <c r="BR26" s="28"/>
      <c r="BS26" s="100">
        <f>SUM(BS28:BS160)</f>
        <v>11737707.306475444</v>
      </c>
      <c r="BT26" s="28"/>
      <c r="BU26" s="99">
        <f>$Q$13</f>
        <v>48487</v>
      </c>
      <c r="BV26" s="28"/>
      <c r="BW26" s="100">
        <f>SUM(BW28:BW160)</f>
        <v>20359777.092612263</v>
      </c>
      <c r="BX26" s="28"/>
      <c r="BY26" s="100">
        <f>SUM(BY28:BY160)</f>
        <v>47506146.549428612</v>
      </c>
      <c r="BZ26" s="28"/>
      <c r="CA26" s="100">
        <f>SUM(CA28:CA160)</f>
        <v>2368.294686420355</v>
      </c>
      <c r="CB26" s="2"/>
    </row>
    <row r="27" spans="1:80" x14ac:dyDescent="0.3">
      <c r="I27" s="101"/>
      <c r="K27" s="64"/>
      <c r="M27" s="64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V27" s="28"/>
      <c r="AW27" s="28"/>
      <c r="BD27" s="28"/>
      <c r="BE27" s="28"/>
      <c r="BF27" s="28"/>
      <c r="BG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"/>
    </row>
    <row r="28" spans="1:80" x14ac:dyDescent="0.3">
      <c r="A28" s="2">
        <v>0</v>
      </c>
      <c r="C28" s="102">
        <f>'[1]Assumptions &amp; Sensitivities'!$C$8</f>
        <v>45412</v>
      </c>
      <c r="E28" s="103" cm="1">
        <f t="array" ref="E28">IFERROR(IF(AND($C28&gt;='[1]Assumptions &amp; Sensitivities'!$C$8,'LP Waterfall'!$C28&lt;='[1]Assumptions &amp; Sensitivities'!$C$14),INDEX('[1]Preferred Waterfall'!$Q$28:$Q$160,MATCH('LP Waterfall'!$C28,'[1]Preferred Waterfall'!$C$28:$C$160,0),),0),0)</f>
        <v>-5162802.6094985027</v>
      </c>
      <c r="G28" s="103">
        <f>IF($E28&lt;=0,0,SUMIFS('[1]Monthly Proforma'!$E$145:$FF$145,'[1]Monthly Proforma'!$E$2:$FF$2,'LP Waterfall'!$C28))</f>
        <v>0</v>
      </c>
      <c r="I28" s="104">
        <f>E28</f>
        <v>-5162802.6094985027</v>
      </c>
      <c r="J28" s="66"/>
      <c r="K28" s="66">
        <f t="shared" ref="K28:K91" si="0">Y28+AS28+AY28+BA28+BQ28+BW28</f>
        <v>-516280.2609498502</v>
      </c>
      <c r="L28" s="66"/>
      <c r="M28" s="66">
        <f t="shared" ref="M28:M91" si="1">Y28+AS28+AY28+(BM28*$U$10)</f>
        <v>-516280.2609498502</v>
      </c>
      <c r="N28" s="66"/>
      <c r="O28" s="66">
        <f t="shared" ref="O28:O91" si="2">AA28+AU28+BC28+BS28+BY28</f>
        <v>-4646522.3485486526</v>
      </c>
      <c r="P28" s="66"/>
      <c r="Q28" s="66">
        <f>SUM($O28,$M28)*($M$8/$M$10)</f>
        <v>-2620661.2550573861</v>
      </c>
      <c r="R28" s="66"/>
      <c r="S28" s="66">
        <f>E28-K28-O28-G28</f>
        <v>0</v>
      </c>
      <c r="T28" s="66"/>
      <c r="U28" s="66">
        <f t="shared" ref="U28:U91" si="3">IF(K28&gt;0,K28,0)</f>
        <v>0</v>
      </c>
      <c r="V28" s="66"/>
      <c r="W28" s="66">
        <f t="shared" ref="W28:W91" si="4">IF(O28&gt;0,O28,0)</f>
        <v>0</v>
      </c>
      <c r="X28" s="66"/>
      <c r="Y28" s="66">
        <f>IF($E28&lt;0,$E28*$E$15,0)</f>
        <v>-516280.2609498502</v>
      </c>
      <c r="Z28" s="66"/>
      <c r="AA28" s="66">
        <f>IF($E28&lt;0,$E28*$E$16,0)</f>
        <v>-4646522.3485486526</v>
      </c>
      <c r="AB28" s="66"/>
      <c r="AC28" s="66" cm="1">
        <f t="array" ref="AC28">IF(INDEX('[1]Preferred Waterfall'!$Y$28:$Y$160,MATCH('LP Waterfall'!$C28,'[1]Preferred Waterfall'!$C$28:$C$160,0),)&lt;0,INDEX('[1]Preferred Waterfall'!$Y$28:$Y$160,MATCH('LP Waterfall'!$C28,'[1]Preferred Waterfall'!$C$28:$C$160,0),),0)</f>
        <v>-2144177.3905014978</v>
      </c>
      <c r="AD28" s="66"/>
      <c r="AE28" s="66">
        <f>SUM(Y28,AA28,AC28)</f>
        <v>-7306980</v>
      </c>
      <c r="AF28" s="66"/>
      <c r="AG28" s="66">
        <f>IF($C28='[1]Assumptions &amp; Sensitivities'!$G$49,'[1]Operating Statement &amp; Refi'!$Z$16,0)</f>
        <v>0</v>
      </c>
      <c r="AH28" s="66"/>
      <c r="AI28" s="66">
        <f>IF($C28='[1]Assumptions &amp; Sensitivities'!$G$49,'[1]Operating Statement &amp; Refi'!$Z$17,0)</f>
        <v>0</v>
      </c>
      <c r="AJ28" s="66"/>
      <c r="AK28" s="66" cm="1">
        <f t="array" ref="AK28">-IF(INDEX('[1]Preferred Waterfall'!$AE$28:$AE$160,MATCH('LP Waterfall'!$C28,'[1]Preferred Waterfall'!$C$28:$C$160,0),)&lt;0,0,INDEX('[1]Preferred Waterfall'!$AE$28:$AE$160,MATCH('LP Waterfall'!$C28,'[1]Preferred Waterfall'!$C$28:$C$160,0),))</f>
        <v>0</v>
      </c>
      <c r="AL28" s="66"/>
      <c r="AM28" s="66">
        <f>SUM($AE28,$AG28,$AI28)</f>
        <v>-7306980</v>
      </c>
      <c r="AN28" s="66"/>
      <c r="AO28" s="66">
        <f>IF($C28='[1]Operating Statement &amp; Refi'!$U$12,SUM('LP Waterfall'!$AG28,'LP Waterfall'!$AI28,'LP Waterfall'!AK28,$G28),IF($C28&gt;'[1]Operating Statement &amp; Refi'!$U$12,$E28,0))</f>
        <v>0</v>
      </c>
      <c r="AP28" s="66"/>
      <c r="AQ28" s="66"/>
      <c r="AR28" s="66"/>
      <c r="AS28" s="66">
        <f t="shared" ref="AS28:AS91" si="5">IF($G28&gt;0,$AQ28*AS$26,0)</f>
        <v>0</v>
      </c>
      <c r="AT28" s="66"/>
      <c r="AU28" s="66">
        <f t="shared" ref="AU28:AU91" si="6">IF($G28&gt;0,$AQ28*AU$26,0)</f>
        <v>0</v>
      </c>
      <c r="AV28" s="66"/>
      <c r="AW28" s="66">
        <f t="shared" ref="AW28:AW91" si="7">IF($C28&gt;=$Q$12,$AM28,SUM($AM28,$AS28,$AU28))</f>
        <v>-7306980</v>
      </c>
      <c r="AX28" s="66"/>
      <c r="AY28" s="66">
        <f t="shared" ref="AY28:AY91" si="8">($G28-$AS28-$AU28)*AY$26</f>
        <v>0</v>
      </c>
      <c r="AZ28" s="66"/>
      <c r="BA28" s="66">
        <f t="shared" ref="BA28:BA91" si="9">($G28-$AS28-$AU28)*BA$26</f>
        <v>0</v>
      </c>
      <c r="BB28" s="66"/>
      <c r="BC28" s="66">
        <f t="shared" ref="BC28:BC91" si="10">($G28-$AS28-$AU28)*BC$26</f>
        <v>0</v>
      </c>
      <c r="BD28" s="66"/>
      <c r="BE28" s="66">
        <f>AS28+AY28+BA28</f>
        <v>0</v>
      </c>
      <c r="BF28" s="66"/>
      <c r="BG28" s="66">
        <f t="shared" ref="BG28:BG91" si="11">AU28+BC28</f>
        <v>0</v>
      </c>
      <c r="BH28" s="66"/>
      <c r="BI28" s="66">
        <f t="shared" ref="BI28:BI91" si="12">G28-AS28-AU28-AY28-BA28-BC28</f>
        <v>0</v>
      </c>
      <c r="BJ28" s="66"/>
      <c r="BK28" s="66">
        <f>SUM(BE28,BG28)</f>
        <v>0</v>
      </c>
      <c r="BL28" s="66"/>
      <c r="BM28" s="66">
        <f>AO28-BE28-BG28</f>
        <v>0</v>
      </c>
      <c r="BN28" s="66"/>
      <c r="BO28" s="66">
        <f t="shared" ref="BO28:BO91" si="13">IF($C28=BO$26,$AO28-$AQ28-$AY28-$BA28-$BC28,0)</f>
        <v>0</v>
      </c>
      <c r="BP28" s="66"/>
      <c r="BQ28" s="66">
        <f>BO28*($U$12+$U$10)</f>
        <v>0</v>
      </c>
      <c r="BR28" s="66"/>
      <c r="BS28" s="66">
        <f>BO28*(1-$U$12-$U$10)</f>
        <v>0</v>
      </c>
      <c r="BT28" s="66"/>
      <c r="BU28" s="66">
        <f t="shared" ref="BU28:BU91" si="14">IF($C28=BU$26,$AO28-$AQ28-$AY28-$BA28-$BC28,0)</f>
        <v>0</v>
      </c>
      <c r="BV28" s="66"/>
      <c r="BW28" s="66">
        <f>BU28*($U$13+$U$10)</f>
        <v>0</v>
      </c>
      <c r="BX28" s="66"/>
      <c r="BY28" s="66">
        <f>BU28*(1-$U$13-$U$10)</f>
        <v>0</v>
      </c>
      <c r="BZ28" s="66"/>
      <c r="CA28" s="66">
        <f t="shared" ref="CA28:CA91" si="15">E28-Y28-AA28-AS28-AU28-AY28-BA28-BC28-BQ28-BS28-BW28-BY28</f>
        <v>0</v>
      </c>
      <c r="CB28" s="2"/>
    </row>
    <row r="29" spans="1:80" x14ac:dyDescent="0.3">
      <c r="A29" s="2">
        <f t="shared" ref="A29:A92" si="16">+ROUNDUP(YEARFRAC($C$28,C29),0)</f>
        <v>1</v>
      </c>
      <c r="C29" s="105">
        <f>EOMONTH(C28,1)</f>
        <v>45443</v>
      </c>
      <c r="E29" s="103" cm="1">
        <f t="array" ref="E29">IFERROR(IF(AND($C29&gt;='[1]Assumptions &amp; Sensitivities'!$C$8,'LP Waterfall'!$C29&lt;='[1]Assumptions &amp; Sensitivities'!$C$14),INDEX('[1]Preferred Waterfall'!$Q$28:$Q$160,MATCH('LP Waterfall'!$C29,'[1]Preferred Waterfall'!$C$28:$C$160,0),),0),0)</f>
        <v>-3020160.0193907851</v>
      </c>
      <c r="G29" s="103">
        <f>IF($E29&lt;=0,0,SUMIFS('[1]Monthly Proforma'!$E$145:$FF$145,'[1]Monthly Proforma'!$E$2:$FF$2,'LP Waterfall'!$C29))</f>
        <v>0</v>
      </c>
      <c r="I29" s="106">
        <f t="shared" ref="I29:I92" si="17">E29</f>
        <v>-3020160.0193907851</v>
      </c>
      <c r="J29" s="107"/>
      <c r="K29" s="107">
        <f t="shared" si="0"/>
        <v>-302016.0019390785</v>
      </c>
      <c r="L29" s="107"/>
      <c r="M29" s="107">
        <f t="shared" si="1"/>
        <v>-302016.0019390785</v>
      </c>
      <c r="N29" s="107"/>
      <c r="O29" s="107">
        <f t="shared" si="2"/>
        <v>-2718144.0174517068</v>
      </c>
      <c r="P29" s="107"/>
      <c r="Q29" s="107">
        <f t="shared" ref="Q29:Q92" si="18">SUM($O29,$M29)*($M$8/$M$10)</f>
        <v>-1533046.4760223739</v>
      </c>
      <c r="R29" s="107"/>
      <c r="S29" s="107">
        <f t="shared" ref="S29:S92" si="19">E29-K29-O29</f>
        <v>0</v>
      </c>
      <c r="T29" s="107"/>
      <c r="U29" s="107">
        <f t="shared" si="3"/>
        <v>0</v>
      </c>
      <c r="V29" s="107"/>
      <c r="W29" s="107">
        <f t="shared" si="4"/>
        <v>0</v>
      </c>
      <c r="X29" s="107"/>
      <c r="Y29" s="107">
        <f t="shared" ref="Y29:Y92" si="20">IF($E29&lt;0,$E29*$E$15,0)</f>
        <v>-302016.0019390785</v>
      </c>
      <c r="Z29" s="107"/>
      <c r="AA29" s="107">
        <f t="shared" ref="AA29:AA92" si="21">IF($E29&lt;0,$E29*$E$16,0)</f>
        <v>-2718144.0174517068</v>
      </c>
      <c r="AB29" s="107"/>
      <c r="AC29" s="107" cm="1">
        <f t="array" ref="AC29">IF(INDEX('[1]Preferred Waterfall'!$Y$28:$Y$160,MATCH('LP Waterfall'!$C29,'[1]Preferred Waterfall'!$C$28:$C$160,0),)&lt;0,INDEX('[1]Preferred Waterfall'!$Y$28:$Y$160,MATCH('LP Waterfall'!$C29,'[1]Preferred Waterfall'!$C$28:$C$160,0),),0)</f>
        <v>-1254310.7531092148</v>
      </c>
      <c r="AD29" s="107"/>
      <c r="AE29" s="107">
        <f t="shared" ref="AE29:AE92" si="22">SUM(Y29,AA29,AC29,AW28)</f>
        <v>-11581450.772500001</v>
      </c>
      <c r="AF29" s="107"/>
      <c r="AG29" s="107">
        <f>IF($C29='[1]Assumptions &amp; Sensitivities'!$G$49,'[1]Operating Statement &amp; Refi'!$Z$16,0)</f>
        <v>0</v>
      </c>
      <c r="AH29" s="107"/>
      <c r="AI29" s="107">
        <f>IF($C29='[1]Assumptions &amp; Sensitivities'!$G$49,'[1]Operating Statement &amp; Refi'!$Z$17,0)</f>
        <v>0</v>
      </c>
      <c r="AJ29" s="107"/>
      <c r="AK29" s="107" cm="1">
        <f t="array" ref="AK29">-IF(INDEX('[1]Preferred Waterfall'!$AE$28:$AE$160,MATCH('LP Waterfall'!$C29,'[1]Preferred Waterfall'!$C$28:$C$160,0),)&lt;0,0,INDEX('[1]Preferred Waterfall'!$AE$28:$AE$160,MATCH('LP Waterfall'!$C29,'[1]Preferred Waterfall'!$C$28:$C$160,0),))</f>
        <v>0</v>
      </c>
      <c r="AL29" s="107"/>
      <c r="AM29" s="107">
        <f t="shared" ref="AM29:AM92" si="23">SUM($AE29,$AG29,$AI29)</f>
        <v>-11581450.772500001</v>
      </c>
      <c r="AN29" s="107"/>
      <c r="AO29" s="107">
        <f>IF($C29='[1]Operating Statement &amp; Refi'!$U$12,SUM('LP Waterfall'!$AG29,'LP Waterfall'!$AI29,'LP Waterfall'!AK29,$G29),IF($C29&gt;'[1]Operating Statement &amp; Refi'!$U$12,$E29,0))</f>
        <v>0</v>
      </c>
      <c r="AP29" s="107"/>
      <c r="AQ29" s="107">
        <f>IF(AND($C29&gt;='[1]Assumptions &amp; Sensitivities'!$G$49,$C29&lt;='[1]Assumptions &amp; Sensitivities'!$C$14),AQ$26*(-SUM($AG$28:AK29)+$M$18)/-12,0)*-1</f>
        <v>0</v>
      </c>
      <c r="AR29" s="107"/>
      <c r="AS29" s="107">
        <f t="shared" si="5"/>
        <v>0</v>
      </c>
      <c r="AT29" s="107"/>
      <c r="AU29" s="107">
        <f t="shared" si="6"/>
        <v>0</v>
      </c>
      <c r="AV29" s="108"/>
      <c r="AW29" s="107">
        <f t="shared" si="7"/>
        <v>-11581450.772500001</v>
      </c>
      <c r="AX29" s="107"/>
      <c r="AY29" s="107">
        <f t="shared" si="8"/>
        <v>0</v>
      </c>
      <c r="AZ29" s="107"/>
      <c r="BA29" s="107">
        <f t="shared" si="9"/>
        <v>0</v>
      </c>
      <c r="BB29" s="107"/>
      <c r="BC29" s="107">
        <f t="shared" si="10"/>
        <v>0</v>
      </c>
      <c r="BD29" s="107"/>
      <c r="BE29" s="107">
        <f t="shared" ref="BE29:BE92" si="24">AS29+AY29+BA29</f>
        <v>0</v>
      </c>
      <c r="BF29" s="107"/>
      <c r="BG29" s="107">
        <f t="shared" si="11"/>
        <v>0</v>
      </c>
      <c r="BH29" s="107"/>
      <c r="BI29" s="107">
        <f t="shared" si="12"/>
        <v>0</v>
      </c>
      <c r="BJ29" s="107"/>
      <c r="BK29" s="107">
        <f t="shared" ref="BK29:BK92" si="25">SUM(BE29,BG29)</f>
        <v>0</v>
      </c>
      <c r="BL29" s="107"/>
      <c r="BM29" s="107">
        <f t="shared" ref="BM29:BM92" si="26">AO29-BE29-BG29</f>
        <v>0</v>
      </c>
      <c r="BN29" s="107"/>
      <c r="BO29" s="107">
        <f t="shared" si="13"/>
        <v>0</v>
      </c>
      <c r="BP29" s="107"/>
      <c r="BQ29" s="107">
        <f t="shared" ref="BQ29:BQ92" si="27">BO29*($U$12+$U$10)</f>
        <v>0</v>
      </c>
      <c r="BR29" s="107"/>
      <c r="BS29" s="107">
        <f t="shared" ref="BS29:BS92" si="28">BO29*(1-$U$12-$U$10)</f>
        <v>0</v>
      </c>
      <c r="BT29" s="107"/>
      <c r="BU29" s="107">
        <f t="shared" si="14"/>
        <v>0</v>
      </c>
      <c r="BV29" s="107"/>
      <c r="BW29" s="107">
        <f t="shared" ref="BW29:BW92" si="29">BU29*($U$13+$U$10)</f>
        <v>0</v>
      </c>
      <c r="BX29" s="107"/>
      <c r="BY29" s="107">
        <f t="shared" ref="BY29:BY92" si="30">BU29*(1-$U$13-$U$10)</f>
        <v>0</v>
      </c>
      <c r="BZ29" s="107"/>
      <c r="CA29" s="107">
        <f t="shared" si="15"/>
        <v>0</v>
      </c>
      <c r="CB29" s="2"/>
    </row>
    <row r="30" spans="1:80" x14ac:dyDescent="0.3">
      <c r="A30" s="2">
        <f t="shared" si="16"/>
        <v>1</v>
      </c>
      <c r="C30" s="105">
        <f t="shared" ref="C30:C93" si="31">EOMONTH(C29,1)</f>
        <v>45473</v>
      </c>
      <c r="E30" s="103" cm="1">
        <f t="array" ref="E30">IFERROR(IF(AND($C30&gt;='[1]Assumptions &amp; Sensitivities'!$C$8,'LP Waterfall'!$C30&lt;='[1]Assumptions &amp; Sensitivities'!$C$14),INDEX('[1]Preferred Waterfall'!$Q$28:$Q$160,MATCH('LP Waterfall'!$C30,'[1]Preferred Waterfall'!$C$28:$C$160,0),),0),0)</f>
        <v>-3020160.0193907865</v>
      </c>
      <c r="G30" s="103">
        <f>IF($E30&lt;=0,0,SUMIFS('[1]Monthly Proforma'!$E$145:$FF$145,'[1]Monthly Proforma'!$E$2:$FF$2,'LP Waterfall'!$C30))</f>
        <v>0</v>
      </c>
      <c r="I30" s="104">
        <f t="shared" si="17"/>
        <v>-3020160.0193907865</v>
      </c>
      <c r="J30" s="66"/>
      <c r="K30" s="66">
        <f t="shared" si="0"/>
        <v>-302016.00193907862</v>
      </c>
      <c r="L30" s="66"/>
      <c r="M30" s="66">
        <f t="shared" si="1"/>
        <v>-302016.00193907862</v>
      </c>
      <c r="N30" s="66"/>
      <c r="O30" s="66">
        <f t="shared" si="2"/>
        <v>-2718144.0174517077</v>
      </c>
      <c r="P30" s="66"/>
      <c r="Q30" s="66">
        <f t="shared" si="18"/>
        <v>-1533046.4760223746</v>
      </c>
      <c r="R30" s="66"/>
      <c r="S30" s="66">
        <f t="shared" si="19"/>
        <v>0</v>
      </c>
      <c r="T30" s="66"/>
      <c r="U30" s="66">
        <f t="shared" si="3"/>
        <v>0</v>
      </c>
      <c r="V30" s="66"/>
      <c r="W30" s="66">
        <f t="shared" si="4"/>
        <v>0</v>
      </c>
      <c r="X30" s="66"/>
      <c r="Y30" s="66">
        <f t="shared" si="20"/>
        <v>-302016.00193907862</v>
      </c>
      <c r="Z30" s="66"/>
      <c r="AA30" s="66">
        <f t="shared" si="21"/>
        <v>-2718144.0174517077</v>
      </c>
      <c r="AB30" s="66"/>
      <c r="AC30" s="66" cm="1">
        <f t="array" ref="AC30">IF(INDEX('[1]Preferred Waterfall'!$Y$28:$Y$160,MATCH('LP Waterfall'!$C30,'[1]Preferred Waterfall'!$C$28:$C$160,0),)&lt;0,INDEX('[1]Preferred Waterfall'!$Y$28:$Y$160,MATCH('LP Waterfall'!$C30,'[1]Preferred Waterfall'!$C$28:$C$160,0),),0)</f>
        <v>-1254310.7531092153</v>
      </c>
      <c r="AD30" s="66"/>
      <c r="AE30" s="66">
        <f t="shared" si="22"/>
        <v>-15855921.545000002</v>
      </c>
      <c r="AF30" s="66"/>
      <c r="AG30" s="66">
        <f>IF($C30='[1]Assumptions &amp; Sensitivities'!$G$49,'[1]Operating Statement &amp; Refi'!$Z$16,0)</f>
        <v>0</v>
      </c>
      <c r="AH30" s="66"/>
      <c r="AI30" s="66">
        <f>IF($C30='[1]Assumptions &amp; Sensitivities'!$G$49,'[1]Operating Statement &amp; Refi'!$Z$17,0)</f>
        <v>0</v>
      </c>
      <c r="AJ30" s="66"/>
      <c r="AK30" s="66" cm="1">
        <f t="array" ref="AK30">-IF(INDEX('[1]Preferred Waterfall'!$AE$28:$AE$160,MATCH('LP Waterfall'!$C30,'[1]Preferred Waterfall'!$C$28:$C$160,0),)&lt;0,0,INDEX('[1]Preferred Waterfall'!$AE$28:$AE$160,MATCH('LP Waterfall'!$C30,'[1]Preferred Waterfall'!$C$28:$C$160,0),))</f>
        <v>0</v>
      </c>
      <c r="AL30" s="66"/>
      <c r="AM30" s="66">
        <f t="shared" si="23"/>
        <v>-15855921.545000002</v>
      </c>
      <c r="AN30" s="66"/>
      <c r="AO30" s="66">
        <f>IF($C30='[1]Operating Statement &amp; Refi'!$U$12,SUM('LP Waterfall'!$AG30,'LP Waterfall'!$AI30,'LP Waterfall'!AK30,$G30),IF($C30&gt;'[1]Operating Statement &amp; Refi'!$U$12,$E30,0))</f>
        <v>0</v>
      </c>
      <c r="AP30" s="66"/>
      <c r="AQ30" s="66">
        <f>IF(AND($C30&gt;='[1]Assumptions &amp; Sensitivities'!$G$49,$C30&lt;='[1]Assumptions &amp; Sensitivities'!$C$14),AQ$26*(-SUM($AG$28:AK30)+$M$18)/-12,0)*-1</f>
        <v>0</v>
      </c>
      <c r="AR30" s="66"/>
      <c r="AS30" s="66">
        <f t="shared" si="5"/>
        <v>0</v>
      </c>
      <c r="AT30" s="66"/>
      <c r="AU30" s="66">
        <f t="shared" si="6"/>
        <v>0</v>
      </c>
      <c r="AV30" s="66"/>
      <c r="AW30" s="66">
        <f t="shared" si="7"/>
        <v>-15855921.545000002</v>
      </c>
      <c r="AX30" s="66"/>
      <c r="AY30" s="66">
        <f t="shared" si="8"/>
        <v>0</v>
      </c>
      <c r="AZ30" s="66"/>
      <c r="BA30" s="66">
        <f t="shared" si="9"/>
        <v>0</v>
      </c>
      <c r="BB30" s="66"/>
      <c r="BC30" s="66">
        <f t="shared" si="10"/>
        <v>0</v>
      </c>
      <c r="BD30" s="66"/>
      <c r="BE30" s="66">
        <f t="shared" si="24"/>
        <v>0</v>
      </c>
      <c r="BF30" s="66"/>
      <c r="BG30" s="66">
        <f t="shared" si="11"/>
        <v>0</v>
      </c>
      <c r="BH30" s="66"/>
      <c r="BI30" s="66">
        <f t="shared" si="12"/>
        <v>0</v>
      </c>
      <c r="BJ30" s="66"/>
      <c r="BK30" s="66">
        <f t="shared" si="25"/>
        <v>0</v>
      </c>
      <c r="BL30" s="66"/>
      <c r="BM30" s="66">
        <f t="shared" si="26"/>
        <v>0</v>
      </c>
      <c r="BN30" s="66"/>
      <c r="BO30" s="66">
        <f t="shared" si="13"/>
        <v>0</v>
      </c>
      <c r="BP30" s="66"/>
      <c r="BQ30" s="66">
        <f t="shared" si="27"/>
        <v>0</v>
      </c>
      <c r="BR30" s="66"/>
      <c r="BS30" s="66">
        <f t="shared" si="28"/>
        <v>0</v>
      </c>
      <c r="BT30" s="66"/>
      <c r="BU30" s="66">
        <f t="shared" si="14"/>
        <v>0</v>
      </c>
      <c r="BV30" s="66"/>
      <c r="BW30" s="66">
        <f t="shared" si="29"/>
        <v>0</v>
      </c>
      <c r="BX30" s="66"/>
      <c r="BY30" s="66">
        <f t="shared" si="30"/>
        <v>0</v>
      </c>
      <c r="BZ30" s="66"/>
      <c r="CA30" s="66">
        <f t="shared" si="15"/>
        <v>0</v>
      </c>
      <c r="CB30" s="2"/>
    </row>
    <row r="31" spans="1:80" x14ac:dyDescent="0.3">
      <c r="A31" s="2">
        <f t="shared" si="16"/>
        <v>1</v>
      </c>
      <c r="C31" s="105">
        <f t="shared" si="31"/>
        <v>45504</v>
      </c>
      <c r="E31" s="103" cm="1">
        <f t="array" ref="E31">IFERROR(IF(AND($C31&gt;='[1]Assumptions &amp; Sensitivities'!$C$8,'LP Waterfall'!$C31&lt;='[1]Assumptions &amp; Sensitivities'!$C$14),INDEX('[1]Preferred Waterfall'!$Q$28:$Q$160,MATCH('LP Waterfall'!$C31,'[1]Preferred Waterfall'!$C$28:$C$160,0),),0),0)</f>
        <v>-3020160.0193907851</v>
      </c>
      <c r="G31" s="103">
        <f>IF($E31&lt;=0,0,SUMIFS('[1]Monthly Proforma'!$E$145:$FF$145,'[1]Monthly Proforma'!$E$2:$FF$2,'LP Waterfall'!$C31))</f>
        <v>0</v>
      </c>
      <c r="I31" s="106">
        <f t="shared" si="17"/>
        <v>-3020160.0193907851</v>
      </c>
      <c r="J31" s="107"/>
      <c r="K31" s="107">
        <f t="shared" si="0"/>
        <v>-302016.0019390785</v>
      </c>
      <c r="L31" s="107"/>
      <c r="M31" s="107">
        <f t="shared" si="1"/>
        <v>-302016.0019390785</v>
      </c>
      <c r="N31" s="107"/>
      <c r="O31" s="107">
        <f t="shared" si="2"/>
        <v>-2718144.0174517068</v>
      </c>
      <c r="P31" s="107"/>
      <c r="Q31" s="107">
        <f t="shared" si="18"/>
        <v>-1533046.4760223739</v>
      </c>
      <c r="R31" s="107"/>
      <c r="S31" s="107">
        <f t="shared" si="19"/>
        <v>0</v>
      </c>
      <c r="T31" s="107"/>
      <c r="U31" s="107">
        <f t="shared" si="3"/>
        <v>0</v>
      </c>
      <c r="V31" s="107"/>
      <c r="W31" s="107">
        <f t="shared" si="4"/>
        <v>0</v>
      </c>
      <c r="X31" s="107"/>
      <c r="Y31" s="107">
        <f t="shared" si="20"/>
        <v>-302016.0019390785</v>
      </c>
      <c r="Z31" s="107"/>
      <c r="AA31" s="107">
        <f t="shared" si="21"/>
        <v>-2718144.0174517068</v>
      </c>
      <c r="AB31" s="107"/>
      <c r="AC31" s="107" cm="1">
        <f t="array" ref="AC31">IF(INDEX('[1]Preferred Waterfall'!$Y$28:$Y$160,MATCH('LP Waterfall'!$C31,'[1]Preferred Waterfall'!$C$28:$C$160,0),)&lt;0,INDEX('[1]Preferred Waterfall'!$Y$28:$Y$160,MATCH('LP Waterfall'!$C31,'[1]Preferred Waterfall'!$C$28:$C$160,0),),0)</f>
        <v>-1254310.7531092148</v>
      </c>
      <c r="AD31" s="107"/>
      <c r="AE31" s="107">
        <f t="shared" si="22"/>
        <v>-20130392.317500003</v>
      </c>
      <c r="AF31" s="107"/>
      <c r="AG31" s="107">
        <f>IF($C31='[1]Assumptions &amp; Sensitivities'!$G$49,'[1]Operating Statement &amp; Refi'!$Z$16,0)</f>
        <v>0</v>
      </c>
      <c r="AH31" s="107"/>
      <c r="AI31" s="107">
        <f>IF($C31='[1]Assumptions &amp; Sensitivities'!$G$49,'[1]Operating Statement &amp; Refi'!$Z$17,0)</f>
        <v>0</v>
      </c>
      <c r="AJ31" s="107"/>
      <c r="AK31" s="107" cm="1">
        <f t="array" ref="AK31">-IF(INDEX('[1]Preferred Waterfall'!$AE$28:$AE$160,MATCH('LP Waterfall'!$C31,'[1]Preferred Waterfall'!$C$28:$C$160,0),)&lt;0,0,INDEX('[1]Preferred Waterfall'!$AE$28:$AE$160,MATCH('LP Waterfall'!$C31,'[1]Preferred Waterfall'!$C$28:$C$160,0),))</f>
        <v>0</v>
      </c>
      <c r="AL31" s="107"/>
      <c r="AM31" s="107">
        <f t="shared" si="23"/>
        <v>-20130392.317500003</v>
      </c>
      <c r="AN31" s="107"/>
      <c r="AO31" s="107">
        <f>IF($C31='[1]Operating Statement &amp; Refi'!$U$12,SUM('LP Waterfall'!$AG31,'LP Waterfall'!$AI31,'LP Waterfall'!AK31,$G31),IF($C31&gt;'[1]Operating Statement &amp; Refi'!$U$12,$E31,0))</f>
        <v>0</v>
      </c>
      <c r="AP31" s="107"/>
      <c r="AQ31" s="107">
        <f>IF(AND($C31&gt;='[1]Assumptions &amp; Sensitivities'!$G$49,$C31&lt;='[1]Assumptions &amp; Sensitivities'!$C$14),AQ$26*(-SUM($AG$28:AK31)+$M$18)/-12,0)*-1</f>
        <v>0</v>
      </c>
      <c r="AR31" s="107"/>
      <c r="AS31" s="107">
        <f t="shared" si="5"/>
        <v>0</v>
      </c>
      <c r="AT31" s="107"/>
      <c r="AU31" s="107">
        <f t="shared" si="6"/>
        <v>0</v>
      </c>
      <c r="AV31" s="107"/>
      <c r="AW31" s="107">
        <f t="shared" si="7"/>
        <v>-20130392.317500003</v>
      </c>
      <c r="AX31" s="107"/>
      <c r="AY31" s="107">
        <f t="shared" si="8"/>
        <v>0</v>
      </c>
      <c r="AZ31" s="107"/>
      <c r="BA31" s="107">
        <f t="shared" si="9"/>
        <v>0</v>
      </c>
      <c r="BB31" s="107"/>
      <c r="BC31" s="107">
        <f t="shared" si="10"/>
        <v>0</v>
      </c>
      <c r="BD31" s="107"/>
      <c r="BE31" s="107">
        <f t="shared" si="24"/>
        <v>0</v>
      </c>
      <c r="BF31" s="107"/>
      <c r="BG31" s="107">
        <f t="shared" si="11"/>
        <v>0</v>
      </c>
      <c r="BH31" s="107"/>
      <c r="BI31" s="107">
        <f t="shared" si="12"/>
        <v>0</v>
      </c>
      <c r="BJ31" s="107"/>
      <c r="BK31" s="107">
        <f t="shared" si="25"/>
        <v>0</v>
      </c>
      <c r="BL31" s="107"/>
      <c r="BM31" s="107">
        <f t="shared" si="26"/>
        <v>0</v>
      </c>
      <c r="BN31" s="107"/>
      <c r="BO31" s="107">
        <f t="shared" si="13"/>
        <v>0</v>
      </c>
      <c r="BP31" s="107"/>
      <c r="BQ31" s="107">
        <f t="shared" si="27"/>
        <v>0</v>
      </c>
      <c r="BR31" s="107"/>
      <c r="BS31" s="107">
        <f t="shared" si="28"/>
        <v>0</v>
      </c>
      <c r="BT31" s="107"/>
      <c r="BU31" s="107">
        <f t="shared" si="14"/>
        <v>0</v>
      </c>
      <c r="BV31" s="107"/>
      <c r="BW31" s="107">
        <f t="shared" si="29"/>
        <v>0</v>
      </c>
      <c r="BX31" s="107"/>
      <c r="BY31" s="107">
        <f t="shared" si="30"/>
        <v>0</v>
      </c>
      <c r="BZ31" s="107"/>
      <c r="CA31" s="107">
        <f t="shared" si="15"/>
        <v>0</v>
      </c>
      <c r="CB31" s="2"/>
    </row>
    <row r="32" spans="1:80" x14ac:dyDescent="0.3">
      <c r="A32" s="2">
        <f t="shared" si="16"/>
        <v>1</v>
      </c>
      <c r="C32" s="105">
        <f t="shared" si="31"/>
        <v>45535</v>
      </c>
      <c r="E32" s="103" cm="1">
        <f t="array" ref="E32">IFERROR(IF(AND($C32&gt;='[1]Assumptions &amp; Sensitivities'!$C$8,'LP Waterfall'!$C32&lt;='[1]Assumptions &amp; Sensitivities'!$C$14),INDEX('[1]Preferred Waterfall'!$Q$28:$Q$160,MATCH('LP Waterfall'!$C32,'[1]Preferred Waterfall'!$C$28:$C$160,0),),0),0)</f>
        <v>-3020160.0193907851</v>
      </c>
      <c r="G32" s="103">
        <f>IF($E32&lt;=0,0,SUMIFS('[1]Monthly Proforma'!$E$145:$FF$145,'[1]Monthly Proforma'!$E$2:$FF$2,'LP Waterfall'!$C32))</f>
        <v>0</v>
      </c>
      <c r="I32" s="104">
        <f t="shared" si="17"/>
        <v>-3020160.0193907851</v>
      </c>
      <c r="J32" s="66"/>
      <c r="K32" s="66">
        <f t="shared" si="0"/>
        <v>-302016.0019390785</v>
      </c>
      <c r="L32" s="66"/>
      <c r="M32" s="66">
        <f t="shared" si="1"/>
        <v>-302016.0019390785</v>
      </c>
      <c r="N32" s="66"/>
      <c r="O32" s="66">
        <f t="shared" si="2"/>
        <v>-2718144.0174517068</v>
      </c>
      <c r="P32" s="66"/>
      <c r="Q32" s="66">
        <f t="shared" si="18"/>
        <v>-1533046.4760223739</v>
      </c>
      <c r="R32" s="66"/>
      <c r="S32" s="66">
        <f t="shared" si="19"/>
        <v>0</v>
      </c>
      <c r="T32" s="66"/>
      <c r="U32" s="66">
        <f t="shared" si="3"/>
        <v>0</v>
      </c>
      <c r="V32" s="66"/>
      <c r="W32" s="66">
        <f t="shared" si="4"/>
        <v>0</v>
      </c>
      <c r="X32" s="66"/>
      <c r="Y32" s="66">
        <f t="shared" si="20"/>
        <v>-302016.0019390785</v>
      </c>
      <c r="Z32" s="66"/>
      <c r="AA32" s="66">
        <f t="shared" si="21"/>
        <v>-2718144.0174517068</v>
      </c>
      <c r="AB32" s="66"/>
      <c r="AC32" s="66" cm="1">
        <f t="array" ref="AC32">IF(INDEX('[1]Preferred Waterfall'!$Y$28:$Y$160,MATCH('LP Waterfall'!$C32,'[1]Preferred Waterfall'!$C$28:$C$160,0),)&lt;0,INDEX('[1]Preferred Waterfall'!$Y$28:$Y$160,MATCH('LP Waterfall'!$C32,'[1]Preferred Waterfall'!$C$28:$C$160,0),),0)</f>
        <v>-1254310.7531092148</v>
      </c>
      <c r="AD32" s="66"/>
      <c r="AE32" s="66">
        <f t="shared" si="22"/>
        <v>-24404863.090000004</v>
      </c>
      <c r="AF32" s="66"/>
      <c r="AG32" s="66">
        <f>IF($C32='[1]Assumptions &amp; Sensitivities'!$G$49,'[1]Operating Statement &amp; Refi'!$Z$16,0)</f>
        <v>0</v>
      </c>
      <c r="AH32" s="66"/>
      <c r="AI32" s="66">
        <f>IF($C32='[1]Assumptions &amp; Sensitivities'!$G$49,'[1]Operating Statement &amp; Refi'!$Z$17,0)</f>
        <v>0</v>
      </c>
      <c r="AJ32" s="66"/>
      <c r="AK32" s="66" cm="1">
        <f t="array" ref="AK32">-IF(INDEX('[1]Preferred Waterfall'!$AE$28:$AE$160,MATCH('LP Waterfall'!$C32,'[1]Preferred Waterfall'!$C$28:$C$160,0),)&lt;0,0,INDEX('[1]Preferred Waterfall'!$AE$28:$AE$160,MATCH('LP Waterfall'!$C32,'[1]Preferred Waterfall'!$C$28:$C$160,0),))</f>
        <v>0</v>
      </c>
      <c r="AL32" s="66"/>
      <c r="AM32" s="66">
        <f t="shared" si="23"/>
        <v>-24404863.090000004</v>
      </c>
      <c r="AN32" s="66"/>
      <c r="AO32" s="66">
        <f>IF($C32='[1]Operating Statement &amp; Refi'!$U$12,SUM('LP Waterfall'!$AG32,'LP Waterfall'!$AI32,'LP Waterfall'!AK32,$G32),IF($C32&gt;'[1]Operating Statement &amp; Refi'!$U$12,$E32,0))</f>
        <v>0</v>
      </c>
      <c r="AP32" s="66"/>
      <c r="AQ32" s="66">
        <f>IF(AND($C32&gt;='[1]Assumptions &amp; Sensitivities'!$G$49,$C32&lt;='[1]Assumptions &amp; Sensitivities'!$C$14),AQ$26*(-SUM($AG$28:AK32)+$M$18)/-12,0)*-1</f>
        <v>0</v>
      </c>
      <c r="AR32" s="66"/>
      <c r="AS32" s="66">
        <f t="shared" si="5"/>
        <v>0</v>
      </c>
      <c r="AT32" s="66"/>
      <c r="AU32" s="66">
        <f t="shared" si="6"/>
        <v>0</v>
      </c>
      <c r="AV32" s="66"/>
      <c r="AW32" s="66">
        <f t="shared" si="7"/>
        <v>-24404863.090000004</v>
      </c>
      <c r="AX32" s="66"/>
      <c r="AY32" s="66">
        <f t="shared" si="8"/>
        <v>0</v>
      </c>
      <c r="AZ32" s="66"/>
      <c r="BA32" s="66">
        <f t="shared" si="9"/>
        <v>0</v>
      </c>
      <c r="BB32" s="66"/>
      <c r="BC32" s="66">
        <f t="shared" si="10"/>
        <v>0</v>
      </c>
      <c r="BD32" s="66"/>
      <c r="BE32" s="66">
        <f t="shared" si="24"/>
        <v>0</v>
      </c>
      <c r="BF32" s="66"/>
      <c r="BG32" s="66">
        <f t="shared" si="11"/>
        <v>0</v>
      </c>
      <c r="BH32" s="66"/>
      <c r="BI32" s="66">
        <f t="shared" si="12"/>
        <v>0</v>
      </c>
      <c r="BJ32" s="66"/>
      <c r="BK32" s="66">
        <f t="shared" si="25"/>
        <v>0</v>
      </c>
      <c r="BL32" s="66"/>
      <c r="BM32" s="66">
        <f t="shared" si="26"/>
        <v>0</v>
      </c>
      <c r="BN32" s="66"/>
      <c r="BO32" s="66">
        <f t="shared" si="13"/>
        <v>0</v>
      </c>
      <c r="BP32" s="66"/>
      <c r="BQ32" s="66">
        <f t="shared" si="27"/>
        <v>0</v>
      </c>
      <c r="BR32" s="66"/>
      <c r="BS32" s="66">
        <f t="shared" si="28"/>
        <v>0</v>
      </c>
      <c r="BT32" s="66"/>
      <c r="BU32" s="66">
        <f t="shared" si="14"/>
        <v>0</v>
      </c>
      <c r="BV32" s="66"/>
      <c r="BW32" s="66">
        <f t="shared" si="29"/>
        <v>0</v>
      </c>
      <c r="BX32" s="66"/>
      <c r="BY32" s="66">
        <f t="shared" si="30"/>
        <v>0</v>
      </c>
      <c r="BZ32" s="66"/>
      <c r="CA32" s="66">
        <f t="shared" si="15"/>
        <v>0</v>
      </c>
      <c r="CB32" s="2"/>
    </row>
    <row r="33" spans="1:80" x14ac:dyDescent="0.3">
      <c r="A33" s="2">
        <f t="shared" si="16"/>
        <v>1</v>
      </c>
      <c r="C33" s="105">
        <f t="shared" si="31"/>
        <v>45565</v>
      </c>
      <c r="E33" s="103" cm="1">
        <f t="array" ref="E33">IFERROR(IF(AND($C33&gt;='[1]Assumptions &amp; Sensitivities'!$C$8,'LP Waterfall'!$C33&lt;='[1]Assumptions &amp; Sensitivities'!$C$14),INDEX('[1]Preferred Waterfall'!$Q$28:$Q$160,MATCH('LP Waterfall'!$C33,'[1]Preferred Waterfall'!$C$28:$C$160,0),),0),0)</f>
        <v>-3020160.0193907851</v>
      </c>
      <c r="G33" s="103">
        <f>IF($E33&lt;=0,0,SUMIFS('[1]Monthly Proforma'!$E$145:$FF$145,'[1]Monthly Proforma'!$E$2:$FF$2,'LP Waterfall'!$C33))</f>
        <v>0</v>
      </c>
      <c r="I33" s="106">
        <f t="shared" si="17"/>
        <v>-3020160.0193907851</v>
      </c>
      <c r="J33" s="107"/>
      <c r="K33" s="107">
        <f t="shared" si="0"/>
        <v>-302016.0019390785</v>
      </c>
      <c r="L33" s="107"/>
      <c r="M33" s="107">
        <f t="shared" si="1"/>
        <v>-302016.0019390785</v>
      </c>
      <c r="N33" s="107"/>
      <c r="O33" s="107">
        <f t="shared" si="2"/>
        <v>-2718144.0174517068</v>
      </c>
      <c r="P33" s="107"/>
      <c r="Q33" s="107">
        <f t="shared" si="18"/>
        <v>-1533046.4760223739</v>
      </c>
      <c r="R33" s="107"/>
      <c r="S33" s="107">
        <f t="shared" si="19"/>
        <v>0</v>
      </c>
      <c r="T33" s="107"/>
      <c r="U33" s="107">
        <f t="shared" si="3"/>
        <v>0</v>
      </c>
      <c r="V33" s="107"/>
      <c r="W33" s="107">
        <f t="shared" si="4"/>
        <v>0</v>
      </c>
      <c r="X33" s="107"/>
      <c r="Y33" s="107">
        <f t="shared" si="20"/>
        <v>-302016.0019390785</v>
      </c>
      <c r="Z33" s="107"/>
      <c r="AA33" s="107">
        <f t="shared" si="21"/>
        <v>-2718144.0174517068</v>
      </c>
      <c r="AB33" s="107"/>
      <c r="AC33" s="107" cm="1">
        <f t="array" ref="AC33">IF(INDEX('[1]Preferred Waterfall'!$Y$28:$Y$160,MATCH('LP Waterfall'!$C33,'[1]Preferred Waterfall'!$C$28:$C$160,0),)&lt;0,INDEX('[1]Preferred Waterfall'!$Y$28:$Y$160,MATCH('LP Waterfall'!$C33,'[1]Preferred Waterfall'!$C$28:$C$160,0),),0)</f>
        <v>-1254310.7531092148</v>
      </c>
      <c r="AD33" s="107"/>
      <c r="AE33" s="107">
        <f t="shared" si="22"/>
        <v>-28679333.862500004</v>
      </c>
      <c r="AF33" s="107"/>
      <c r="AG33" s="107">
        <f>IF($C33='[1]Assumptions &amp; Sensitivities'!$G$49,'[1]Operating Statement &amp; Refi'!$Z$16,0)</f>
        <v>0</v>
      </c>
      <c r="AH33" s="107"/>
      <c r="AI33" s="107">
        <f>IF($C33='[1]Assumptions &amp; Sensitivities'!$G$49,'[1]Operating Statement &amp; Refi'!$Z$17,0)</f>
        <v>0</v>
      </c>
      <c r="AJ33" s="107"/>
      <c r="AK33" s="107" cm="1">
        <f t="array" ref="AK33">-IF(INDEX('[1]Preferred Waterfall'!$AE$28:$AE$160,MATCH('LP Waterfall'!$C33,'[1]Preferred Waterfall'!$C$28:$C$160,0),)&lt;0,0,INDEX('[1]Preferred Waterfall'!$AE$28:$AE$160,MATCH('LP Waterfall'!$C33,'[1]Preferred Waterfall'!$C$28:$C$160,0),))</f>
        <v>0</v>
      </c>
      <c r="AL33" s="107"/>
      <c r="AM33" s="107">
        <f t="shared" si="23"/>
        <v>-28679333.862500004</v>
      </c>
      <c r="AN33" s="107"/>
      <c r="AO33" s="107">
        <f>IF($C33='[1]Operating Statement &amp; Refi'!$U$12,SUM('LP Waterfall'!$AG33,'LP Waterfall'!$AI33,'LP Waterfall'!AK33,$G33),IF($C33&gt;'[1]Operating Statement &amp; Refi'!$U$12,$E33,0))</f>
        <v>0</v>
      </c>
      <c r="AP33" s="107"/>
      <c r="AQ33" s="107">
        <f>IF(AND($C33&gt;='[1]Assumptions &amp; Sensitivities'!$G$49,$C33&lt;='[1]Assumptions &amp; Sensitivities'!$C$14),AQ$26*(-SUM($AG$28:AK33)+$M$18)/-12,0)*-1</f>
        <v>0</v>
      </c>
      <c r="AR33" s="107"/>
      <c r="AS33" s="107">
        <f t="shared" si="5"/>
        <v>0</v>
      </c>
      <c r="AT33" s="107"/>
      <c r="AU33" s="107">
        <f t="shared" si="6"/>
        <v>0</v>
      </c>
      <c r="AV33" s="107"/>
      <c r="AW33" s="107">
        <f t="shared" si="7"/>
        <v>-28679333.862500004</v>
      </c>
      <c r="AX33" s="107"/>
      <c r="AY33" s="107">
        <f t="shared" si="8"/>
        <v>0</v>
      </c>
      <c r="AZ33" s="107"/>
      <c r="BA33" s="107">
        <f t="shared" si="9"/>
        <v>0</v>
      </c>
      <c r="BB33" s="107"/>
      <c r="BC33" s="107">
        <f t="shared" si="10"/>
        <v>0</v>
      </c>
      <c r="BD33" s="107"/>
      <c r="BE33" s="107">
        <f t="shared" si="24"/>
        <v>0</v>
      </c>
      <c r="BF33" s="107"/>
      <c r="BG33" s="107">
        <f t="shared" si="11"/>
        <v>0</v>
      </c>
      <c r="BH33" s="107"/>
      <c r="BI33" s="107">
        <f t="shared" si="12"/>
        <v>0</v>
      </c>
      <c r="BJ33" s="107"/>
      <c r="BK33" s="107">
        <f t="shared" si="25"/>
        <v>0</v>
      </c>
      <c r="BL33" s="107"/>
      <c r="BM33" s="107">
        <f t="shared" si="26"/>
        <v>0</v>
      </c>
      <c r="BN33" s="107"/>
      <c r="BO33" s="107">
        <f t="shared" si="13"/>
        <v>0</v>
      </c>
      <c r="BP33" s="107"/>
      <c r="BQ33" s="107">
        <f t="shared" si="27"/>
        <v>0</v>
      </c>
      <c r="BR33" s="107"/>
      <c r="BS33" s="107">
        <f t="shared" si="28"/>
        <v>0</v>
      </c>
      <c r="BT33" s="107"/>
      <c r="BU33" s="107">
        <f t="shared" si="14"/>
        <v>0</v>
      </c>
      <c r="BV33" s="107"/>
      <c r="BW33" s="107">
        <f t="shared" si="29"/>
        <v>0</v>
      </c>
      <c r="BX33" s="107"/>
      <c r="BY33" s="107">
        <f t="shared" si="30"/>
        <v>0</v>
      </c>
      <c r="BZ33" s="107"/>
      <c r="CA33" s="107">
        <f t="shared" si="15"/>
        <v>0</v>
      </c>
      <c r="CB33" s="2"/>
    </row>
    <row r="34" spans="1:80" x14ac:dyDescent="0.3">
      <c r="A34" s="2">
        <f t="shared" si="16"/>
        <v>1</v>
      </c>
      <c r="C34" s="105">
        <f t="shared" si="31"/>
        <v>45596</v>
      </c>
      <c r="E34" s="103" cm="1">
        <f t="array" ref="E34">IFERROR(IF(AND($C34&gt;='[1]Assumptions &amp; Sensitivities'!$C$8,'LP Waterfall'!$C34&lt;='[1]Assumptions &amp; Sensitivities'!$C$14),INDEX('[1]Preferred Waterfall'!$Q$28:$Q$160,MATCH('LP Waterfall'!$C34,'[1]Preferred Waterfall'!$C$28:$C$160,0),),0),0)</f>
        <v>-712597.51309417759</v>
      </c>
      <c r="G34" s="103">
        <f>IF($E34&lt;=0,0,SUMIFS('[1]Monthly Proforma'!$E$145:$FF$145,'[1]Monthly Proforma'!$E$2:$FF$2,'LP Waterfall'!$C34))</f>
        <v>0</v>
      </c>
      <c r="I34" s="104">
        <f t="shared" si="17"/>
        <v>-712597.51309417759</v>
      </c>
      <c r="J34" s="66"/>
      <c r="K34" s="66">
        <f t="shared" si="0"/>
        <v>-71259.751309417756</v>
      </c>
      <c r="L34" s="66"/>
      <c r="M34" s="66">
        <f t="shared" si="1"/>
        <v>-71259.751309417756</v>
      </c>
      <c r="N34" s="66"/>
      <c r="O34" s="66">
        <f t="shared" si="2"/>
        <v>-641337.76178475982</v>
      </c>
      <c r="P34" s="66"/>
      <c r="Q34" s="66">
        <f t="shared" si="18"/>
        <v>-361717.6239859304</v>
      </c>
      <c r="R34" s="66"/>
      <c r="S34" s="66">
        <f t="shared" si="19"/>
        <v>0</v>
      </c>
      <c r="T34" s="66"/>
      <c r="U34" s="66">
        <f t="shared" si="3"/>
        <v>0</v>
      </c>
      <c r="V34" s="66"/>
      <c r="W34" s="66">
        <f t="shared" si="4"/>
        <v>0</v>
      </c>
      <c r="X34" s="66"/>
      <c r="Y34" s="66">
        <f t="shared" si="20"/>
        <v>-71259.751309417756</v>
      </c>
      <c r="Z34" s="66"/>
      <c r="AA34" s="66">
        <f t="shared" si="21"/>
        <v>-641337.76178475982</v>
      </c>
      <c r="AB34" s="66"/>
      <c r="AC34" s="66" cm="1">
        <f t="array" ref="AC34">IF(INDEX('[1]Preferred Waterfall'!$Y$28:$Y$160,MATCH('LP Waterfall'!$C34,'[1]Preferred Waterfall'!$C$28:$C$160,0),)&lt;0,INDEX('[1]Preferred Waterfall'!$Y$28:$Y$160,MATCH('LP Waterfall'!$C34,'[1]Preferred Waterfall'!$C$28:$C$160,0),),0)</f>
        <v>-295950.78326121578</v>
      </c>
      <c r="AD34" s="66"/>
      <c r="AE34" s="66">
        <f t="shared" si="22"/>
        <v>-29687882.158855397</v>
      </c>
      <c r="AF34" s="66"/>
      <c r="AG34" s="66">
        <f>IF($C34='[1]Assumptions &amp; Sensitivities'!$G$49,'[1]Operating Statement &amp; Refi'!$Z$16,0)</f>
        <v>0</v>
      </c>
      <c r="AH34" s="66"/>
      <c r="AI34" s="66">
        <f>IF($C34='[1]Assumptions &amp; Sensitivities'!$G$49,'[1]Operating Statement &amp; Refi'!$Z$17,0)</f>
        <v>0</v>
      </c>
      <c r="AJ34" s="66"/>
      <c r="AK34" s="66" cm="1">
        <f t="array" ref="AK34">-IF(INDEX('[1]Preferred Waterfall'!$AE$28:$AE$160,MATCH('LP Waterfall'!$C34,'[1]Preferred Waterfall'!$C$28:$C$160,0),)&lt;0,0,INDEX('[1]Preferred Waterfall'!$AE$28:$AE$160,MATCH('LP Waterfall'!$C34,'[1]Preferred Waterfall'!$C$28:$C$160,0),))</f>
        <v>0</v>
      </c>
      <c r="AL34" s="66"/>
      <c r="AM34" s="66">
        <f t="shared" si="23"/>
        <v>-29687882.158855397</v>
      </c>
      <c r="AN34" s="66"/>
      <c r="AO34" s="66">
        <f>IF($C34='[1]Operating Statement &amp; Refi'!$U$12,SUM('LP Waterfall'!$AG34,'LP Waterfall'!$AI34,'LP Waterfall'!AK34,$G34),IF($C34&gt;'[1]Operating Statement &amp; Refi'!$U$12,$E34,0))</f>
        <v>0</v>
      </c>
      <c r="AP34" s="66"/>
      <c r="AQ34" s="66">
        <f>IF(AND($C34&gt;='[1]Assumptions &amp; Sensitivities'!$G$49,$C34&lt;='[1]Assumptions &amp; Sensitivities'!$C$14),AQ$26*(-SUM($AG$28:AK34)+$M$18)/-12,0)*-1</f>
        <v>0</v>
      </c>
      <c r="AR34" s="66"/>
      <c r="AS34" s="66">
        <f t="shared" si="5"/>
        <v>0</v>
      </c>
      <c r="AT34" s="66"/>
      <c r="AU34" s="66">
        <f t="shared" si="6"/>
        <v>0</v>
      </c>
      <c r="AV34" s="66"/>
      <c r="AW34" s="66">
        <f t="shared" si="7"/>
        <v>-29687882.158855397</v>
      </c>
      <c r="AX34" s="66"/>
      <c r="AY34" s="66">
        <f t="shared" si="8"/>
        <v>0</v>
      </c>
      <c r="AZ34" s="66"/>
      <c r="BA34" s="66">
        <f t="shared" si="9"/>
        <v>0</v>
      </c>
      <c r="BB34" s="66"/>
      <c r="BC34" s="66">
        <f t="shared" si="10"/>
        <v>0</v>
      </c>
      <c r="BD34" s="66"/>
      <c r="BE34" s="66">
        <f t="shared" si="24"/>
        <v>0</v>
      </c>
      <c r="BF34" s="66"/>
      <c r="BG34" s="66">
        <f t="shared" si="11"/>
        <v>0</v>
      </c>
      <c r="BH34" s="66"/>
      <c r="BI34" s="66">
        <f t="shared" si="12"/>
        <v>0</v>
      </c>
      <c r="BJ34" s="66"/>
      <c r="BK34" s="66">
        <f t="shared" si="25"/>
        <v>0</v>
      </c>
      <c r="BL34" s="66"/>
      <c r="BM34" s="66">
        <f t="shared" si="26"/>
        <v>0</v>
      </c>
      <c r="BN34" s="66"/>
      <c r="BO34" s="66">
        <f t="shared" si="13"/>
        <v>0</v>
      </c>
      <c r="BP34" s="66"/>
      <c r="BQ34" s="66">
        <f t="shared" si="27"/>
        <v>0</v>
      </c>
      <c r="BR34" s="66"/>
      <c r="BS34" s="66">
        <f t="shared" si="28"/>
        <v>0</v>
      </c>
      <c r="BT34" s="66"/>
      <c r="BU34" s="66">
        <f t="shared" si="14"/>
        <v>0</v>
      </c>
      <c r="BV34" s="66"/>
      <c r="BW34" s="66">
        <f t="shared" si="29"/>
        <v>0</v>
      </c>
      <c r="BX34" s="66"/>
      <c r="BY34" s="66">
        <f t="shared" si="30"/>
        <v>0</v>
      </c>
      <c r="BZ34" s="66"/>
      <c r="CA34" s="66">
        <f t="shared" si="15"/>
        <v>0</v>
      </c>
      <c r="CB34" s="2"/>
    </row>
    <row r="35" spans="1:80" x14ac:dyDescent="0.3">
      <c r="A35" s="2">
        <f t="shared" si="16"/>
        <v>1</v>
      </c>
      <c r="C35" s="105">
        <f t="shared" si="31"/>
        <v>45626</v>
      </c>
      <c r="E35" s="103" cm="1">
        <f t="array" ref="E35">IFERROR(IF(AND($C35&gt;='[1]Assumptions &amp; Sensitivities'!$C$8,'LP Waterfall'!$C35&lt;='[1]Assumptions &amp; Sensitivities'!$C$14),INDEX('[1]Preferred Waterfall'!$Q$28:$Q$160,MATCH('LP Waterfall'!$C35,'[1]Preferred Waterfall'!$C$28:$C$160,0),),0),0)</f>
        <v>-35922.211567053972</v>
      </c>
      <c r="G35" s="103">
        <f>IF($E35&lt;=0,0,SUMIFS('[1]Monthly Proforma'!$E$145:$FF$145,'[1]Monthly Proforma'!$E$2:$FF$2,'LP Waterfall'!$C35))</f>
        <v>0</v>
      </c>
      <c r="I35" s="106">
        <f t="shared" si="17"/>
        <v>-35922.211567053972</v>
      </c>
      <c r="J35" s="107"/>
      <c r="K35" s="107">
        <f t="shared" si="0"/>
        <v>-3592.2211567053969</v>
      </c>
      <c r="L35" s="107"/>
      <c r="M35" s="107">
        <f t="shared" si="1"/>
        <v>-3592.2211567053969</v>
      </c>
      <c r="N35" s="107"/>
      <c r="O35" s="107">
        <f t="shared" si="2"/>
        <v>-32329.990410348575</v>
      </c>
      <c r="P35" s="107"/>
      <c r="Q35" s="107">
        <f t="shared" si="18"/>
        <v>-18234.272190951931</v>
      </c>
      <c r="R35" s="107"/>
      <c r="S35" s="107">
        <f t="shared" si="19"/>
        <v>0</v>
      </c>
      <c r="T35" s="107"/>
      <c r="U35" s="107">
        <f t="shared" si="3"/>
        <v>0</v>
      </c>
      <c r="V35" s="107"/>
      <c r="W35" s="107">
        <f t="shared" si="4"/>
        <v>0</v>
      </c>
      <c r="X35" s="107"/>
      <c r="Y35" s="107">
        <f t="shared" si="20"/>
        <v>-3592.2211567053969</v>
      </c>
      <c r="Z35" s="107"/>
      <c r="AA35" s="107">
        <f t="shared" si="21"/>
        <v>-32329.990410348575</v>
      </c>
      <c r="AB35" s="107"/>
      <c r="AC35" s="107" cm="1">
        <f t="array" ref="AC35">IF(INDEX('[1]Preferred Waterfall'!$Y$28:$Y$160,MATCH('LP Waterfall'!$C35,'[1]Preferred Waterfall'!$C$28:$C$160,0),)&lt;0,INDEX('[1]Preferred Waterfall'!$Y$28:$Y$160,MATCH('LP Waterfall'!$C35,'[1]Preferred Waterfall'!$C$28:$C$160,0),),0)</f>
        <v>-14918.949974415218</v>
      </c>
      <c r="AD35" s="107"/>
      <c r="AE35" s="107">
        <f t="shared" si="22"/>
        <v>-29738723.320396867</v>
      </c>
      <c r="AF35" s="107"/>
      <c r="AG35" s="107">
        <f>IF($C35='[1]Assumptions &amp; Sensitivities'!$G$49,'[1]Operating Statement &amp; Refi'!$Z$16,0)</f>
        <v>0</v>
      </c>
      <c r="AH35" s="107"/>
      <c r="AI35" s="107">
        <f>IF($C35='[1]Assumptions &amp; Sensitivities'!$G$49,'[1]Operating Statement &amp; Refi'!$Z$17,0)</f>
        <v>0</v>
      </c>
      <c r="AJ35" s="107"/>
      <c r="AK35" s="107" cm="1">
        <f t="array" ref="AK35">-IF(INDEX('[1]Preferred Waterfall'!$AE$28:$AE$160,MATCH('LP Waterfall'!$C35,'[1]Preferred Waterfall'!$C$28:$C$160,0),)&lt;0,0,INDEX('[1]Preferred Waterfall'!$AE$28:$AE$160,MATCH('LP Waterfall'!$C35,'[1]Preferred Waterfall'!$C$28:$C$160,0),))</f>
        <v>0</v>
      </c>
      <c r="AL35" s="107"/>
      <c r="AM35" s="107">
        <f t="shared" si="23"/>
        <v>-29738723.320396867</v>
      </c>
      <c r="AN35" s="107"/>
      <c r="AO35" s="107">
        <f>IF($C35='[1]Operating Statement &amp; Refi'!$U$12,SUM('LP Waterfall'!$AG35,'LP Waterfall'!$AI35,'LP Waterfall'!AK35,$G35),IF($C35&gt;'[1]Operating Statement &amp; Refi'!$U$12,$E35,0))</f>
        <v>0</v>
      </c>
      <c r="AP35" s="107"/>
      <c r="AQ35" s="107">
        <f>IF(AND($C35&gt;='[1]Assumptions &amp; Sensitivities'!$G$49,$C35&lt;='[1]Assumptions &amp; Sensitivities'!$C$14),AQ$26*(-SUM($AG$28:AK35)+$M$18)/-12,0)*-1</f>
        <v>0</v>
      </c>
      <c r="AR35" s="107"/>
      <c r="AS35" s="107">
        <f t="shared" si="5"/>
        <v>0</v>
      </c>
      <c r="AT35" s="107"/>
      <c r="AU35" s="107">
        <f t="shared" si="6"/>
        <v>0</v>
      </c>
      <c r="AV35" s="107"/>
      <c r="AW35" s="107">
        <f t="shared" si="7"/>
        <v>-29738723.320396867</v>
      </c>
      <c r="AX35" s="107"/>
      <c r="AY35" s="107">
        <f t="shared" si="8"/>
        <v>0</v>
      </c>
      <c r="AZ35" s="107"/>
      <c r="BA35" s="107">
        <f t="shared" si="9"/>
        <v>0</v>
      </c>
      <c r="BB35" s="107"/>
      <c r="BC35" s="107">
        <f t="shared" si="10"/>
        <v>0</v>
      </c>
      <c r="BD35" s="107"/>
      <c r="BE35" s="107">
        <f t="shared" si="24"/>
        <v>0</v>
      </c>
      <c r="BF35" s="107"/>
      <c r="BG35" s="107">
        <f t="shared" si="11"/>
        <v>0</v>
      </c>
      <c r="BH35" s="107"/>
      <c r="BI35" s="107">
        <f t="shared" si="12"/>
        <v>0</v>
      </c>
      <c r="BJ35" s="107"/>
      <c r="BK35" s="107">
        <f t="shared" si="25"/>
        <v>0</v>
      </c>
      <c r="BL35" s="107"/>
      <c r="BM35" s="107">
        <f t="shared" si="26"/>
        <v>0</v>
      </c>
      <c r="BN35" s="107"/>
      <c r="BO35" s="107">
        <f t="shared" si="13"/>
        <v>0</v>
      </c>
      <c r="BP35" s="107"/>
      <c r="BQ35" s="107">
        <f t="shared" si="27"/>
        <v>0</v>
      </c>
      <c r="BR35" s="107"/>
      <c r="BS35" s="107">
        <f t="shared" si="28"/>
        <v>0</v>
      </c>
      <c r="BT35" s="107"/>
      <c r="BU35" s="107">
        <f t="shared" si="14"/>
        <v>0</v>
      </c>
      <c r="BV35" s="107"/>
      <c r="BW35" s="107">
        <f t="shared" si="29"/>
        <v>0</v>
      </c>
      <c r="BX35" s="107"/>
      <c r="BY35" s="107">
        <f t="shared" si="30"/>
        <v>0</v>
      </c>
      <c r="BZ35" s="107"/>
      <c r="CA35" s="107">
        <f t="shared" si="15"/>
        <v>0</v>
      </c>
      <c r="CB35" s="2"/>
    </row>
    <row r="36" spans="1:80" x14ac:dyDescent="0.3">
      <c r="A36" s="2">
        <f t="shared" si="16"/>
        <v>1</v>
      </c>
      <c r="C36" s="105">
        <f t="shared" si="31"/>
        <v>45657</v>
      </c>
      <c r="E36" s="103" cm="1">
        <f t="array" ref="E36">IFERROR(IF(AND($C36&gt;='[1]Assumptions &amp; Sensitivities'!$C$8,'LP Waterfall'!$C36&lt;='[1]Assumptions &amp; Sensitivities'!$C$14),INDEX('[1]Preferred Waterfall'!$Q$28:$Q$160,MATCH('LP Waterfall'!$C36,'[1]Preferred Waterfall'!$C$28:$C$160,0),),0),0)</f>
        <v>-56226.143345414355</v>
      </c>
      <c r="G36" s="103">
        <f>IF($E36&lt;=0,0,SUMIFS('[1]Monthly Proforma'!$E$145:$FF$145,'[1]Monthly Proforma'!$E$2:$FF$2,'LP Waterfall'!$C36))</f>
        <v>0</v>
      </c>
      <c r="I36" s="104">
        <f t="shared" si="17"/>
        <v>-56226.143345414355</v>
      </c>
      <c r="J36" s="66"/>
      <c r="K36" s="66">
        <f t="shared" si="0"/>
        <v>-5622.6143345414348</v>
      </c>
      <c r="L36" s="66"/>
      <c r="M36" s="66">
        <f t="shared" si="1"/>
        <v>-5622.6143345414348</v>
      </c>
      <c r="N36" s="66"/>
      <c r="O36" s="66">
        <f t="shared" si="2"/>
        <v>-50603.529010872924</v>
      </c>
      <c r="P36" s="66"/>
      <c r="Q36" s="66">
        <f t="shared" si="18"/>
        <v>-28540.637039955156</v>
      </c>
      <c r="R36" s="66"/>
      <c r="S36" s="66">
        <f t="shared" si="19"/>
        <v>0</v>
      </c>
      <c r="T36" s="66"/>
      <c r="U36" s="66">
        <f t="shared" si="3"/>
        <v>0</v>
      </c>
      <c r="V36" s="66"/>
      <c r="W36" s="66">
        <f t="shared" si="4"/>
        <v>0</v>
      </c>
      <c r="X36" s="66"/>
      <c r="Y36" s="66">
        <f t="shared" si="20"/>
        <v>-5622.6143345414348</v>
      </c>
      <c r="Z36" s="66"/>
      <c r="AA36" s="66">
        <f t="shared" si="21"/>
        <v>-50603.529010872924</v>
      </c>
      <c r="AB36" s="66"/>
      <c r="AC36" s="66" cm="1">
        <f t="array" ref="AC36">IF(INDEX('[1]Preferred Waterfall'!$Y$28:$Y$160,MATCH('LP Waterfall'!$C36,'[1]Preferred Waterfall'!$C$28:$C$160,0),)&lt;0,INDEX('[1]Preferred Waterfall'!$Y$28:$Y$160,MATCH('LP Waterfall'!$C36,'[1]Preferred Waterfall'!$C$28:$C$160,0),),0)</f>
        <v>-23351.430305417849</v>
      </c>
      <c r="AD36" s="66"/>
      <c r="AE36" s="66">
        <f t="shared" si="22"/>
        <v>-29818300.8940477</v>
      </c>
      <c r="AF36" s="66"/>
      <c r="AG36" s="66">
        <f>IF($C36='[1]Assumptions &amp; Sensitivities'!$G$49,'[1]Operating Statement &amp; Refi'!$Z$16,0)</f>
        <v>0</v>
      </c>
      <c r="AH36" s="66"/>
      <c r="AI36" s="66">
        <f>IF($C36='[1]Assumptions &amp; Sensitivities'!$G$49,'[1]Operating Statement &amp; Refi'!$Z$17,0)</f>
        <v>0</v>
      </c>
      <c r="AJ36" s="66"/>
      <c r="AK36" s="66" cm="1">
        <f t="array" ref="AK36">-IF(INDEX('[1]Preferred Waterfall'!$AE$28:$AE$160,MATCH('LP Waterfall'!$C36,'[1]Preferred Waterfall'!$C$28:$C$160,0),)&lt;0,0,INDEX('[1]Preferred Waterfall'!$AE$28:$AE$160,MATCH('LP Waterfall'!$C36,'[1]Preferred Waterfall'!$C$28:$C$160,0),))</f>
        <v>0</v>
      </c>
      <c r="AL36" s="66"/>
      <c r="AM36" s="66">
        <f t="shared" si="23"/>
        <v>-29818300.8940477</v>
      </c>
      <c r="AN36" s="66"/>
      <c r="AO36" s="66">
        <f>IF($C36='[1]Operating Statement &amp; Refi'!$U$12,SUM('LP Waterfall'!$AG36,'LP Waterfall'!$AI36,'LP Waterfall'!AK36,$G36),IF($C36&gt;'[1]Operating Statement &amp; Refi'!$U$12,$E36,0))</f>
        <v>0</v>
      </c>
      <c r="AP36" s="66"/>
      <c r="AQ36" s="66">
        <f>IF(AND($C36&gt;='[1]Assumptions &amp; Sensitivities'!$G$49,$C36&lt;='[1]Assumptions &amp; Sensitivities'!$C$14),AQ$26*(-SUM($AG$28:AK36)+$M$18)/-12,0)*-1</f>
        <v>0</v>
      </c>
      <c r="AR36" s="66"/>
      <c r="AS36" s="66">
        <f t="shared" si="5"/>
        <v>0</v>
      </c>
      <c r="AT36" s="66"/>
      <c r="AU36" s="66">
        <f t="shared" si="6"/>
        <v>0</v>
      </c>
      <c r="AV36" s="66"/>
      <c r="AW36" s="66">
        <f t="shared" si="7"/>
        <v>-29818300.8940477</v>
      </c>
      <c r="AX36" s="66"/>
      <c r="AY36" s="66">
        <f t="shared" si="8"/>
        <v>0</v>
      </c>
      <c r="AZ36" s="66"/>
      <c r="BA36" s="66">
        <f t="shared" si="9"/>
        <v>0</v>
      </c>
      <c r="BB36" s="66"/>
      <c r="BC36" s="66">
        <f t="shared" si="10"/>
        <v>0</v>
      </c>
      <c r="BD36" s="66"/>
      <c r="BE36" s="66">
        <f t="shared" si="24"/>
        <v>0</v>
      </c>
      <c r="BF36" s="66"/>
      <c r="BG36" s="66">
        <f t="shared" si="11"/>
        <v>0</v>
      </c>
      <c r="BH36" s="66"/>
      <c r="BI36" s="66">
        <f t="shared" si="12"/>
        <v>0</v>
      </c>
      <c r="BJ36" s="66"/>
      <c r="BK36" s="66">
        <f t="shared" si="25"/>
        <v>0</v>
      </c>
      <c r="BL36" s="66"/>
      <c r="BM36" s="66">
        <f t="shared" si="26"/>
        <v>0</v>
      </c>
      <c r="BN36" s="66"/>
      <c r="BO36" s="66">
        <f t="shared" si="13"/>
        <v>0</v>
      </c>
      <c r="BP36" s="66"/>
      <c r="BQ36" s="66">
        <f t="shared" si="27"/>
        <v>0</v>
      </c>
      <c r="BR36" s="66"/>
      <c r="BS36" s="66">
        <f t="shared" si="28"/>
        <v>0</v>
      </c>
      <c r="BT36" s="66"/>
      <c r="BU36" s="66">
        <f t="shared" si="14"/>
        <v>0</v>
      </c>
      <c r="BV36" s="66"/>
      <c r="BW36" s="66">
        <f t="shared" si="29"/>
        <v>0</v>
      </c>
      <c r="BX36" s="66"/>
      <c r="BY36" s="66">
        <f t="shared" si="30"/>
        <v>0</v>
      </c>
      <c r="BZ36" s="66"/>
      <c r="CA36" s="66">
        <f t="shared" si="15"/>
        <v>0</v>
      </c>
      <c r="CB36" s="2"/>
    </row>
    <row r="37" spans="1:80" x14ac:dyDescent="0.3">
      <c r="A37" s="2">
        <f t="shared" si="16"/>
        <v>1</v>
      </c>
      <c r="C37" s="105">
        <f t="shared" si="31"/>
        <v>45688</v>
      </c>
      <c r="E37" s="103" cm="1">
        <f t="array" ref="E37">IFERROR(IF(AND($C37&gt;='[1]Assumptions &amp; Sensitivities'!$C$8,'LP Waterfall'!$C37&lt;='[1]Assumptions &amp; Sensitivities'!$C$14),INDEX('[1]Preferred Waterfall'!$Q$28:$Q$160,MATCH('LP Waterfall'!$C37,'[1]Preferred Waterfall'!$C$28:$C$160,0),),0),0)</f>
        <v>-76530.075123774717</v>
      </c>
      <c r="G37" s="103">
        <f>IF($E37&lt;=0,0,SUMIFS('[1]Monthly Proforma'!$E$145:$FF$145,'[1]Monthly Proforma'!$E$2:$FF$2,'LP Waterfall'!$C37))</f>
        <v>0</v>
      </c>
      <c r="I37" s="106">
        <f t="shared" si="17"/>
        <v>-76530.075123774717</v>
      </c>
      <c r="J37" s="107"/>
      <c r="K37" s="107">
        <f t="shared" si="0"/>
        <v>-7653.0075123774714</v>
      </c>
      <c r="L37" s="107"/>
      <c r="M37" s="107">
        <f t="shared" si="1"/>
        <v>-7653.0075123774714</v>
      </c>
      <c r="N37" s="107"/>
      <c r="O37" s="107">
        <f t="shared" si="2"/>
        <v>-68877.067611397244</v>
      </c>
      <c r="P37" s="107"/>
      <c r="Q37" s="107">
        <f t="shared" si="18"/>
        <v>-38847.001888958366</v>
      </c>
      <c r="R37" s="107"/>
      <c r="S37" s="107">
        <f t="shared" si="19"/>
        <v>0</v>
      </c>
      <c r="T37" s="107"/>
      <c r="U37" s="107">
        <f t="shared" si="3"/>
        <v>0</v>
      </c>
      <c r="V37" s="107"/>
      <c r="W37" s="107">
        <f t="shared" si="4"/>
        <v>0</v>
      </c>
      <c r="X37" s="107"/>
      <c r="Y37" s="107">
        <f t="shared" si="20"/>
        <v>-7653.0075123774714</v>
      </c>
      <c r="Z37" s="107"/>
      <c r="AA37" s="107">
        <f t="shared" si="21"/>
        <v>-68877.067611397244</v>
      </c>
      <c r="AB37" s="107"/>
      <c r="AC37" s="107" cm="1">
        <f t="array" ref="AC37">IF(INDEX('[1]Preferred Waterfall'!$Y$28:$Y$160,MATCH('LP Waterfall'!$C37,'[1]Preferred Waterfall'!$C$28:$C$160,0),)&lt;0,INDEX('[1]Preferred Waterfall'!$Y$28:$Y$160,MATCH('LP Waterfall'!$C37,'[1]Preferred Waterfall'!$C$28:$C$160,0),),0)</f>
        <v>-31783.910636420478</v>
      </c>
      <c r="AD37" s="107"/>
      <c r="AE37" s="107">
        <f t="shared" si="22"/>
        <v>-29926614.879807897</v>
      </c>
      <c r="AF37" s="107"/>
      <c r="AG37" s="107">
        <f>IF($C37='[1]Assumptions &amp; Sensitivities'!$G$49,'[1]Operating Statement &amp; Refi'!$Z$16,0)</f>
        <v>0</v>
      </c>
      <c r="AH37" s="107"/>
      <c r="AI37" s="107">
        <f>IF($C37='[1]Assumptions &amp; Sensitivities'!$G$49,'[1]Operating Statement &amp; Refi'!$Z$17,0)</f>
        <v>0</v>
      </c>
      <c r="AJ37" s="107"/>
      <c r="AK37" s="107" cm="1">
        <f t="array" ref="AK37">-IF(INDEX('[1]Preferred Waterfall'!$AE$28:$AE$160,MATCH('LP Waterfall'!$C37,'[1]Preferred Waterfall'!$C$28:$C$160,0),)&lt;0,0,INDEX('[1]Preferred Waterfall'!$AE$28:$AE$160,MATCH('LP Waterfall'!$C37,'[1]Preferred Waterfall'!$C$28:$C$160,0),))</f>
        <v>0</v>
      </c>
      <c r="AL37" s="107"/>
      <c r="AM37" s="107">
        <f t="shared" si="23"/>
        <v>-29926614.879807897</v>
      </c>
      <c r="AN37" s="107"/>
      <c r="AO37" s="107">
        <f>IF($C37='[1]Operating Statement &amp; Refi'!$U$12,SUM('LP Waterfall'!$AG37,'LP Waterfall'!$AI37,'LP Waterfall'!AK37,$G37),IF($C37&gt;'[1]Operating Statement &amp; Refi'!$U$12,$E37,0))</f>
        <v>0</v>
      </c>
      <c r="AP37" s="107"/>
      <c r="AQ37" s="107">
        <f>IF(AND($C37&gt;='[1]Assumptions &amp; Sensitivities'!$G$49,$C37&lt;='[1]Assumptions &amp; Sensitivities'!$C$14),AQ$26*(-SUM($AG$28:AK37)+$M$18)/-12,0)*-1</f>
        <v>0</v>
      </c>
      <c r="AR37" s="107"/>
      <c r="AS37" s="107">
        <f t="shared" si="5"/>
        <v>0</v>
      </c>
      <c r="AT37" s="107"/>
      <c r="AU37" s="107">
        <f t="shared" si="6"/>
        <v>0</v>
      </c>
      <c r="AV37" s="107"/>
      <c r="AW37" s="107">
        <f t="shared" si="7"/>
        <v>-29926614.879807897</v>
      </c>
      <c r="AX37" s="107"/>
      <c r="AY37" s="107">
        <f t="shared" si="8"/>
        <v>0</v>
      </c>
      <c r="AZ37" s="107"/>
      <c r="BA37" s="107">
        <f t="shared" si="9"/>
        <v>0</v>
      </c>
      <c r="BB37" s="107"/>
      <c r="BC37" s="107">
        <f t="shared" si="10"/>
        <v>0</v>
      </c>
      <c r="BD37" s="107"/>
      <c r="BE37" s="107">
        <f t="shared" si="24"/>
        <v>0</v>
      </c>
      <c r="BF37" s="107"/>
      <c r="BG37" s="107">
        <f t="shared" si="11"/>
        <v>0</v>
      </c>
      <c r="BH37" s="107"/>
      <c r="BI37" s="107">
        <f t="shared" si="12"/>
        <v>0</v>
      </c>
      <c r="BJ37" s="107"/>
      <c r="BK37" s="107">
        <f t="shared" si="25"/>
        <v>0</v>
      </c>
      <c r="BL37" s="107"/>
      <c r="BM37" s="107">
        <f t="shared" si="26"/>
        <v>0</v>
      </c>
      <c r="BN37" s="107"/>
      <c r="BO37" s="107">
        <f t="shared" si="13"/>
        <v>0</v>
      </c>
      <c r="BP37" s="107"/>
      <c r="BQ37" s="107">
        <f t="shared" si="27"/>
        <v>0</v>
      </c>
      <c r="BR37" s="107"/>
      <c r="BS37" s="107">
        <f t="shared" si="28"/>
        <v>0</v>
      </c>
      <c r="BT37" s="107"/>
      <c r="BU37" s="107">
        <f t="shared" si="14"/>
        <v>0</v>
      </c>
      <c r="BV37" s="107"/>
      <c r="BW37" s="107">
        <f t="shared" si="29"/>
        <v>0</v>
      </c>
      <c r="BX37" s="107"/>
      <c r="BY37" s="107">
        <f t="shared" si="30"/>
        <v>0</v>
      </c>
      <c r="BZ37" s="107"/>
      <c r="CA37" s="107">
        <f t="shared" si="15"/>
        <v>0</v>
      </c>
      <c r="CB37" s="2"/>
    </row>
    <row r="38" spans="1:80" x14ac:dyDescent="0.3">
      <c r="A38" s="2">
        <f t="shared" si="16"/>
        <v>1</v>
      </c>
      <c r="C38" s="105">
        <f t="shared" si="31"/>
        <v>45716</v>
      </c>
      <c r="E38" s="103" cm="1">
        <f t="array" ref="E38">IFERROR(IF(AND($C38&gt;='[1]Assumptions &amp; Sensitivities'!$C$8,'LP Waterfall'!$C38&lt;='[1]Assumptions &amp; Sensitivities'!$C$14),INDEX('[1]Preferred Waterfall'!$Q$28:$Q$160,MATCH('LP Waterfall'!$C38,'[1]Preferred Waterfall'!$C$28:$C$160,0),),0),0)</f>
        <v>-96834.006902135108</v>
      </c>
      <c r="G38" s="103">
        <f>IF($E38&lt;=0,0,SUMIFS('[1]Monthly Proforma'!$E$145:$FF$145,'[1]Monthly Proforma'!$E$2:$FF$2,'LP Waterfall'!$C38))</f>
        <v>0</v>
      </c>
      <c r="I38" s="104">
        <f t="shared" si="17"/>
        <v>-96834.006902135108</v>
      </c>
      <c r="J38" s="66"/>
      <c r="K38" s="66">
        <f t="shared" si="0"/>
        <v>-9683.4006902135097</v>
      </c>
      <c r="L38" s="66"/>
      <c r="M38" s="66">
        <f t="shared" si="1"/>
        <v>-9683.4006902135097</v>
      </c>
      <c r="N38" s="66"/>
      <c r="O38" s="66">
        <f t="shared" si="2"/>
        <v>-87150.606211921593</v>
      </c>
      <c r="P38" s="66"/>
      <c r="Q38" s="66">
        <f t="shared" si="18"/>
        <v>-49153.366737961587</v>
      </c>
      <c r="R38" s="66"/>
      <c r="S38" s="66">
        <f t="shared" si="19"/>
        <v>0</v>
      </c>
      <c r="T38" s="66"/>
      <c r="U38" s="66">
        <f t="shared" si="3"/>
        <v>0</v>
      </c>
      <c r="V38" s="66"/>
      <c r="W38" s="66">
        <f t="shared" si="4"/>
        <v>0</v>
      </c>
      <c r="X38" s="66"/>
      <c r="Y38" s="66">
        <f t="shared" si="20"/>
        <v>-9683.4006902135097</v>
      </c>
      <c r="Z38" s="66"/>
      <c r="AA38" s="66">
        <f t="shared" si="21"/>
        <v>-87150.606211921593</v>
      </c>
      <c r="AB38" s="66"/>
      <c r="AC38" s="66" cm="1">
        <f t="array" ref="AC38">IF(INDEX('[1]Preferred Waterfall'!$Y$28:$Y$160,MATCH('LP Waterfall'!$C38,'[1]Preferred Waterfall'!$C$28:$C$160,0),)&lt;0,INDEX('[1]Preferred Waterfall'!$Y$28:$Y$160,MATCH('LP Waterfall'!$C38,'[1]Preferred Waterfall'!$C$28:$C$160,0),),0)</f>
        <v>-40216.390967423111</v>
      </c>
      <c r="AD38" s="66"/>
      <c r="AE38" s="66">
        <f t="shared" si="22"/>
        <v>-30063665.277677454</v>
      </c>
      <c r="AF38" s="66"/>
      <c r="AG38" s="66">
        <f>IF($C38='[1]Assumptions &amp; Sensitivities'!$G$49,'[1]Operating Statement &amp; Refi'!$Z$16,0)</f>
        <v>0</v>
      </c>
      <c r="AH38" s="66"/>
      <c r="AI38" s="66">
        <f>IF($C38='[1]Assumptions &amp; Sensitivities'!$G$49,'[1]Operating Statement &amp; Refi'!$Z$17,0)</f>
        <v>0</v>
      </c>
      <c r="AJ38" s="66"/>
      <c r="AK38" s="66" cm="1">
        <f t="array" ref="AK38">-IF(INDEX('[1]Preferred Waterfall'!$AE$28:$AE$160,MATCH('LP Waterfall'!$C38,'[1]Preferred Waterfall'!$C$28:$C$160,0),)&lt;0,0,INDEX('[1]Preferred Waterfall'!$AE$28:$AE$160,MATCH('LP Waterfall'!$C38,'[1]Preferred Waterfall'!$C$28:$C$160,0),))</f>
        <v>0</v>
      </c>
      <c r="AL38" s="66"/>
      <c r="AM38" s="66">
        <f t="shared" si="23"/>
        <v>-30063665.277677454</v>
      </c>
      <c r="AN38" s="66"/>
      <c r="AO38" s="66">
        <f>IF($C38='[1]Operating Statement &amp; Refi'!$U$12,SUM('LP Waterfall'!$AG38,'LP Waterfall'!$AI38,'LP Waterfall'!AK38,$G38),IF($C38&gt;'[1]Operating Statement &amp; Refi'!$U$12,$E38,0))</f>
        <v>0</v>
      </c>
      <c r="AP38" s="66"/>
      <c r="AQ38" s="66">
        <f>IF(AND($C38&gt;='[1]Assumptions &amp; Sensitivities'!$G$49,$C38&lt;='[1]Assumptions &amp; Sensitivities'!$C$14),AQ$26*(-SUM($AG$28:AK38)+$M$18)/-12,0)*-1</f>
        <v>0</v>
      </c>
      <c r="AR38" s="66"/>
      <c r="AS38" s="66">
        <f t="shared" si="5"/>
        <v>0</v>
      </c>
      <c r="AT38" s="66"/>
      <c r="AU38" s="66">
        <f t="shared" si="6"/>
        <v>0</v>
      </c>
      <c r="AV38" s="66"/>
      <c r="AW38" s="66">
        <f t="shared" si="7"/>
        <v>-30063665.277677454</v>
      </c>
      <c r="AX38" s="66"/>
      <c r="AY38" s="66">
        <f t="shared" si="8"/>
        <v>0</v>
      </c>
      <c r="AZ38" s="66"/>
      <c r="BA38" s="66">
        <f t="shared" si="9"/>
        <v>0</v>
      </c>
      <c r="BB38" s="66"/>
      <c r="BC38" s="66">
        <f t="shared" si="10"/>
        <v>0</v>
      </c>
      <c r="BD38" s="66"/>
      <c r="BE38" s="66">
        <f t="shared" si="24"/>
        <v>0</v>
      </c>
      <c r="BF38" s="66"/>
      <c r="BG38" s="66">
        <f t="shared" si="11"/>
        <v>0</v>
      </c>
      <c r="BH38" s="66"/>
      <c r="BI38" s="66">
        <f t="shared" si="12"/>
        <v>0</v>
      </c>
      <c r="BJ38" s="66"/>
      <c r="BK38" s="66">
        <f t="shared" si="25"/>
        <v>0</v>
      </c>
      <c r="BL38" s="66"/>
      <c r="BM38" s="66">
        <f t="shared" si="26"/>
        <v>0</v>
      </c>
      <c r="BN38" s="66"/>
      <c r="BO38" s="66">
        <f t="shared" si="13"/>
        <v>0</v>
      </c>
      <c r="BP38" s="66"/>
      <c r="BQ38" s="66">
        <f t="shared" si="27"/>
        <v>0</v>
      </c>
      <c r="BR38" s="66"/>
      <c r="BS38" s="66">
        <f t="shared" si="28"/>
        <v>0</v>
      </c>
      <c r="BT38" s="66"/>
      <c r="BU38" s="66">
        <f t="shared" si="14"/>
        <v>0</v>
      </c>
      <c r="BV38" s="66"/>
      <c r="BW38" s="66">
        <f t="shared" si="29"/>
        <v>0</v>
      </c>
      <c r="BX38" s="66"/>
      <c r="BY38" s="66">
        <f t="shared" si="30"/>
        <v>0</v>
      </c>
      <c r="BZ38" s="66"/>
      <c r="CA38" s="66">
        <f t="shared" si="15"/>
        <v>0</v>
      </c>
      <c r="CB38" s="2"/>
    </row>
    <row r="39" spans="1:80" x14ac:dyDescent="0.3">
      <c r="A39" s="2">
        <f t="shared" si="16"/>
        <v>1</v>
      </c>
      <c r="C39" s="105">
        <f t="shared" si="31"/>
        <v>45747</v>
      </c>
      <c r="E39" s="103" cm="1">
        <f t="array" ref="E39">IFERROR(IF(AND($C39&gt;='[1]Assumptions &amp; Sensitivities'!$C$8,'LP Waterfall'!$C39&lt;='[1]Assumptions &amp; Sensitivities'!$C$14),INDEX('[1]Preferred Waterfall'!$Q$28:$Q$160,MATCH('LP Waterfall'!$C39,'[1]Preferred Waterfall'!$C$28:$C$160,0),),0),0)</f>
        <v>-117137.93868049548</v>
      </c>
      <c r="G39" s="103">
        <f>IF($E39&lt;=0,0,SUMIFS('[1]Monthly Proforma'!$E$145:$FF$145,'[1]Monthly Proforma'!$E$2:$FF$2,'LP Waterfall'!$C39))</f>
        <v>0</v>
      </c>
      <c r="I39" s="106">
        <f t="shared" si="17"/>
        <v>-117137.93868049548</v>
      </c>
      <c r="J39" s="107"/>
      <c r="K39" s="107">
        <f t="shared" si="0"/>
        <v>-11713.793868049548</v>
      </c>
      <c r="L39" s="107"/>
      <c r="M39" s="107">
        <f t="shared" si="1"/>
        <v>-11713.793868049548</v>
      </c>
      <c r="N39" s="107"/>
      <c r="O39" s="107">
        <f t="shared" si="2"/>
        <v>-105424.14481244594</v>
      </c>
      <c r="P39" s="107"/>
      <c r="Q39" s="107">
        <f t="shared" si="18"/>
        <v>-59459.731586964808</v>
      </c>
      <c r="R39" s="107"/>
      <c r="S39" s="107">
        <f t="shared" si="19"/>
        <v>0</v>
      </c>
      <c r="T39" s="107"/>
      <c r="U39" s="107">
        <f t="shared" si="3"/>
        <v>0</v>
      </c>
      <c r="V39" s="107"/>
      <c r="W39" s="107">
        <f t="shared" si="4"/>
        <v>0</v>
      </c>
      <c r="X39" s="107"/>
      <c r="Y39" s="107">
        <f t="shared" si="20"/>
        <v>-11713.793868049548</v>
      </c>
      <c r="Z39" s="107"/>
      <c r="AA39" s="107">
        <f t="shared" si="21"/>
        <v>-105424.14481244594</v>
      </c>
      <c r="AB39" s="107"/>
      <c r="AC39" s="107" cm="1">
        <f t="array" ref="AC39">IF(INDEX('[1]Preferred Waterfall'!$Y$28:$Y$160,MATCH('LP Waterfall'!$C39,'[1]Preferred Waterfall'!$C$28:$C$160,0),)&lt;0,INDEX('[1]Preferred Waterfall'!$Y$28:$Y$160,MATCH('LP Waterfall'!$C39,'[1]Preferred Waterfall'!$C$28:$C$160,0),),0)</f>
        <v>-48648.871298425744</v>
      </c>
      <c r="AD39" s="107"/>
      <c r="AE39" s="107">
        <f t="shared" si="22"/>
        <v>-30229452.087656375</v>
      </c>
      <c r="AF39" s="107"/>
      <c r="AG39" s="107">
        <f>IF($C39='[1]Assumptions &amp; Sensitivities'!$G$49,'[1]Operating Statement &amp; Refi'!$Z$16,0)</f>
        <v>0</v>
      </c>
      <c r="AH39" s="107"/>
      <c r="AI39" s="107">
        <f>IF($C39='[1]Assumptions &amp; Sensitivities'!$G$49,'[1]Operating Statement &amp; Refi'!$Z$17,0)</f>
        <v>0</v>
      </c>
      <c r="AJ39" s="107"/>
      <c r="AK39" s="107" cm="1">
        <f t="array" ref="AK39">-IF(INDEX('[1]Preferred Waterfall'!$AE$28:$AE$160,MATCH('LP Waterfall'!$C39,'[1]Preferred Waterfall'!$C$28:$C$160,0),)&lt;0,0,INDEX('[1]Preferred Waterfall'!$AE$28:$AE$160,MATCH('LP Waterfall'!$C39,'[1]Preferred Waterfall'!$C$28:$C$160,0),))</f>
        <v>0</v>
      </c>
      <c r="AL39" s="107"/>
      <c r="AM39" s="107">
        <f t="shared" si="23"/>
        <v>-30229452.087656375</v>
      </c>
      <c r="AN39" s="107"/>
      <c r="AO39" s="107">
        <f>IF($C39='[1]Operating Statement &amp; Refi'!$U$12,SUM('LP Waterfall'!$AG39,'LP Waterfall'!$AI39,'LP Waterfall'!AK39,$G39),IF($C39&gt;'[1]Operating Statement &amp; Refi'!$U$12,$E39,0))</f>
        <v>0</v>
      </c>
      <c r="AP39" s="107"/>
      <c r="AQ39" s="107">
        <f>IF(AND($C39&gt;='[1]Assumptions &amp; Sensitivities'!$G$49,$C39&lt;='[1]Assumptions &amp; Sensitivities'!$C$14),AQ$26*(-SUM($AG$28:AK39)+$M$18)/-12,0)*-1</f>
        <v>0</v>
      </c>
      <c r="AR39" s="107"/>
      <c r="AS39" s="107">
        <f t="shared" si="5"/>
        <v>0</v>
      </c>
      <c r="AT39" s="107"/>
      <c r="AU39" s="107">
        <f t="shared" si="6"/>
        <v>0</v>
      </c>
      <c r="AV39" s="107"/>
      <c r="AW39" s="107">
        <f t="shared" si="7"/>
        <v>-30229452.087656375</v>
      </c>
      <c r="AX39" s="107"/>
      <c r="AY39" s="107">
        <f t="shared" si="8"/>
        <v>0</v>
      </c>
      <c r="AZ39" s="107"/>
      <c r="BA39" s="107">
        <f t="shared" si="9"/>
        <v>0</v>
      </c>
      <c r="BB39" s="107"/>
      <c r="BC39" s="107">
        <f t="shared" si="10"/>
        <v>0</v>
      </c>
      <c r="BD39" s="107"/>
      <c r="BE39" s="107">
        <f t="shared" si="24"/>
        <v>0</v>
      </c>
      <c r="BF39" s="107"/>
      <c r="BG39" s="107">
        <f t="shared" si="11"/>
        <v>0</v>
      </c>
      <c r="BH39" s="107"/>
      <c r="BI39" s="107">
        <f t="shared" si="12"/>
        <v>0</v>
      </c>
      <c r="BJ39" s="107"/>
      <c r="BK39" s="107">
        <f t="shared" si="25"/>
        <v>0</v>
      </c>
      <c r="BL39" s="107"/>
      <c r="BM39" s="107">
        <f t="shared" si="26"/>
        <v>0</v>
      </c>
      <c r="BN39" s="107"/>
      <c r="BO39" s="107">
        <f t="shared" si="13"/>
        <v>0</v>
      </c>
      <c r="BP39" s="107"/>
      <c r="BQ39" s="107">
        <f t="shared" si="27"/>
        <v>0</v>
      </c>
      <c r="BR39" s="107"/>
      <c r="BS39" s="107">
        <f t="shared" si="28"/>
        <v>0</v>
      </c>
      <c r="BT39" s="107"/>
      <c r="BU39" s="107">
        <f t="shared" si="14"/>
        <v>0</v>
      </c>
      <c r="BV39" s="107"/>
      <c r="BW39" s="107">
        <f t="shared" si="29"/>
        <v>0</v>
      </c>
      <c r="BX39" s="107"/>
      <c r="BY39" s="107">
        <f t="shared" si="30"/>
        <v>0</v>
      </c>
      <c r="BZ39" s="107"/>
      <c r="CA39" s="107">
        <f t="shared" si="15"/>
        <v>0</v>
      </c>
      <c r="CB39" s="2"/>
    </row>
    <row r="40" spans="1:80" x14ac:dyDescent="0.3">
      <c r="A40" s="2">
        <f t="shared" si="16"/>
        <v>1</v>
      </c>
      <c r="C40" s="105">
        <f t="shared" si="31"/>
        <v>45777</v>
      </c>
      <c r="E40" s="103" cm="1">
        <f t="array" ref="E40">IFERROR(IF(AND($C40&gt;='[1]Assumptions &amp; Sensitivities'!$C$8,'LP Waterfall'!$C40&lt;='[1]Assumptions &amp; Sensitivities'!$C$14),INDEX('[1]Preferred Waterfall'!$Q$28:$Q$160,MATCH('LP Waterfall'!$C40,'[1]Preferred Waterfall'!$C$28:$C$160,0),),0),0)</f>
        <v>-137441.87045885588</v>
      </c>
      <c r="G40" s="103">
        <f>IF($E40&lt;=0,0,SUMIFS('[1]Monthly Proforma'!$E$145:$FF$145,'[1]Monthly Proforma'!$E$2:$FF$2,'LP Waterfall'!$C40))</f>
        <v>0</v>
      </c>
      <c r="I40" s="104">
        <f t="shared" si="17"/>
        <v>-137441.87045885588</v>
      </c>
      <c r="J40" s="66"/>
      <c r="K40" s="66">
        <f t="shared" si="0"/>
        <v>-13744.187045885586</v>
      </c>
      <c r="L40" s="66"/>
      <c r="M40" s="66">
        <f t="shared" si="1"/>
        <v>-13744.187045885586</v>
      </c>
      <c r="N40" s="66"/>
      <c r="O40" s="66">
        <f t="shared" si="2"/>
        <v>-123697.68341297029</v>
      </c>
      <c r="P40" s="66"/>
      <c r="Q40" s="66">
        <f t="shared" si="18"/>
        <v>-69766.096435968037</v>
      </c>
      <c r="R40" s="66"/>
      <c r="S40" s="66">
        <f t="shared" si="19"/>
        <v>0</v>
      </c>
      <c r="T40" s="66"/>
      <c r="U40" s="66">
        <f t="shared" si="3"/>
        <v>0</v>
      </c>
      <c r="V40" s="66"/>
      <c r="W40" s="66">
        <f t="shared" si="4"/>
        <v>0</v>
      </c>
      <c r="X40" s="66"/>
      <c r="Y40" s="66">
        <f t="shared" si="20"/>
        <v>-13744.187045885586</v>
      </c>
      <c r="Z40" s="66"/>
      <c r="AA40" s="66">
        <f t="shared" si="21"/>
        <v>-123697.68341297029</v>
      </c>
      <c r="AB40" s="66"/>
      <c r="AC40" s="66" cm="1">
        <f t="array" ref="AC40">IF(INDEX('[1]Preferred Waterfall'!$Y$28:$Y$160,MATCH('LP Waterfall'!$C40,'[1]Preferred Waterfall'!$C$28:$C$160,0),)&lt;0,INDEX('[1]Preferred Waterfall'!$Y$28:$Y$160,MATCH('LP Waterfall'!$C40,'[1]Preferred Waterfall'!$C$28:$C$160,0),),0)</f>
        <v>-57081.351629428376</v>
      </c>
      <c r="AD40" s="66"/>
      <c r="AE40" s="66">
        <f t="shared" si="22"/>
        <v>-30423975.30974466</v>
      </c>
      <c r="AF40" s="66"/>
      <c r="AG40" s="66">
        <f>IF($C40='[1]Assumptions &amp; Sensitivities'!$G$49,'[1]Operating Statement &amp; Refi'!$Z$16,0)</f>
        <v>0</v>
      </c>
      <c r="AH40" s="66"/>
      <c r="AI40" s="66">
        <f>IF($C40='[1]Assumptions &amp; Sensitivities'!$G$49,'[1]Operating Statement &amp; Refi'!$Z$17,0)</f>
        <v>0</v>
      </c>
      <c r="AJ40" s="66"/>
      <c r="AK40" s="66" cm="1">
        <f t="array" ref="AK40">-IF(INDEX('[1]Preferred Waterfall'!$AE$28:$AE$160,MATCH('LP Waterfall'!$C40,'[1]Preferred Waterfall'!$C$28:$C$160,0),)&lt;0,0,INDEX('[1]Preferred Waterfall'!$AE$28:$AE$160,MATCH('LP Waterfall'!$C40,'[1]Preferred Waterfall'!$C$28:$C$160,0),))</f>
        <v>0</v>
      </c>
      <c r="AL40" s="66"/>
      <c r="AM40" s="66">
        <f t="shared" si="23"/>
        <v>-30423975.30974466</v>
      </c>
      <c r="AN40" s="66"/>
      <c r="AO40" s="66">
        <f>IF($C40='[1]Operating Statement &amp; Refi'!$U$12,SUM('LP Waterfall'!$AG40,'LP Waterfall'!$AI40,'LP Waterfall'!AK40,$G40),IF($C40&gt;'[1]Operating Statement &amp; Refi'!$U$12,$E40,0))</f>
        <v>0</v>
      </c>
      <c r="AP40" s="66"/>
      <c r="AQ40" s="66">
        <f>IF(AND($C40&gt;='[1]Assumptions &amp; Sensitivities'!$G$49,$C40&lt;='[1]Assumptions &amp; Sensitivities'!$C$14),AQ$26*(-SUM($AG$28:AK40)+$M$18)/-12,0)*-1</f>
        <v>0</v>
      </c>
      <c r="AR40" s="66"/>
      <c r="AS40" s="66">
        <f t="shared" si="5"/>
        <v>0</v>
      </c>
      <c r="AT40" s="66"/>
      <c r="AU40" s="66">
        <f t="shared" si="6"/>
        <v>0</v>
      </c>
      <c r="AV40" s="66"/>
      <c r="AW40" s="66">
        <f t="shared" si="7"/>
        <v>-30423975.30974466</v>
      </c>
      <c r="AX40" s="66"/>
      <c r="AY40" s="66">
        <f t="shared" si="8"/>
        <v>0</v>
      </c>
      <c r="AZ40" s="66"/>
      <c r="BA40" s="66">
        <f t="shared" si="9"/>
        <v>0</v>
      </c>
      <c r="BB40" s="66"/>
      <c r="BC40" s="66">
        <f t="shared" si="10"/>
        <v>0</v>
      </c>
      <c r="BD40" s="66"/>
      <c r="BE40" s="66">
        <f t="shared" si="24"/>
        <v>0</v>
      </c>
      <c r="BF40" s="66"/>
      <c r="BG40" s="66">
        <f t="shared" si="11"/>
        <v>0</v>
      </c>
      <c r="BH40" s="66"/>
      <c r="BI40" s="66">
        <f t="shared" si="12"/>
        <v>0</v>
      </c>
      <c r="BJ40" s="66"/>
      <c r="BK40" s="66">
        <f t="shared" si="25"/>
        <v>0</v>
      </c>
      <c r="BL40" s="66"/>
      <c r="BM40" s="66">
        <f t="shared" si="26"/>
        <v>0</v>
      </c>
      <c r="BN40" s="66"/>
      <c r="BO40" s="66">
        <f t="shared" si="13"/>
        <v>0</v>
      </c>
      <c r="BP40" s="66"/>
      <c r="BQ40" s="66">
        <f t="shared" si="27"/>
        <v>0</v>
      </c>
      <c r="BR40" s="66"/>
      <c r="BS40" s="66">
        <f t="shared" si="28"/>
        <v>0</v>
      </c>
      <c r="BT40" s="66"/>
      <c r="BU40" s="66">
        <f t="shared" si="14"/>
        <v>0</v>
      </c>
      <c r="BV40" s="66"/>
      <c r="BW40" s="66">
        <f t="shared" si="29"/>
        <v>0</v>
      </c>
      <c r="BX40" s="66"/>
      <c r="BY40" s="66">
        <f t="shared" si="30"/>
        <v>0</v>
      </c>
      <c r="BZ40" s="66"/>
      <c r="CA40" s="66">
        <f t="shared" si="15"/>
        <v>0</v>
      </c>
      <c r="CB40" s="2"/>
    </row>
    <row r="41" spans="1:80" x14ac:dyDescent="0.3">
      <c r="A41" s="2">
        <f t="shared" si="16"/>
        <v>2</v>
      </c>
      <c r="C41" s="105">
        <f t="shared" si="31"/>
        <v>45808</v>
      </c>
      <c r="E41" s="103" cm="1">
        <f t="array" ref="E41">IFERROR(IF(AND($C41&gt;='[1]Assumptions &amp; Sensitivities'!$C$8,'LP Waterfall'!$C41&lt;='[1]Assumptions &amp; Sensitivities'!$C$14),INDEX('[1]Preferred Waterfall'!$Q$28:$Q$160,MATCH('LP Waterfall'!$C41,'[1]Preferred Waterfall'!$C$28:$C$160,0),),0),0)</f>
        <v>-157745.80223721621</v>
      </c>
      <c r="G41" s="103">
        <f>IF($E41&lt;=0,0,SUMIFS('[1]Monthly Proforma'!$E$145:$FF$145,'[1]Monthly Proforma'!$E$2:$FF$2,'LP Waterfall'!$C41))</f>
        <v>0</v>
      </c>
      <c r="I41" s="106">
        <f t="shared" si="17"/>
        <v>-157745.80223721621</v>
      </c>
      <c r="J41" s="107"/>
      <c r="K41" s="107">
        <f t="shared" si="0"/>
        <v>-15774.580223721619</v>
      </c>
      <c r="L41" s="107"/>
      <c r="M41" s="107">
        <f t="shared" si="1"/>
        <v>-15774.580223721619</v>
      </c>
      <c r="N41" s="107"/>
      <c r="O41" s="107">
        <f t="shared" si="2"/>
        <v>-141971.22201349458</v>
      </c>
      <c r="P41" s="107"/>
      <c r="Q41" s="107">
        <f t="shared" si="18"/>
        <v>-80072.461284971228</v>
      </c>
      <c r="R41" s="107"/>
      <c r="S41" s="107">
        <f t="shared" si="19"/>
        <v>0</v>
      </c>
      <c r="T41" s="107"/>
      <c r="U41" s="107">
        <f t="shared" si="3"/>
        <v>0</v>
      </c>
      <c r="V41" s="107"/>
      <c r="W41" s="107">
        <f t="shared" si="4"/>
        <v>0</v>
      </c>
      <c r="X41" s="107"/>
      <c r="Y41" s="107">
        <f t="shared" si="20"/>
        <v>-15774.580223721619</v>
      </c>
      <c r="Z41" s="107"/>
      <c r="AA41" s="107">
        <f t="shared" si="21"/>
        <v>-141971.22201349458</v>
      </c>
      <c r="AB41" s="107"/>
      <c r="AC41" s="107" cm="1">
        <f t="array" ref="AC41">IF(INDEX('[1]Preferred Waterfall'!$Y$28:$Y$160,MATCH('LP Waterfall'!$C41,'[1]Preferred Waterfall'!$C$28:$C$160,0),)&lt;0,INDEX('[1]Preferred Waterfall'!$Y$28:$Y$160,MATCH('LP Waterfall'!$C41,'[1]Preferred Waterfall'!$C$28:$C$160,0),),0)</f>
        <v>-65513.831960431002</v>
      </c>
      <c r="AD41" s="107"/>
      <c r="AE41" s="107">
        <f t="shared" si="22"/>
        <v>-30647234.943942308</v>
      </c>
      <c r="AF41" s="107"/>
      <c r="AG41" s="107">
        <f>IF($C41='[1]Assumptions &amp; Sensitivities'!$G$49,'[1]Operating Statement &amp; Refi'!$Z$16,0)</f>
        <v>0</v>
      </c>
      <c r="AH41" s="107"/>
      <c r="AI41" s="107">
        <f>IF($C41='[1]Assumptions &amp; Sensitivities'!$G$49,'[1]Operating Statement &amp; Refi'!$Z$17,0)</f>
        <v>0</v>
      </c>
      <c r="AJ41" s="107"/>
      <c r="AK41" s="107" cm="1">
        <f t="array" ref="AK41">-IF(INDEX('[1]Preferred Waterfall'!$AE$28:$AE$160,MATCH('LP Waterfall'!$C41,'[1]Preferred Waterfall'!$C$28:$C$160,0),)&lt;0,0,INDEX('[1]Preferred Waterfall'!$AE$28:$AE$160,MATCH('LP Waterfall'!$C41,'[1]Preferred Waterfall'!$C$28:$C$160,0),))</f>
        <v>0</v>
      </c>
      <c r="AL41" s="107"/>
      <c r="AM41" s="107">
        <f t="shared" si="23"/>
        <v>-30647234.943942308</v>
      </c>
      <c r="AN41" s="107"/>
      <c r="AO41" s="107">
        <f>IF($C41='[1]Operating Statement &amp; Refi'!$U$12,SUM('LP Waterfall'!$AG41,'LP Waterfall'!$AI41,'LP Waterfall'!AK41,$G41),IF($C41&gt;'[1]Operating Statement &amp; Refi'!$U$12,$E41,0))</f>
        <v>0</v>
      </c>
      <c r="AP41" s="107"/>
      <c r="AQ41" s="107">
        <f>IF(AND($C41&gt;='[1]Assumptions &amp; Sensitivities'!$G$49,$C41&lt;='[1]Assumptions &amp; Sensitivities'!$C$14),AQ$26*(-SUM($AG$28:AK41)+$M$18)/-12,0)*-1</f>
        <v>0</v>
      </c>
      <c r="AR41" s="107"/>
      <c r="AS41" s="107">
        <f t="shared" si="5"/>
        <v>0</v>
      </c>
      <c r="AT41" s="107"/>
      <c r="AU41" s="107">
        <f t="shared" si="6"/>
        <v>0</v>
      </c>
      <c r="AV41" s="107"/>
      <c r="AW41" s="107">
        <f t="shared" si="7"/>
        <v>-30647234.943942308</v>
      </c>
      <c r="AX41" s="107"/>
      <c r="AY41" s="107">
        <f t="shared" si="8"/>
        <v>0</v>
      </c>
      <c r="AZ41" s="107"/>
      <c r="BA41" s="107">
        <f t="shared" si="9"/>
        <v>0</v>
      </c>
      <c r="BB41" s="107"/>
      <c r="BC41" s="107">
        <f t="shared" si="10"/>
        <v>0</v>
      </c>
      <c r="BD41" s="107"/>
      <c r="BE41" s="107">
        <f t="shared" si="24"/>
        <v>0</v>
      </c>
      <c r="BF41" s="107"/>
      <c r="BG41" s="107">
        <f t="shared" si="11"/>
        <v>0</v>
      </c>
      <c r="BH41" s="107"/>
      <c r="BI41" s="107">
        <f t="shared" si="12"/>
        <v>0</v>
      </c>
      <c r="BJ41" s="107"/>
      <c r="BK41" s="107">
        <f t="shared" si="25"/>
        <v>0</v>
      </c>
      <c r="BL41" s="107"/>
      <c r="BM41" s="107">
        <f t="shared" si="26"/>
        <v>0</v>
      </c>
      <c r="BN41" s="107"/>
      <c r="BO41" s="107">
        <f t="shared" si="13"/>
        <v>0</v>
      </c>
      <c r="BP41" s="107"/>
      <c r="BQ41" s="107">
        <f t="shared" si="27"/>
        <v>0</v>
      </c>
      <c r="BR41" s="107"/>
      <c r="BS41" s="107">
        <f t="shared" si="28"/>
        <v>0</v>
      </c>
      <c r="BT41" s="107"/>
      <c r="BU41" s="107">
        <f t="shared" si="14"/>
        <v>0</v>
      </c>
      <c r="BV41" s="107"/>
      <c r="BW41" s="107">
        <f t="shared" si="29"/>
        <v>0</v>
      </c>
      <c r="BX41" s="107"/>
      <c r="BY41" s="107">
        <f t="shared" si="30"/>
        <v>0</v>
      </c>
      <c r="BZ41" s="107"/>
      <c r="CA41" s="107">
        <f t="shared" si="15"/>
        <v>0</v>
      </c>
      <c r="CB41" s="2"/>
    </row>
    <row r="42" spans="1:80" x14ac:dyDescent="0.3">
      <c r="A42" s="2">
        <f t="shared" si="16"/>
        <v>2</v>
      </c>
      <c r="C42" s="105">
        <f t="shared" si="31"/>
        <v>45838</v>
      </c>
      <c r="E42" s="103" cm="1">
        <f t="array" ref="E42">IFERROR(IF(AND($C42&gt;='[1]Assumptions &amp; Sensitivities'!$C$8,'LP Waterfall'!$C42&lt;='[1]Assumptions &amp; Sensitivities'!$C$14),INDEX('[1]Preferred Waterfall'!$Q$28:$Q$160,MATCH('LP Waterfall'!$C42,'[1]Preferred Waterfall'!$C$28:$C$160,0),),0),0)</f>
        <v>-178049.7340155766</v>
      </c>
      <c r="G42" s="103">
        <f>IF($E42&lt;=0,0,SUMIFS('[1]Monthly Proforma'!$E$145:$FF$145,'[1]Monthly Proforma'!$E$2:$FF$2,'LP Waterfall'!$C42))</f>
        <v>0</v>
      </c>
      <c r="I42" s="104">
        <f t="shared" si="17"/>
        <v>-178049.7340155766</v>
      </c>
      <c r="J42" s="66"/>
      <c r="K42" s="66">
        <f t="shared" si="0"/>
        <v>-17804.973401557658</v>
      </c>
      <c r="L42" s="66"/>
      <c r="M42" s="66">
        <f t="shared" si="1"/>
        <v>-17804.973401557658</v>
      </c>
      <c r="N42" s="66"/>
      <c r="O42" s="66">
        <f t="shared" si="2"/>
        <v>-160244.76061401895</v>
      </c>
      <c r="P42" s="66"/>
      <c r="Q42" s="66">
        <f t="shared" si="18"/>
        <v>-90378.826133974449</v>
      </c>
      <c r="R42" s="66"/>
      <c r="S42" s="66">
        <f t="shared" si="19"/>
        <v>0</v>
      </c>
      <c r="T42" s="66"/>
      <c r="U42" s="66">
        <f t="shared" si="3"/>
        <v>0</v>
      </c>
      <c r="V42" s="66"/>
      <c r="W42" s="66">
        <f t="shared" si="4"/>
        <v>0</v>
      </c>
      <c r="X42" s="66"/>
      <c r="Y42" s="66">
        <f t="shared" si="20"/>
        <v>-17804.973401557658</v>
      </c>
      <c r="Z42" s="66"/>
      <c r="AA42" s="66">
        <f t="shared" si="21"/>
        <v>-160244.76061401895</v>
      </c>
      <c r="AB42" s="66"/>
      <c r="AC42" s="66" cm="1">
        <f t="array" ref="AC42">IF(INDEX('[1]Preferred Waterfall'!$Y$28:$Y$160,MATCH('LP Waterfall'!$C42,'[1]Preferred Waterfall'!$C$28:$C$160,0),)&lt;0,INDEX('[1]Preferred Waterfall'!$Y$28:$Y$160,MATCH('LP Waterfall'!$C42,'[1]Preferred Waterfall'!$C$28:$C$160,0),),0)</f>
        <v>-73946.312291433627</v>
      </c>
      <c r="AD42" s="66"/>
      <c r="AE42" s="66">
        <f t="shared" si="22"/>
        <v>-30899230.990249317</v>
      </c>
      <c r="AF42" s="66"/>
      <c r="AG42" s="66">
        <f>IF($C42='[1]Assumptions &amp; Sensitivities'!$G$49,'[1]Operating Statement &amp; Refi'!$Z$16,0)</f>
        <v>0</v>
      </c>
      <c r="AH42" s="66"/>
      <c r="AI42" s="66">
        <f>IF($C42='[1]Assumptions &amp; Sensitivities'!$G$49,'[1]Operating Statement &amp; Refi'!$Z$17,0)</f>
        <v>0</v>
      </c>
      <c r="AJ42" s="66"/>
      <c r="AK42" s="66" cm="1">
        <f t="array" ref="AK42">-IF(INDEX('[1]Preferred Waterfall'!$AE$28:$AE$160,MATCH('LP Waterfall'!$C42,'[1]Preferred Waterfall'!$C$28:$C$160,0),)&lt;0,0,INDEX('[1]Preferred Waterfall'!$AE$28:$AE$160,MATCH('LP Waterfall'!$C42,'[1]Preferred Waterfall'!$C$28:$C$160,0),))</f>
        <v>0</v>
      </c>
      <c r="AL42" s="66"/>
      <c r="AM42" s="66">
        <f t="shared" si="23"/>
        <v>-30899230.990249317</v>
      </c>
      <c r="AN42" s="66"/>
      <c r="AO42" s="66">
        <f>IF($C42='[1]Operating Statement &amp; Refi'!$U$12,SUM('LP Waterfall'!$AG42,'LP Waterfall'!$AI42,'LP Waterfall'!AK42,$G42),IF($C42&gt;'[1]Operating Statement &amp; Refi'!$U$12,$E42,0))</f>
        <v>0</v>
      </c>
      <c r="AP42" s="66"/>
      <c r="AQ42" s="66">
        <f>IF(AND($C42&gt;='[1]Assumptions &amp; Sensitivities'!$G$49,$C42&lt;='[1]Assumptions &amp; Sensitivities'!$C$14),AQ$26*(-SUM($AG$28:AK42)+$M$18)/-12,0)*-1</f>
        <v>0</v>
      </c>
      <c r="AR42" s="66"/>
      <c r="AS42" s="66">
        <f t="shared" si="5"/>
        <v>0</v>
      </c>
      <c r="AT42" s="66"/>
      <c r="AU42" s="66">
        <f t="shared" si="6"/>
        <v>0</v>
      </c>
      <c r="AV42" s="66"/>
      <c r="AW42" s="66">
        <f t="shared" si="7"/>
        <v>-30899230.990249317</v>
      </c>
      <c r="AX42" s="66"/>
      <c r="AY42" s="66">
        <f t="shared" si="8"/>
        <v>0</v>
      </c>
      <c r="AZ42" s="66"/>
      <c r="BA42" s="66">
        <f t="shared" si="9"/>
        <v>0</v>
      </c>
      <c r="BB42" s="66"/>
      <c r="BC42" s="66">
        <f t="shared" si="10"/>
        <v>0</v>
      </c>
      <c r="BD42" s="66"/>
      <c r="BE42" s="66">
        <f t="shared" si="24"/>
        <v>0</v>
      </c>
      <c r="BF42" s="66"/>
      <c r="BG42" s="66">
        <f t="shared" si="11"/>
        <v>0</v>
      </c>
      <c r="BH42" s="66"/>
      <c r="BI42" s="66">
        <f t="shared" si="12"/>
        <v>0</v>
      </c>
      <c r="BJ42" s="66"/>
      <c r="BK42" s="66">
        <f t="shared" si="25"/>
        <v>0</v>
      </c>
      <c r="BL42" s="66"/>
      <c r="BM42" s="66">
        <f t="shared" si="26"/>
        <v>0</v>
      </c>
      <c r="BN42" s="66"/>
      <c r="BO42" s="66">
        <f t="shared" si="13"/>
        <v>0</v>
      </c>
      <c r="BP42" s="66"/>
      <c r="BQ42" s="66">
        <f t="shared" si="27"/>
        <v>0</v>
      </c>
      <c r="BR42" s="66"/>
      <c r="BS42" s="66">
        <f t="shared" si="28"/>
        <v>0</v>
      </c>
      <c r="BT42" s="66"/>
      <c r="BU42" s="66">
        <f t="shared" si="14"/>
        <v>0</v>
      </c>
      <c r="BV42" s="66"/>
      <c r="BW42" s="66">
        <f t="shared" si="29"/>
        <v>0</v>
      </c>
      <c r="BX42" s="66"/>
      <c r="BY42" s="66">
        <f t="shared" si="30"/>
        <v>0</v>
      </c>
      <c r="BZ42" s="66"/>
      <c r="CA42" s="66">
        <f t="shared" si="15"/>
        <v>0</v>
      </c>
      <c r="CB42" s="2"/>
    </row>
    <row r="43" spans="1:80" x14ac:dyDescent="0.3">
      <c r="A43" s="2">
        <f t="shared" si="16"/>
        <v>2</v>
      </c>
      <c r="C43" s="105">
        <f t="shared" si="31"/>
        <v>45869</v>
      </c>
      <c r="E43" s="103" cm="1">
        <f t="array" ref="E43">IFERROR(IF(AND($C43&gt;='[1]Assumptions &amp; Sensitivities'!$C$8,'LP Waterfall'!$C43&lt;='[1]Assumptions &amp; Sensitivities'!$C$14),INDEX('[1]Preferred Waterfall'!$Q$28:$Q$160,MATCH('LP Waterfall'!$C43,'[1]Preferred Waterfall'!$C$28:$C$160,0),),0),0)</f>
        <v>-198353.6657939422</v>
      </c>
      <c r="G43" s="103">
        <f>IF($E43&lt;=0,0,SUMIFS('[1]Monthly Proforma'!$E$145:$FF$145,'[1]Monthly Proforma'!$E$2:$FF$2,'LP Waterfall'!$C43))</f>
        <v>0</v>
      </c>
      <c r="I43" s="106">
        <f t="shared" si="17"/>
        <v>-198353.6657939422</v>
      </c>
      <c r="J43" s="107"/>
      <c r="K43" s="107">
        <f t="shared" si="0"/>
        <v>-19835.36657939422</v>
      </c>
      <c r="L43" s="107"/>
      <c r="M43" s="107">
        <f t="shared" si="1"/>
        <v>-19835.36657939422</v>
      </c>
      <c r="N43" s="107"/>
      <c r="O43" s="107">
        <f t="shared" si="2"/>
        <v>-178518.29921454799</v>
      </c>
      <c r="P43" s="107"/>
      <c r="Q43" s="107">
        <f t="shared" si="18"/>
        <v>-100685.19098298033</v>
      </c>
      <c r="R43" s="107"/>
      <c r="S43" s="107">
        <f t="shared" si="19"/>
        <v>0</v>
      </c>
      <c r="T43" s="107"/>
      <c r="U43" s="107">
        <f t="shared" si="3"/>
        <v>0</v>
      </c>
      <c r="V43" s="107"/>
      <c r="W43" s="107">
        <f t="shared" si="4"/>
        <v>0</v>
      </c>
      <c r="X43" s="107"/>
      <c r="Y43" s="107">
        <f t="shared" si="20"/>
        <v>-19835.36657939422</v>
      </c>
      <c r="Z43" s="107"/>
      <c r="AA43" s="107">
        <f t="shared" si="21"/>
        <v>-178518.29921454799</v>
      </c>
      <c r="AB43" s="107"/>
      <c r="AC43" s="107" cm="1">
        <f t="array" ref="AC43">IF(INDEX('[1]Preferred Waterfall'!$Y$28:$Y$160,MATCH('LP Waterfall'!$C43,'[1]Preferred Waterfall'!$C$28:$C$160,0),)&lt;0,INDEX('[1]Preferred Waterfall'!$Y$28:$Y$160,MATCH('LP Waterfall'!$C43,'[1]Preferred Waterfall'!$C$28:$C$160,0),),0)</f>
        <v>-82378.792622438428</v>
      </c>
      <c r="AD43" s="107"/>
      <c r="AE43" s="107">
        <f t="shared" si="22"/>
        <v>-31179963.448665697</v>
      </c>
      <c r="AF43" s="107"/>
      <c r="AG43" s="107">
        <f>IF($C43='[1]Assumptions &amp; Sensitivities'!$G$49,'[1]Operating Statement &amp; Refi'!$Z$16,0)</f>
        <v>0</v>
      </c>
      <c r="AH43" s="107"/>
      <c r="AI43" s="107">
        <f>IF($C43='[1]Assumptions &amp; Sensitivities'!$G$49,'[1]Operating Statement &amp; Refi'!$Z$17,0)</f>
        <v>0</v>
      </c>
      <c r="AJ43" s="107"/>
      <c r="AK43" s="107" cm="1">
        <f t="array" ref="AK43">-IF(INDEX('[1]Preferred Waterfall'!$AE$28:$AE$160,MATCH('LP Waterfall'!$C43,'[1]Preferred Waterfall'!$C$28:$C$160,0),)&lt;0,0,INDEX('[1]Preferred Waterfall'!$AE$28:$AE$160,MATCH('LP Waterfall'!$C43,'[1]Preferred Waterfall'!$C$28:$C$160,0),))</f>
        <v>0</v>
      </c>
      <c r="AL43" s="107"/>
      <c r="AM43" s="107">
        <f t="shared" si="23"/>
        <v>-31179963.448665697</v>
      </c>
      <c r="AN43" s="107"/>
      <c r="AO43" s="107">
        <f>IF($C43='[1]Operating Statement &amp; Refi'!$U$12,SUM('LP Waterfall'!$AG43,'LP Waterfall'!$AI43,'LP Waterfall'!AK43,$G43),IF($C43&gt;'[1]Operating Statement &amp; Refi'!$U$12,$E43,0))</f>
        <v>0</v>
      </c>
      <c r="AP43" s="107"/>
      <c r="AQ43" s="107">
        <f>IF(AND($C43&gt;='[1]Assumptions &amp; Sensitivities'!$G$49,$C43&lt;='[1]Assumptions &amp; Sensitivities'!$C$14),AQ$26*(-SUM($AG$28:AK43)+$M$18)/-12,0)*-1</f>
        <v>0</v>
      </c>
      <c r="AR43" s="107"/>
      <c r="AS43" s="107">
        <f t="shared" si="5"/>
        <v>0</v>
      </c>
      <c r="AT43" s="107"/>
      <c r="AU43" s="107">
        <f t="shared" si="6"/>
        <v>0</v>
      </c>
      <c r="AV43" s="107"/>
      <c r="AW43" s="107">
        <f t="shared" si="7"/>
        <v>-31179963.448665697</v>
      </c>
      <c r="AX43" s="107"/>
      <c r="AY43" s="107">
        <f t="shared" si="8"/>
        <v>0</v>
      </c>
      <c r="AZ43" s="107"/>
      <c r="BA43" s="107">
        <f t="shared" si="9"/>
        <v>0</v>
      </c>
      <c r="BB43" s="107"/>
      <c r="BC43" s="107">
        <f t="shared" si="10"/>
        <v>0</v>
      </c>
      <c r="BD43" s="107"/>
      <c r="BE43" s="107">
        <f t="shared" si="24"/>
        <v>0</v>
      </c>
      <c r="BF43" s="107"/>
      <c r="BG43" s="107">
        <f t="shared" si="11"/>
        <v>0</v>
      </c>
      <c r="BH43" s="107"/>
      <c r="BI43" s="107">
        <f t="shared" si="12"/>
        <v>0</v>
      </c>
      <c r="BJ43" s="107"/>
      <c r="BK43" s="107">
        <f t="shared" si="25"/>
        <v>0</v>
      </c>
      <c r="BL43" s="107"/>
      <c r="BM43" s="107">
        <f t="shared" si="26"/>
        <v>0</v>
      </c>
      <c r="BN43" s="107"/>
      <c r="BO43" s="107">
        <f t="shared" si="13"/>
        <v>0</v>
      </c>
      <c r="BP43" s="107"/>
      <c r="BQ43" s="107">
        <f t="shared" si="27"/>
        <v>0</v>
      </c>
      <c r="BR43" s="107"/>
      <c r="BS43" s="107">
        <f t="shared" si="28"/>
        <v>0</v>
      </c>
      <c r="BT43" s="107"/>
      <c r="BU43" s="107">
        <f t="shared" si="14"/>
        <v>0</v>
      </c>
      <c r="BV43" s="107"/>
      <c r="BW43" s="107">
        <f t="shared" si="29"/>
        <v>0</v>
      </c>
      <c r="BX43" s="107"/>
      <c r="BY43" s="107">
        <f t="shared" si="30"/>
        <v>0</v>
      </c>
      <c r="BZ43" s="107"/>
      <c r="CA43" s="107">
        <f t="shared" si="15"/>
        <v>2.9103830456733704E-11</v>
      </c>
      <c r="CB43" s="2"/>
    </row>
    <row r="44" spans="1:80" x14ac:dyDescent="0.3">
      <c r="A44" s="2">
        <f t="shared" si="16"/>
        <v>2</v>
      </c>
      <c r="C44" s="105">
        <f t="shared" si="31"/>
        <v>45900</v>
      </c>
      <c r="E44" s="103" cm="1">
        <f t="array" ref="E44">IFERROR(IF(AND($C44&gt;='[1]Assumptions &amp; Sensitivities'!$C$8,'LP Waterfall'!$C44&lt;='[1]Assumptions &amp; Sensitivities'!$C$14),INDEX('[1]Preferred Waterfall'!$Q$28:$Q$160,MATCH('LP Waterfall'!$C44,'[1]Preferred Waterfall'!$C$28:$C$160,0),),0),0)</f>
        <v>-218657.59757230256</v>
      </c>
      <c r="G44" s="103">
        <f>IF($E44&lt;=0,0,SUMIFS('[1]Monthly Proforma'!$E$145:$FF$145,'[1]Monthly Proforma'!$E$2:$FF$2,'LP Waterfall'!$C44))</f>
        <v>0</v>
      </c>
      <c r="I44" s="104">
        <f t="shared" si="17"/>
        <v>-218657.59757230256</v>
      </c>
      <c r="J44" s="66"/>
      <c r="K44" s="66">
        <f t="shared" si="0"/>
        <v>-21865.759757230255</v>
      </c>
      <c r="L44" s="66"/>
      <c r="M44" s="66">
        <f t="shared" si="1"/>
        <v>-21865.759757230255</v>
      </c>
      <c r="N44" s="66"/>
      <c r="O44" s="66">
        <f t="shared" si="2"/>
        <v>-196791.8378150723</v>
      </c>
      <c r="P44" s="66"/>
      <c r="Q44" s="66">
        <f t="shared" si="18"/>
        <v>-110991.55583198353</v>
      </c>
      <c r="R44" s="66"/>
      <c r="S44" s="66">
        <f t="shared" si="19"/>
        <v>0</v>
      </c>
      <c r="T44" s="66"/>
      <c r="U44" s="66">
        <f t="shared" si="3"/>
        <v>0</v>
      </c>
      <c r="V44" s="66"/>
      <c r="W44" s="66">
        <f t="shared" si="4"/>
        <v>0</v>
      </c>
      <c r="X44" s="66"/>
      <c r="Y44" s="66">
        <f t="shared" si="20"/>
        <v>-21865.759757230255</v>
      </c>
      <c r="Z44" s="66"/>
      <c r="AA44" s="66">
        <f t="shared" si="21"/>
        <v>-196791.8378150723</v>
      </c>
      <c r="AB44" s="66"/>
      <c r="AC44" s="66" cm="1">
        <f t="array" ref="AC44">IF(INDEX('[1]Preferred Waterfall'!$Y$28:$Y$160,MATCH('LP Waterfall'!$C44,'[1]Preferred Waterfall'!$C$28:$C$160,0),)&lt;0,INDEX('[1]Preferred Waterfall'!$Y$28:$Y$160,MATCH('LP Waterfall'!$C44,'[1]Preferred Waterfall'!$C$28:$C$160,0),),0)</f>
        <v>-90811.272953441061</v>
      </c>
      <c r="AD44" s="66"/>
      <c r="AE44" s="66">
        <f t="shared" si="22"/>
        <v>-31489432.319191441</v>
      </c>
      <c r="AF44" s="66"/>
      <c r="AG44" s="66">
        <f>IF($C44='[1]Assumptions &amp; Sensitivities'!$G$49,'[1]Operating Statement &amp; Refi'!$Z$16,0)</f>
        <v>0</v>
      </c>
      <c r="AH44" s="66"/>
      <c r="AI44" s="66">
        <f>IF($C44='[1]Assumptions &amp; Sensitivities'!$G$49,'[1]Operating Statement &amp; Refi'!$Z$17,0)</f>
        <v>0</v>
      </c>
      <c r="AJ44" s="66"/>
      <c r="AK44" s="66" cm="1">
        <f t="array" ref="AK44">-IF(INDEX('[1]Preferred Waterfall'!$AE$28:$AE$160,MATCH('LP Waterfall'!$C44,'[1]Preferred Waterfall'!$C$28:$C$160,0),)&lt;0,0,INDEX('[1]Preferred Waterfall'!$AE$28:$AE$160,MATCH('LP Waterfall'!$C44,'[1]Preferred Waterfall'!$C$28:$C$160,0),))</f>
        <v>0</v>
      </c>
      <c r="AL44" s="66"/>
      <c r="AM44" s="66">
        <f t="shared" si="23"/>
        <v>-31489432.319191441</v>
      </c>
      <c r="AN44" s="66"/>
      <c r="AO44" s="66">
        <f>IF($C44='[1]Operating Statement &amp; Refi'!$U$12,SUM('LP Waterfall'!$AG44,'LP Waterfall'!$AI44,'LP Waterfall'!AK44,$G44),IF($C44&gt;'[1]Operating Statement &amp; Refi'!$U$12,$E44,0))</f>
        <v>0</v>
      </c>
      <c r="AP44" s="66"/>
      <c r="AQ44" s="66">
        <f>IF(AND($C44&gt;='[1]Assumptions &amp; Sensitivities'!$G$49,$C44&lt;='[1]Assumptions &amp; Sensitivities'!$C$14),AQ$26*(-SUM($AG$28:AK44)+$M$18)/-12,0)*-1</f>
        <v>0</v>
      </c>
      <c r="AR44" s="66"/>
      <c r="AS44" s="66">
        <f t="shared" si="5"/>
        <v>0</v>
      </c>
      <c r="AT44" s="66"/>
      <c r="AU44" s="66">
        <f t="shared" si="6"/>
        <v>0</v>
      </c>
      <c r="AV44" s="66"/>
      <c r="AW44" s="66">
        <f t="shared" si="7"/>
        <v>-31489432.319191441</v>
      </c>
      <c r="AX44" s="66"/>
      <c r="AY44" s="66">
        <f t="shared" si="8"/>
        <v>0</v>
      </c>
      <c r="AZ44" s="66"/>
      <c r="BA44" s="66">
        <f t="shared" si="9"/>
        <v>0</v>
      </c>
      <c r="BB44" s="66"/>
      <c r="BC44" s="66">
        <f t="shared" si="10"/>
        <v>0</v>
      </c>
      <c r="BD44" s="66"/>
      <c r="BE44" s="66">
        <f t="shared" si="24"/>
        <v>0</v>
      </c>
      <c r="BF44" s="66"/>
      <c r="BG44" s="66">
        <f t="shared" si="11"/>
        <v>0</v>
      </c>
      <c r="BH44" s="66"/>
      <c r="BI44" s="66">
        <f t="shared" si="12"/>
        <v>0</v>
      </c>
      <c r="BJ44" s="66"/>
      <c r="BK44" s="66">
        <f t="shared" si="25"/>
        <v>0</v>
      </c>
      <c r="BL44" s="66"/>
      <c r="BM44" s="66">
        <f t="shared" si="26"/>
        <v>0</v>
      </c>
      <c r="BN44" s="66"/>
      <c r="BO44" s="66">
        <f t="shared" si="13"/>
        <v>0</v>
      </c>
      <c r="BP44" s="66"/>
      <c r="BQ44" s="66">
        <f t="shared" si="27"/>
        <v>0</v>
      </c>
      <c r="BR44" s="66"/>
      <c r="BS44" s="66">
        <f t="shared" si="28"/>
        <v>0</v>
      </c>
      <c r="BT44" s="66"/>
      <c r="BU44" s="66">
        <f t="shared" si="14"/>
        <v>0</v>
      </c>
      <c r="BV44" s="66"/>
      <c r="BW44" s="66">
        <f t="shared" si="29"/>
        <v>0</v>
      </c>
      <c r="BX44" s="66"/>
      <c r="BY44" s="66">
        <f t="shared" si="30"/>
        <v>0</v>
      </c>
      <c r="BZ44" s="66"/>
      <c r="CA44" s="66">
        <f t="shared" si="15"/>
        <v>0</v>
      </c>
      <c r="CB44" s="2"/>
    </row>
    <row r="45" spans="1:80" x14ac:dyDescent="0.3">
      <c r="A45" s="2">
        <f t="shared" si="16"/>
        <v>2</v>
      </c>
      <c r="C45" s="105">
        <f t="shared" si="31"/>
        <v>45930</v>
      </c>
      <c r="E45" s="103" cm="1">
        <f t="array" ref="E45">IFERROR(IF(AND($C45&gt;='[1]Assumptions &amp; Sensitivities'!$C$8,'LP Waterfall'!$C45&lt;='[1]Assumptions &amp; Sensitivities'!$C$14),INDEX('[1]Preferred Waterfall'!$Q$28:$Q$160,MATCH('LP Waterfall'!$C45,'[1]Preferred Waterfall'!$C$28:$C$160,0),),0),0)</f>
        <v>-238961.52935066287</v>
      </c>
      <c r="G45" s="103">
        <f>IF($E45&lt;=0,0,SUMIFS('[1]Monthly Proforma'!$E$145:$FF$145,'[1]Monthly Proforma'!$E$2:$FF$2,'LP Waterfall'!$C45))</f>
        <v>0</v>
      </c>
      <c r="I45" s="106">
        <f t="shared" si="17"/>
        <v>-238961.52935066287</v>
      </c>
      <c r="J45" s="107"/>
      <c r="K45" s="107">
        <f t="shared" si="0"/>
        <v>-23896.152935066286</v>
      </c>
      <c r="L45" s="107"/>
      <c r="M45" s="107">
        <f t="shared" si="1"/>
        <v>-23896.152935066286</v>
      </c>
      <c r="N45" s="107"/>
      <c r="O45" s="107">
        <f t="shared" si="2"/>
        <v>-215065.37641559658</v>
      </c>
      <c r="P45" s="107"/>
      <c r="Q45" s="107">
        <f t="shared" si="18"/>
        <v>-121297.92068098672</v>
      </c>
      <c r="R45" s="107"/>
      <c r="S45" s="107">
        <f t="shared" si="19"/>
        <v>0</v>
      </c>
      <c r="T45" s="107"/>
      <c r="U45" s="107">
        <f t="shared" si="3"/>
        <v>0</v>
      </c>
      <c r="V45" s="107"/>
      <c r="W45" s="107">
        <f t="shared" si="4"/>
        <v>0</v>
      </c>
      <c r="X45" s="107"/>
      <c r="Y45" s="107">
        <f t="shared" si="20"/>
        <v>-23896.152935066286</v>
      </c>
      <c r="Z45" s="107"/>
      <c r="AA45" s="107">
        <f t="shared" si="21"/>
        <v>-215065.37641559658</v>
      </c>
      <c r="AB45" s="107"/>
      <c r="AC45" s="107" cm="1">
        <f t="array" ref="AC45">IF(INDEX('[1]Preferred Waterfall'!$Y$28:$Y$160,MATCH('LP Waterfall'!$C45,'[1]Preferred Waterfall'!$C$28:$C$160,0),)&lt;0,INDEX('[1]Preferred Waterfall'!$Y$28:$Y$160,MATCH('LP Waterfall'!$C45,'[1]Preferred Waterfall'!$C$28:$C$160,0),),0)</f>
        <v>-99243.753284443665</v>
      </c>
      <c r="AD45" s="107"/>
      <c r="AE45" s="107">
        <f t="shared" si="22"/>
        <v>-31827637.601826549</v>
      </c>
      <c r="AF45" s="107"/>
      <c r="AG45" s="107">
        <f>IF($C45='[1]Assumptions &amp; Sensitivities'!$G$49,'[1]Operating Statement &amp; Refi'!$Z$16,0)</f>
        <v>0</v>
      </c>
      <c r="AH45" s="107"/>
      <c r="AI45" s="107">
        <f>IF($C45='[1]Assumptions &amp; Sensitivities'!$G$49,'[1]Operating Statement &amp; Refi'!$Z$17,0)</f>
        <v>0</v>
      </c>
      <c r="AJ45" s="107"/>
      <c r="AK45" s="107" cm="1">
        <f t="array" ref="AK45">-IF(INDEX('[1]Preferred Waterfall'!$AE$28:$AE$160,MATCH('LP Waterfall'!$C45,'[1]Preferred Waterfall'!$C$28:$C$160,0),)&lt;0,0,INDEX('[1]Preferred Waterfall'!$AE$28:$AE$160,MATCH('LP Waterfall'!$C45,'[1]Preferred Waterfall'!$C$28:$C$160,0),))</f>
        <v>0</v>
      </c>
      <c r="AL45" s="107"/>
      <c r="AM45" s="107">
        <f t="shared" si="23"/>
        <v>-31827637.601826549</v>
      </c>
      <c r="AN45" s="107"/>
      <c r="AO45" s="107">
        <f>IF($C45='[1]Operating Statement &amp; Refi'!$U$12,SUM('LP Waterfall'!$AG45,'LP Waterfall'!$AI45,'LP Waterfall'!AK45,$G45),IF($C45&gt;'[1]Operating Statement &amp; Refi'!$U$12,$E45,0))</f>
        <v>0</v>
      </c>
      <c r="AP45" s="107"/>
      <c r="AQ45" s="107">
        <f>IF(AND($C45&gt;='[1]Assumptions &amp; Sensitivities'!$G$49,$C45&lt;='[1]Assumptions &amp; Sensitivities'!$C$14),AQ$26*(-SUM($AG$28:AK45)+$M$18)/-12,0)*-1</f>
        <v>0</v>
      </c>
      <c r="AR45" s="107"/>
      <c r="AS45" s="107">
        <f t="shared" si="5"/>
        <v>0</v>
      </c>
      <c r="AT45" s="107"/>
      <c r="AU45" s="107">
        <f t="shared" si="6"/>
        <v>0</v>
      </c>
      <c r="AV45" s="107"/>
      <c r="AW45" s="107">
        <f t="shared" si="7"/>
        <v>-31827637.601826549</v>
      </c>
      <c r="AX45" s="107"/>
      <c r="AY45" s="107">
        <f t="shared" si="8"/>
        <v>0</v>
      </c>
      <c r="AZ45" s="107"/>
      <c r="BA45" s="107">
        <f t="shared" si="9"/>
        <v>0</v>
      </c>
      <c r="BB45" s="107"/>
      <c r="BC45" s="107">
        <f t="shared" si="10"/>
        <v>0</v>
      </c>
      <c r="BD45" s="107"/>
      <c r="BE45" s="107">
        <f t="shared" si="24"/>
        <v>0</v>
      </c>
      <c r="BF45" s="107"/>
      <c r="BG45" s="107">
        <f t="shared" si="11"/>
        <v>0</v>
      </c>
      <c r="BH45" s="107"/>
      <c r="BI45" s="107">
        <f t="shared" si="12"/>
        <v>0</v>
      </c>
      <c r="BJ45" s="107"/>
      <c r="BK45" s="107">
        <f t="shared" si="25"/>
        <v>0</v>
      </c>
      <c r="BL45" s="107"/>
      <c r="BM45" s="107">
        <f t="shared" si="26"/>
        <v>0</v>
      </c>
      <c r="BN45" s="107"/>
      <c r="BO45" s="107">
        <f t="shared" si="13"/>
        <v>0</v>
      </c>
      <c r="BP45" s="107"/>
      <c r="BQ45" s="107">
        <f t="shared" si="27"/>
        <v>0</v>
      </c>
      <c r="BR45" s="107"/>
      <c r="BS45" s="107">
        <f t="shared" si="28"/>
        <v>0</v>
      </c>
      <c r="BT45" s="107"/>
      <c r="BU45" s="107">
        <f t="shared" si="14"/>
        <v>0</v>
      </c>
      <c r="BV45" s="107"/>
      <c r="BW45" s="107">
        <f t="shared" si="29"/>
        <v>0</v>
      </c>
      <c r="BX45" s="107"/>
      <c r="BY45" s="107">
        <f t="shared" si="30"/>
        <v>0</v>
      </c>
      <c r="BZ45" s="107"/>
      <c r="CA45" s="107">
        <f t="shared" si="15"/>
        <v>0</v>
      </c>
      <c r="CB45" s="2"/>
    </row>
    <row r="46" spans="1:80" x14ac:dyDescent="0.3">
      <c r="A46" s="2">
        <f t="shared" si="16"/>
        <v>2</v>
      </c>
      <c r="C46" s="105">
        <f t="shared" si="31"/>
        <v>45961</v>
      </c>
      <c r="E46" s="103" cm="1">
        <f t="array" ref="E46">IFERROR(IF(AND($C46&gt;='[1]Assumptions &amp; Sensitivities'!$C$8,'LP Waterfall'!$C46&lt;='[1]Assumptions &amp; Sensitivities'!$C$14),INDEX('[1]Preferred Waterfall'!$Q$28:$Q$160,MATCH('LP Waterfall'!$C46,'[1]Preferred Waterfall'!$C$28:$C$160,0),),0),0)</f>
        <v>-259265.46112902323</v>
      </c>
      <c r="G46" s="103">
        <f>IF($E46&lt;=0,0,SUMIFS('[1]Monthly Proforma'!$E$145:$FF$145,'[1]Monthly Proforma'!$E$2:$FF$2,'LP Waterfall'!$C46))</f>
        <v>0</v>
      </c>
      <c r="I46" s="104">
        <f t="shared" si="17"/>
        <v>-259265.46112902323</v>
      </c>
      <c r="J46" s="66"/>
      <c r="K46" s="66">
        <f t="shared" si="0"/>
        <v>-25926.546112902321</v>
      </c>
      <c r="L46" s="66"/>
      <c r="M46" s="66">
        <f t="shared" si="1"/>
        <v>-25926.546112902321</v>
      </c>
      <c r="N46" s="66"/>
      <c r="O46" s="66">
        <f t="shared" si="2"/>
        <v>-233338.91501612091</v>
      </c>
      <c r="P46" s="66"/>
      <c r="Q46" s="66">
        <f t="shared" si="18"/>
        <v>-131604.28552998992</v>
      </c>
      <c r="R46" s="66"/>
      <c r="S46" s="66">
        <f t="shared" si="19"/>
        <v>0</v>
      </c>
      <c r="T46" s="66"/>
      <c r="U46" s="66">
        <f t="shared" si="3"/>
        <v>0</v>
      </c>
      <c r="V46" s="66"/>
      <c r="W46" s="66">
        <f t="shared" si="4"/>
        <v>0</v>
      </c>
      <c r="X46" s="66"/>
      <c r="Y46" s="66">
        <f t="shared" si="20"/>
        <v>-25926.546112902321</v>
      </c>
      <c r="Z46" s="66"/>
      <c r="AA46" s="66">
        <f t="shared" si="21"/>
        <v>-233338.91501612091</v>
      </c>
      <c r="AB46" s="66"/>
      <c r="AC46" s="66" cm="1">
        <f t="array" ref="AC46">IF(INDEX('[1]Preferred Waterfall'!$Y$28:$Y$160,MATCH('LP Waterfall'!$C46,'[1]Preferred Waterfall'!$C$28:$C$160,0),)&lt;0,INDEX('[1]Preferred Waterfall'!$Y$28:$Y$160,MATCH('LP Waterfall'!$C46,'[1]Preferred Waterfall'!$C$28:$C$160,0),),0)</f>
        <v>-107676.2336154463</v>
      </c>
      <c r="AD46" s="66"/>
      <c r="AE46" s="66">
        <f t="shared" si="22"/>
        <v>-32194579.296571016</v>
      </c>
      <c r="AF46" s="66"/>
      <c r="AG46" s="66">
        <f>IF($C46='[1]Assumptions &amp; Sensitivities'!$G$49,'[1]Operating Statement &amp; Refi'!$Z$16,0)</f>
        <v>0</v>
      </c>
      <c r="AH46" s="66"/>
      <c r="AI46" s="66">
        <f>IF($C46='[1]Assumptions &amp; Sensitivities'!$G$49,'[1]Operating Statement &amp; Refi'!$Z$17,0)</f>
        <v>0</v>
      </c>
      <c r="AJ46" s="66"/>
      <c r="AK46" s="66" cm="1">
        <f t="array" ref="AK46">-IF(INDEX('[1]Preferred Waterfall'!$AE$28:$AE$160,MATCH('LP Waterfall'!$C46,'[1]Preferred Waterfall'!$C$28:$C$160,0),)&lt;0,0,INDEX('[1]Preferred Waterfall'!$AE$28:$AE$160,MATCH('LP Waterfall'!$C46,'[1]Preferred Waterfall'!$C$28:$C$160,0),))</f>
        <v>0</v>
      </c>
      <c r="AL46" s="66"/>
      <c r="AM46" s="66">
        <f t="shared" si="23"/>
        <v>-32194579.296571016</v>
      </c>
      <c r="AN46" s="66"/>
      <c r="AO46" s="66">
        <f>IF($C46='[1]Operating Statement &amp; Refi'!$U$12,SUM('LP Waterfall'!$AG46,'LP Waterfall'!$AI46,'LP Waterfall'!AK46,$G46),IF($C46&gt;'[1]Operating Statement &amp; Refi'!$U$12,$E46,0))</f>
        <v>0</v>
      </c>
      <c r="AP46" s="66"/>
      <c r="AQ46" s="66">
        <f>IF(AND($C46&gt;='[1]Assumptions &amp; Sensitivities'!$G$49,$C46&lt;='[1]Assumptions &amp; Sensitivities'!$C$14),AQ$26*(-SUM($AG$28:AK46)+$M$18)/-12,0)*-1</f>
        <v>0</v>
      </c>
      <c r="AR46" s="66"/>
      <c r="AS46" s="66">
        <f t="shared" si="5"/>
        <v>0</v>
      </c>
      <c r="AT46" s="66"/>
      <c r="AU46" s="66">
        <f t="shared" si="6"/>
        <v>0</v>
      </c>
      <c r="AV46" s="66"/>
      <c r="AW46" s="66">
        <f t="shared" si="7"/>
        <v>-32194579.296571016</v>
      </c>
      <c r="AX46" s="66"/>
      <c r="AY46" s="66">
        <f t="shared" si="8"/>
        <v>0</v>
      </c>
      <c r="AZ46" s="66"/>
      <c r="BA46" s="66">
        <f t="shared" si="9"/>
        <v>0</v>
      </c>
      <c r="BB46" s="66"/>
      <c r="BC46" s="66">
        <f t="shared" si="10"/>
        <v>0</v>
      </c>
      <c r="BD46" s="66"/>
      <c r="BE46" s="66">
        <f t="shared" si="24"/>
        <v>0</v>
      </c>
      <c r="BF46" s="66"/>
      <c r="BG46" s="66">
        <f t="shared" si="11"/>
        <v>0</v>
      </c>
      <c r="BH46" s="66"/>
      <c r="BI46" s="66">
        <f t="shared" si="12"/>
        <v>0</v>
      </c>
      <c r="BJ46" s="66"/>
      <c r="BK46" s="66">
        <f t="shared" si="25"/>
        <v>0</v>
      </c>
      <c r="BL46" s="66"/>
      <c r="BM46" s="66">
        <f t="shared" si="26"/>
        <v>0</v>
      </c>
      <c r="BN46" s="66"/>
      <c r="BO46" s="66">
        <f t="shared" si="13"/>
        <v>0</v>
      </c>
      <c r="BP46" s="66"/>
      <c r="BQ46" s="66">
        <f t="shared" si="27"/>
        <v>0</v>
      </c>
      <c r="BR46" s="66"/>
      <c r="BS46" s="66">
        <f t="shared" si="28"/>
        <v>0</v>
      </c>
      <c r="BT46" s="66"/>
      <c r="BU46" s="66">
        <f t="shared" si="14"/>
        <v>0</v>
      </c>
      <c r="BV46" s="66"/>
      <c r="BW46" s="66">
        <f t="shared" si="29"/>
        <v>0</v>
      </c>
      <c r="BX46" s="66"/>
      <c r="BY46" s="66">
        <f t="shared" si="30"/>
        <v>0</v>
      </c>
      <c r="BZ46" s="66"/>
      <c r="CA46" s="66">
        <f t="shared" si="15"/>
        <v>0</v>
      </c>
      <c r="CB46" s="2"/>
    </row>
    <row r="47" spans="1:80" x14ac:dyDescent="0.3">
      <c r="A47" s="2">
        <f t="shared" si="16"/>
        <v>2</v>
      </c>
      <c r="C47" s="105">
        <f t="shared" si="31"/>
        <v>45991</v>
      </c>
      <c r="E47" s="103" cm="1">
        <f t="array" ref="E47">IFERROR(IF(AND($C47&gt;='[1]Assumptions &amp; Sensitivities'!$C$8,'LP Waterfall'!$C47&lt;='[1]Assumptions &amp; Sensitivities'!$C$14),INDEX('[1]Preferred Waterfall'!$Q$28:$Q$160,MATCH('LP Waterfall'!$C47,'[1]Preferred Waterfall'!$C$28:$C$160,0),),0),0)</f>
        <v>-279569.39290738356</v>
      </c>
      <c r="G47" s="103">
        <f>IF($E47&lt;=0,0,SUMIFS('[1]Monthly Proforma'!$E$145:$FF$145,'[1]Monthly Proforma'!$E$2:$FF$2,'LP Waterfall'!$C47))</f>
        <v>0</v>
      </c>
      <c r="I47" s="106">
        <f t="shared" si="17"/>
        <v>-279569.39290738356</v>
      </c>
      <c r="J47" s="107"/>
      <c r="K47" s="107">
        <f t="shared" si="0"/>
        <v>-27956.939290738355</v>
      </c>
      <c r="L47" s="107"/>
      <c r="M47" s="107">
        <f t="shared" si="1"/>
        <v>-27956.939290738355</v>
      </c>
      <c r="N47" s="107"/>
      <c r="O47" s="107">
        <f t="shared" si="2"/>
        <v>-251612.45361664522</v>
      </c>
      <c r="P47" s="107"/>
      <c r="Q47" s="107">
        <f t="shared" si="18"/>
        <v>-141910.65037899313</v>
      </c>
      <c r="R47" s="107"/>
      <c r="S47" s="107">
        <f t="shared" si="19"/>
        <v>0</v>
      </c>
      <c r="T47" s="107"/>
      <c r="U47" s="107">
        <f t="shared" si="3"/>
        <v>0</v>
      </c>
      <c r="V47" s="107"/>
      <c r="W47" s="107">
        <f t="shared" si="4"/>
        <v>0</v>
      </c>
      <c r="X47" s="107"/>
      <c r="Y47" s="107">
        <f t="shared" si="20"/>
        <v>-27956.939290738355</v>
      </c>
      <c r="Z47" s="107"/>
      <c r="AA47" s="107">
        <f t="shared" si="21"/>
        <v>-251612.45361664522</v>
      </c>
      <c r="AB47" s="107"/>
      <c r="AC47" s="107" cm="1">
        <f t="array" ref="AC47">IF(INDEX('[1]Preferred Waterfall'!$Y$28:$Y$160,MATCH('LP Waterfall'!$C47,'[1]Preferred Waterfall'!$C$28:$C$160,0),)&lt;0,INDEX('[1]Preferred Waterfall'!$Y$28:$Y$160,MATCH('LP Waterfall'!$C47,'[1]Preferred Waterfall'!$C$28:$C$160,0),),0)</f>
        <v>-116108.71394644892</v>
      </c>
      <c r="AD47" s="107"/>
      <c r="AE47" s="107">
        <f t="shared" si="22"/>
        <v>-32590257.403424848</v>
      </c>
      <c r="AF47" s="107"/>
      <c r="AG47" s="107">
        <f>IF($C47='[1]Assumptions &amp; Sensitivities'!$G$49,'[1]Operating Statement &amp; Refi'!$Z$16,0)</f>
        <v>0</v>
      </c>
      <c r="AH47" s="107"/>
      <c r="AI47" s="107">
        <f>IF($C47='[1]Assumptions &amp; Sensitivities'!$G$49,'[1]Operating Statement &amp; Refi'!$Z$17,0)</f>
        <v>0</v>
      </c>
      <c r="AJ47" s="107"/>
      <c r="AK47" s="107" cm="1">
        <f t="array" ref="AK47">-IF(INDEX('[1]Preferred Waterfall'!$AE$28:$AE$160,MATCH('LP Waterfall'!$C47,'[1]Preferred Waterfall'!$C$28:$C$160,0),)&lt;0,0,INDEX('[1]Preferred Waterfall'!$AE$28:$AE$160,MATCH('LP Waterfall'!$C47,'[1]Preferred Waterfall'!$C$28:$C$160,0),))</f>
        <v>0</v>
      </c>
      <c r="AL47" s="107"/>
      <c r="AM47" s="107">
        <f t="shared" si="23"/>
        <v>-32590257.403424848</v>
      </c>
      <c r="AN47" s="107"/>
      <c r="AO47" s="107">
        <f>IF($C47='[1]Operating Statement &amp; Refi'!$U$12,SUM('LP Waterfall'!$AG47,'LP Waterfall'!$AI47,'LP Waterfall'!AK47,$G47),IF($C47&gt;'[1]Operating Statement &amp; Refi'!$U$12,$E47,0))</f>
        <v>0</v>
      </c>
      <c r="AP47" s="107"/>
      <c r="AQ47" s="107">
        <f>IF(AND($C47&gt;='[1]Assumptions &amp; Sensitivities'!$G$49,$C47&lt;='[1]Assumptions &amp; Sensitivities'!$C$14),AQ$26*(-SUM($AG$28:AK47)+$M$18)/-12,0)*-1</f>
        <v>0</v>
      </c>
      <c r="AR47" s="107"/>
      <c r="AS47" s="107">
        <f t="shared" si="5"/>
        <v>0</v>
      </c>
      <c r="AT47" s="107"/>
      <c r="AU47" s="107">
        <f t="shared" si="6"/>
        <v>0</v>
      </c>
      <c r="AV47" s="107"/>
      <c r="AW47" s="107">
        <f t="shared" si="7"/>
        <v>-32590257.403424848</v>
      </c>
      <c r="AX47" s="107"/>
      <c r="AY47" s="107">
        <f t="shared" si="8"/>
        <v>0</v>
      </c>
      <c r="AZ47" s="107"/>
      <c r="BA47" s="107">
        <f t="shared" si="9"/>
        <v>0</v>
      </c>
      <c r="BB47" s="107"/>
      <c r="BC47" s="107">
        <f t="shared" si="10"/>
        <v>0</v>
      </c>
      <c r="BD47" s="107"/>
      <c r="BE47" s="107">
        <f t="shared" si="24"/>
        <v>0</v>
      </c>
      <c r="BF47" s="107"/>
      <c r="BG47" s="107">
        <f t="shared" si="11"/>
        <v>0</v>
      </c>
      <c r="BH47" s="107"/>
      <c r="BI47" s="107">
        <f t="shared" si="12"/>
        <v>0</v>
      </c>
      <c r="BJ47" s="107"/>
      <c r="BK47" s="107">
        <f t="shared" si="25"/>
        <v>0</v>
      </c>
      <c r="BL47" s="107"/>
      <c r="BM47" s="107">
        <f t="shared" si="26"/>
        <v>0</v>
      </c>
      <c r="BN47" s="107"/>
      <c r="BO47" s="107">
        <f t="shared" si="13"/>
        <v>0</v>
      </c>
      <c r="BP47" s="107"/>
      <c r="BQ47" s="107">
        <f t="shared" si="27"/>
        <v>0</v>
      </c>
      <c r="BR47" s="107"/>
      <c r="BS47" s="107">
        <f t="shared" si="28"/>
        <v>0</v>
      </c>
      <c r="BT47" s="107"/>
      <c r="BU47" s="107">
        <f t="shared" si="14"/>
        <v>0</v>
      </c>
      <c r="BV47" s="107"/>
      <c r="BW47" s="107">
        <f t="shared" si="29"/>
        <v>0</v>
      </c>
      <c r="BX47" s="107"/>
      <c r="BY47" s="107">
        <f t="shared" si="30"/>
        <v>0</v>
      </c>
      <c r="BZ47" s="107"/>
      <c r="CA47" s="107">
        <f t="shared" si="15"/>
        <v>0</v>
      </c>
      <c r="CB47" s="2"/>
    </row>
    <row r="48" spans="1:80" x14ac:dyDescent="0.3">
      <c r="A48" s="2">
        <f t="shared" si="16"/>
        <v>2</v>
      </c>
      <c r="C48" s="105">
        <f t="shared" si="31"/>
        <v>46022</v>
      </c>
      <c r="E48" s="103" cm="1">
        <f t="array" ref="E48">IFERROR(IF(AND($C48&gt;='[1]Assumptions &amp; Sensitivities'!$C$8,'LP Waterfall'!$C48&lt;='[1]Assumptions &amp; Sensitivities'!$C$14),INDEX('[1]Preferred Waterfall'!$Q$28:$Q$160,MATCH('LP Waterfall'!$C48,'[1]Preferred Waterfall'!$C$28:$C$160,0),),0),0)</f>
        <v>-300610.44077578007</v>
      </c>
      <c r="G48" s="103">
        <f>IF($E48&lt;=0,0,SUMIFS('[1]Monthly Proforma'!$E$145:$FF$145,'[1]Monthly Proforma'!$E$2:$FF$2,'LP Waterfall'!$C48))</f>
        <v>0</v>
      </c>
      <c r="I48" s="104">
        <f t="shared" si="17"/>
        <v>-300610.44077578007</v>
      </c>
      <c r="J48" s="66"/>
      <c r="K48" s="66">
        <f t="shared" si="0"/>
        <v>-30061.044077578004</v>
      </c>
      <c r="L48" s="66"/>
      <c r="M48" s="66">
        <f t="shared" si="1"/>
        <v>-30061.044077578004</v>
      </c>
      <c r="N48" s="66"/>
      <c r="O48" s="66">
        <f t="shared" si="2"/>
        <v>-270549.39669820206</v>
      </c>
      <c r="P48" s="66"/>
      <c r="Q48" s="66">
        <f t="shared" si="18"/>
        <v>-152591.17858920697</v>
      </c>
      <c r="R48" s="66"/>
      <c r="S48" s="66">
        <f t="shared" si="19"/>
        <v>0</v>
      </c>
      <c r="T48" s="66"/>
      <c r="U48" s="66">
        <f t="shared" si="3"/>
        <v>0</v>
      </c>
      <c r="V48" s="66"/>
      <c r="W48" s="66">
        <f t="shared" si="4"/>
        <v>0</v>
      </c>
      <c r="X48" s="66"/>
      <c r="Y48" s="66">
        <f t="shared" si="20"/>
        <v>-30061.044077578004</v>
      </c>
      <c r="Z48" s="66"/>
      <c r="AA48" s="66">
        <f t="shared" si="21"/>
        <v>-270549.39669820206</v>
      </c>
      <c r="AB48" s="66"/>
      <c r="AC48" s="66" cm="1">
        <f t="array" ref="AC48">IF(INDEX('[1]Preferred Waterfall'!$Y$28:$Y$160,MATCH('LP Waterfall'!$C48,'[1]Preferred Waterfall'!$C$28:$C$160,0),)&lt;0,INDEX('[1]Preferred Waterfall'!$Y$28:$Y$160,MATCH('LP Waterfall'!$C48,'[1]Preferred Waterfall'!$C$28:$C$160,0),),0)</f>
        <v>-124847.32793662389</v>
      </c>
      <c r="AD48" s="66"/>
      <c r="AE48" s="66">
        <f t="shared" si="22"/>
        <v>-33015715.172137253</v>
      </c>
      <c r="AF48" s="66"/>
      <c r="AG48" s="66">
        <f>IF($C48='[1]Assumptions &amp; Sensitivities'!$G$49,'[1]Operating Statement &amp; Refi'!$Z$16,0)</f>
        <v>0</v>
      </c>
      <c r="AH48" s="66"/>
      <c r="AI48" s="66">
        <f>IF($C48='[1]Assumptions &amp; Sensitivities'!$G$49,'[1]Operating Statement &amp; Refi'!$Z$17,0)</f>
        <v>0</v>
      </c>
      <c r="AJ48" s="66"/>
      <c r="AK48" s="66" cm="1">
        <f t="array" ref="AK48">-IF(INDEX('[1]Preferred Waterfall'!$AE$28:$AE$160,MATCH('LP Waterfall'!$C48,'[1]Preferred Waterfall'!$C$28:$C$160,0),)&lt;0,0,INDEX('[1]Preferred Waterfall'!$AE$28:$AE$160,MATCH('LP Waterfall'!$C48,'[1]Preferred Waterfall'!$C$28:$C$160,0),))</f>
        <v>0</v>
      </c>
      <c r="AL48" s="66"/>
      <c r="AM48" s="66">
        <f t="shared" si="23"/>
        <v>-33015715.172137253</v>
      </c>
      <c r="AN48" s="66"/>
      <c r="AO48" s="66">
        <f>IF($C48='[1]Operating Statement &amp; Refi'!$U$12,SUM('LP Waterfall'!$AG48,'LP Waterfall'!$AI48,'LP Waterfall'!AK48,$G48),IF($C48&gt;'[1]Operating Statement &amp; Refi'!$U$12,$E48,0))</f>
        <v>0</v>
      </c>
      <c r="AP48" s="66"/>
      <c r="AQ48" s="66">
        <f>IF(AND($C48&gt;='[1]Assumptions &amp; Sensitivities'!$G$49,$C48&lt;='[1]Assumptions &amp; Sensitivities'!$C$14),AQ$26*(-SUM($AG$28:AK48)+$M$18)/-12,0)*-1</f>
        <v>0</v>
      </c>
      <c r="AR48" s="66"/>
      <c r="AS48" s="66">
        <f t="shared" si="5"/>
        <v>0</v>
      </c>
      <c r="AT48" s="66"/>
      <c r="AU48" s="66">
        <f t="shared" si="6"/>
        <v>0</v>
      </c>
      <c r="AV48" s="66"/>
      <c r="AW48" s="66">
        <f t="shared" si="7"/>
        <v>-33015715.172137253</v>
      </c>
      <c r="AX48" s="66"/>
      <c r="AY48" s="66">
        <f t="shared" si="8"/>
        <v>0</v>
      </c>
      <c r="AZ48" s="66"/>
      <c r="BA48" s="66">
        <f t="shared" si="9"/>
        <v>0</v>
      </c>
      <c r="BB48" s="66"/>
      <c r="BC48" s="66">
        <f t="shared" si="10"/>
        <v>0</v>
      </c>
      <c r="BD48" s="66"/>
      <c r="BE48" s="66">
        <f t="shared" si="24"/>
        <v>0</v>
      </c>
      <c r="BF48" s="66"/>
      <c r="BG48" s="66">
        <f t="shared" si="11"/>
        <v>0</v>
      </c>
      <c r="BH48" s="66"/>
      <c r="BI48" s="66">
        <f t="shared" si="12"/>
        <v>0</v>
      </c>
      <c r="BJ48" s="66"/>
      <c r="BK48" s="66">
        <f t="shared" si="25"/>
        <v>0</v>
      </c>
      <c r="BL48" s="66"/>
      <c r="BM48" s="66">
        <f t="shared" si="26"/>
        <v>0</v>
      </c>
      <c r="BN48" s="66"/>
      <c r="BO48" s="66">
        <f t="shared" si="13"/>
        <v>0</v>
      </c>
      <c r="BP48" s="66"/>
      <c r="BQ48" s="66">
        <f t="shared" si="27"/>
        <v>0</v>
      </c>
      <c r="BR48" s="66"/>
      <c r="BS48" s="66">
        <f t="shared" si="28"/>
        <v>0</v>
      </c>
      <c r="BT48" s="66"/>
      <c r="BU48" s="66">
        <f t="shared" si="14"/>
        <v>0</v>
      </c>
      <c r="BV48" s="66"/>
      <c r="BW48" s="66">
        <f t="shared" si="29"/>
        <v>0</v>
      </c>
      <c r="BX48" s="66"/>
      <c r="BY48" s="66">
        <f t="shared" si="30"/>
        <v>0</v>
      </c>
      <c r="BZ48" s="66"/>
      <c r="CA48" s="66">
        <f t="shared" si="15"/>
        <v>0</v>
      </c>
      <c r="CB48" s="2"/>
    </row>
    <row r="49" spans="1:80" x14ac:dyDescent="0.3">
      <c r="A49" s="2">
        <f t="shared" si="16"/>
        <v>2</v>
      </c>
      <c r="C49" s="105">
        <f t="shared" si="31"/>
        <v>46053</v>
      </c>
      <c r="E49" s="103" cm="1">
        <f t="array" ref="E49">IFERROR(IF(AND($C49&gt;='[1]Assumptions &amp; Sensitivities'!$C$8,'LP Waterfall'!$C49&lt;='[1]Assumptions &amp; Sensitivities'!$C$14),INDEX('[1]Preferred Waterfall'!$Q$28:$Q$160,MATCH('LP Waterfall'!$C49,'[1]Preferred Waterfall'!$C$28:$C$160,0),),0),0)</f>
        <v>-260213.7053433769</v>
      </c>
      <c r="G49" s="103">
        <f>IF($E49&lt;=0,0,SUMIFS('[1]Monthly Proforma'!$E$145:$FF$145,'[1]Monthly Proforma'!$E$2:$FF$2,'LP Waterfall'!$C49))</f>
        <v>0</v>
      </c>
      <c r="I49" s="106">
        <f t="shared" si="17"/>
        <v>-260213.7053433769</v>
      </c>
      <c r="J49" s="107"/>
      <c r="K49" s="107">
        <f t="shared" si="0"/>
        <v>-26021.37053433769</v>
      </c>
      <c r="L49" s="107"/>
      <c r="M49" s="107">
        <f t="shared" si="1"/>
        <v>-26021.37053433769</v>
      </c>
      <c r="N49" s="107"/>
      <c r="O49" s="107">
        <f t="shared" si="2"/>
        <v>-234192.33480903922</v>
      </c>
      <c r="P49" s="107"/>
      <c r="Q49" s="107">
        <f t="shared" si="18"/>
        <v>-132085.6184533748</v>
      </c>
      <c r="R49" s="107"/>
      <c r="S49" s="107">
        <f t="shared" si="19"/>
        <v>0</v>
      </c>
      <c r="T49" s="107"/>
      <c r="U49" s="107">
        <f t="shared" si="3"/>
        <v>0</v>
      </c>
      <c r="V49" s="107"/>
      <c r="W49" s="107">
        <f t="shared" si="4"/>
        <v>0</v>
      </c>
      <c r="X49" s="107"/>
      <c r="Y49" s="107">
        <f t="shared" si="20"/>
        <v>-26021.37053433769</v>
      </c>
      <c r="Z49" s="107"/>
      <c r="AA49" s="107">
        <f t="shared" si="21"/>
        <v>-234192.33480903922</v>
      </c>
      <c r="AB49" s="107"/>
      <c r="AC49" s="107" cm="1">
        <f t="array" ref="AC49">IF(INDEX('[1]Preferred Waterfall'!$Y$28:$Y$160,MATCH('LP Waterfall'!$C49,'[1]Preferred Waterfall'!$C$28:$C$160,0),)&lt;0,INDEX('[1]Preferred Waterfall'!$Y$28:$Y$160,MATCH('LP Waterfall'!$C49,'[1]Preferred Waterfall'!$C$28:$C$160,0),),0)</f>
        <v>-108070.0514618521</v>
      </c>
      <c r="AD49" s="107"/>
      <c r="AE49" s="107">
        <f t="shared" si="22"/>
        <v>-33383998.928942483</v>
      </c>
      <c r="AF49" s="107"/>
      <c r="AG49" s="107">
        <f>IF($C49='[1]Assumptions &amp; Sensitivities'!$G$49,'[1]Operating Statement &amp; Refi'!$Z$16,0)</f>
        <v>0</v>
      </c>
      <c r="AH49" s="107"/>
      <c r="AI49" s="107">
        <f>IF($C49='[1]Assumptions &amp; Sensitivities'!$G$49,'[1]Operating Statement &amp; Refi'!$Z$17,0)</f>
        <v>0</v>
      </c>
      <c r="AJ49" s="107"/>
      <c r="AK49" s="107" cm="1">
        <f t="array" ref="AK49">-IF(INDEX('[1]Preferred Waterfall'!$AE$28:$AE$160,MATCH('LP Waterfall'!$C49,'[1]Preferred Waterfall'!$C$28:$C$160,0),)&lt;0,0,INDEX('[1]Preferred Waterfall'!$AE$28:$AE$160,MATCH('LP Waterfall'!$C49,'[1]Preferred Waterfall'!$C$28:$C$160,0),))</f>
        <v>0</v>
      </c>
      <c r="AL49" s="107"/>
      <c r="AM49" s="107">
        <f t="shared" si="23"/>
        <v>-33383998.928942483</v>
      </c>
      <c r="AN49" s="107"/>
      <c r="AO49" s="107">
        <f>IF($C49='[1]Operating Statement &amp; Refi'!$U$12,SUM('LP Waterfall'!$AG49,'LP Waterfall'!$AI49,'LP Waterfall'!AK49,$G49),IF($C49&gt;'[1]Operating Statement &amp; Refi'!$U$12,$E49,0))</f>
        <v>0</v>
      </c>
      <c r="AP49" s="107"/>
      <c r="AQ49" s="107">
        <f>IF(AND($C49&gt;='[1]Assumptions &amp; Sensitivities'!$G$49,$C49&lt;='[1]Assumptions &amp; Sensitivities'!$C$14),AQ$26*(-SUM($AG$28:AK49)+$M$18)/-12,0)*-1</f>
        <v>0</v>
      </c>
      <c r="AR49" s="107"/>
      <c r="AS49" s="107">
        <f t="shared" si="5"/>
        <v>0</v>
      </c>
      <c r="AT49" s="107"/>
      <c r="AU49" s="107">
        <f t="shared" si="6"/>
        <v>0</v>
      </c>
      <c r="AV49" s="107"/>
      <c r="AW49" s="107">
        <f t="shared" si="7"/>
        <v>-33383998.928942483</v>
      </c>
      <c r="AX49" s="107"/>
      <c r="AY49" s="107">
        <f t="shared" si="8"/>
        <v>0</v>
      </c>
      <c r="AZ49" s="107"/>
      <c r="BA49" s="107">
        <f t="shared" si="9"/>
        <v>0</v>
      </c>
      <c r="BB49" s="107"/>
      <c r="BC49" s="107">
        <f t="shared" si="10"/>
        <v>0</v>
      </c>
      <c r="BD49" s="107"/>
      <c r="BE49" s="107">
        <f t="shared" si="24"/>
        <v>0</v>
      </c>
      <c r="BF49" s="107"/>
      <c r="BG49" s="107">
        <f t="shared" si="11"/>
        <v>0</v>
      </c>
      <c r="BH49" s="107"/>
      <c r="BI49" s="107">
        <f t="shared" si="12"/>
        <v>0</v>
      </c>
      <c r="BJ49" s="107"/>
      <c r="BK49" s="107">
        <f t="shared" si="25"/>
        <v>0</v>
      </c>
      <c r="BL49" s="107"/>
      <c r="BM49" s="107">
        <f t="shared" si="26"/>
        <v>0</v>
      </c>
      <c r="BN49" s="107"/>
      <c r="BO49" s="107">
        <f t="shared" si="13"/>
        <v>0</v>
      </c>
      <c r="BP49" s="107"/>
      <c r="BQ49" s="107">
        <f t="shared" si="27"/>
        <v>0</v>
      </c>
      <c r="BR49" s="107"/>
      <c r="BS49" s="107">
        <f t="shared" si="28"/>
        <v>0</v>
      </c>
      <c r="BT49" s="107"/>
      <c r="BU49" s="107">
        <f t="shared" si="14"/>
        <v>0</v>
      </c>
      <c r="BV49" s="107"/>
      <c r="BW49" s="107">
        <f t="shared" si="29"/>
        <v>0</v>
      </c>
      <c r="BX49" s="107"/>
      <c r="BY49" s="107">
        <f t="shared" si="30"/>
        <v>0</v>
      </c>
      <c r="BZ49" s="107"/>
      <c r="CA49" s="107">
        <f t="shared" si="15"/>
        <v>0</v>
      </c>
      <c r="CB49" s="2"/>
    </row>
    <row r="50" spans="1:80" x14ac:dyDescent="0.3">
      <c r="A50" s="2">
        <f t="shared" si="16"/>
        <v>2</v>
      </c>
      <c r="C50" s="105">
        <f t="shared" si="31"/>
        <v>46081</v>
      </c>
      <c r="E50" s="103" cm="1">
        <f t="array" ref="E50">IFERROR(IF(AND($C50&gt;='[1]Assumptions &amp; Sensitivities'!$C$8,'LP Waterfall'!$C50&lt;='[1]Assumptions &amp; Sensitivities'!$C$14),INDEX('[1]Preferred Waterfall'!$Q$28:$Q$160,MATCH('LP Waterfall'!$C50,'[1]Preferred Waterfall'!$C$28:$C$160,0),),0),0)</f>
        <v>-205557.65919501844</v>
      </c>
      <c r="G50" s="103">
        <f>IF($E50&lt;=0,0,SUMIFS('[1]Monthly Proforma'!$E$145:$FF$145,'[1]Monthly Proforma'!$E$2:$FF$2,'LP Waterfall'!$C50))</f>
        <v>0</v>
      </c>
      <c r="I50" s="104">
        <f t="shared" si="17"/>
        <v>-205557.65919501844</v>
      </c>
      <c r="J50" s="66"/>
      <c r="K50" s="66">
        <f t="shared" si="0"/>
        <v>-20555.765919501842</v>
      </c>
      <c r="L50" s="66"/>
      <c r="M50" s="66">
        <f t="shared" si="1"/>
        <v>-20555.765919501842</v>
      </c>
      <c r="N50" s="66"/>
      <c r="O50" s="66">
        <f t="shared" si="2"/>
        <v>-185001.8932755166</v>
      </c>
      <c r="P50" s="66"/>
      <c r="Q50" s="66">
        <f t="shared" si="18"/>
        <v>-104341.96963904508</v>
      </c>
      <c r="R50" s="66"/>
      <c r="S50" s="66">
        <f t="shared" si="19"/>
        <v>0</v>
      </c>
      <c r="T50" s="66"/>
      <c r="U50" s="66">
        <f t="shared" si="3"/>
        <v>0</v>
      </c>
      <c r="V50" s="66"/>
      <c r="W50" s="66">
        <f t="shared" si="4"/>
        <v>0</v>
      </c>
      <c r="X50" s="66"/>
      <c r="Y50" s="66">
        <f t="shared" si="20"/>
        <v>-20555.765919501842</v>
      </c>
      <c r="Z50" s="66"/>
      <c r="AA50" s="66">
        <f t="shared" si="21"/>
        <v>-185001.8932755166</v>
      </c>
      <c r="AB50" s="66"/>
      <c r="AC50" s="66" cm="1">
        <f t="array" ref="AC50">IF(INDEX('[1]Preferred Waterfall'!$Y$28:$Y$160,MATCH('LP Waterfall'!$C50,'[1]Preferred Waterfall'!$C$28:$C$160,0),)&lt;0,INDEX('[1]Preferred Waterfall'!$Y$28:$Y$160,MATCH('LP Waterfall'!$C50,'[1]Preferred Waterfall'!$C$28:$C$160,0),),0)</f>
        <v>-85370.702431945974</v>
      </c>
      <c r="AD50" s="66"/>
      <c r="AE50" s="66">
        <f t="shared" si="22"/>
        <v>-33674927.290569447</v>
      </c>
      <c r="AF50" s="66"/>
      <c r="AG50" s="66">
        <f>IF($C50='[1]Assumptions &amp; Sensitivities'!$G$49,'[1]Operating Statement &amp; Refi'!$Z$16,0)</f>
        <v>0</v>
      </c>
      <c r="AH50" s="66"/>
      <c r="AI50" s="66">
        <f>IF($C50='[1]Assumptions &amp; Sensitivities'!$G$49,'[1]Operating Statement &amp; Refi'!$Z$17,0)</f>
        <v>0</v>
      </c>
      <c r="AJ50" s="66"/>
      <c r="AK50" s="66" cm="1">
        <f t="array" ref="AK50">-IF(INDEX('[1]Preferred Waterfall'!$AE$28:$AE$160,MATCH('LP Waterfall'!$C50,'[1]Preferred Waterfall'!$C$28:$C$160,0),)&lt;0,0,INDEX('[1]Preferred Waterfall'!$AE$28:$AE$160,MATCH('LP Waterfall'!$C50,'[1]Preferred Waterfall'!$C$28:$C$160,0),))</f>
        <v>0</v>
      </c>
      <c r="AL50" s="66"/>
      <c r="AM50" s="66">
        <f t="shared" si="23"/>
        <v>-33674927.290569447</v>
      </c>
      <c r="AN50" s="66"/>
      <c r="AO50" s="66">
        <f>IF($C50='[1]Operating Statement &amp; Refi'!$U$12,SUM('LP Waterfall'!$AG50,'LP Waterfall'!$AI50,'LP Waterfall'!AK50,$G50),IF($C50&gt;'[1]Operating Statement &amp; Refi'!$U$12,$E50,0))</f>
        <v>0</v>
      </c>
      <c r="AP50" s="66"/>
      <c r="AQ50" s="66">
        <f>IF(AND($C50&gt;='[1]Assumptions &amp; Sensitivities'!$G$49,$C50&lt;='[1]Assumptions &amp; Sensitivities'!$C$14),AQ$26*(-SUM($AG$28:AK50)+$M$18)/-12,0)*-1</f>
        <v>0</v>
      </c>
      <c r="AR50" s="66"/>
      <c r="AS50" s="66">
        <f t="shared" si="5"/>
        <v>0</v>
      </c>
      <c r="AT50" s="66"/>
      <c r="AU50" s="66">
        <f t="shared" si="6"/>
        <v>0</v>
      </c>
      <c r="AV50" s="66"/>
      <c r="AW50" s="66">
        <f t="shared" si="7"/>
        <v>-33674927.290569447</v>
      </c>
      <c r="AX50" s="66"/>
      <c r="AY50" s="66">
        <f t="shared" si="8"/>
        <v>0</v>
      </c>
      <c r="AZ50" s="66"/>
      <c r="BA50" s="66">
        <f t="shared" si="9"/>
        <v>0</v>
      </c>
      <c r="BB50" s="66"/>
      <c r="BC50" s="66">
        <f t="shared" si="10"/>
        <v>0</v>
      </c>
      <c r="BD50" s="66"/>
      <c r="BE50" s="66">
        <f t="shared" si="24"/>
        <v>0</v>
      </c>
      <c r="BF50" s="66"/>
      <c r="BG50" s="66">
        <f t="shared" si="11"/>
        <v>0</v>
      </c>
      <c r="BH50" s="66"/>
      <c r="BI50" s="66">
        <f t="shared" si="12"/>
        <v>0</v>
      </c>
      <c r="BJ50" s="66"/>
      <c r="BK50" s="66">
        <f t="shared" si="25"/>
        <v>0</v>
      </c>
      <c r="BL50" s="66"/>
      <c r="BM50" s="66">
        <f t="shared" si="26"/>
        <v>0</v>
      </c>
      <c r="BN50" s="66"/>
      <c r="BO50" s="66">
        <f t="shared" si="13"/>
        <v>0</v>
      </c>
      <c r="BP50" s="66"/>
      <c r="BQ50" s="66">
        <f t="shared" si="27"/>
        <v>0</v>
      </c>
      <c r="BR50" s="66"/>
      <c r="BS50" s="66">
        <f t="shared" si="28"/>
        <v>0</v>
      </c>
      <c r="BT50" s="66"/>
      <c r="BU50" s="66">
        <f t="shared" si="14"/>
        <v>0</v>
      </c>
      <c r="BV50" s="66"/>
      <c r="BW50" s="66">
        <f t="shared" si="29"/>
        <v>0</v>
      </c>
      <c r="BX50" s="66"/>
      <c r="BY50" s="66">
        <f t="shared" si="30"/>
        <v>0</v>
      </c>
      <c r="BZ50" s="66"/>
      <c r="CA50" s="66">
        <f t="shared" si="15"/>
        <v>0</v>
      </c>
      <c r="CB50" s="2"/>
    </row>
    <row r="51" spans="1:80" x14ac:dyDescent="0.3">
      <c r="A51" s="2">
        <f t="shared" si="16"/>
        <v>2</v>
      </c>
      <c r="C51" s="105">
        <f t="shared" si="31"/>
        <v>46112</v>
      </c>
      <c r="E51" s="103" cm="1">
        <f t="array" ref="E51">IFERROR(IF(AND($C51&gt;='[1]Assumptions &amp; Sensitivities'!$C$8,'LP Waterfall'!$C51&lt;='[1]Assumptions &amp; Sensitivities'!$C$14),INDEX('[1]Preferred Waterfall'!$Q$28:$Q$160,MATCH('LP Waterfall'!$C51,'[1]Preferred Waterfall'!$C$28:$C$160,0),),0),0)</f>
        <v>-150633.98502136947</v>
      </c>
      <c r="G51" s="103">
        <f>IF($E51&lt;=0,0,SUMIFS('[1]Monthly Proforma'!$E$145:$FF$145,'[1]Monthly Proforma'!$E$2:$FF$2,'LP Waterfall'!$C51))</f>
        <v>0</v>
      </c>
      <c r="I51" s="106">
        <f t="shared" si="17"/>
        <v>-150633.98502136947</v>
      </c>
      <c r="J51" s="107"/>
      <c r="K51" s="107">
        <f t="shared" si="0"/>
        <v>-15063.398502136946</v>
      </c>
      <c r="L51" s="107"/>
      <c r="M51" s="107">
        <f t="shared" si="1"/>
        <v>-15063.398502136946</v>
      </c>
      <c r="N51" s="107"/>
      <c r="O51" s="107">
        <f t="shared" si="2"/>
        <v>-135570.58651923254</v>
      </c>
      <c r="P51" s="107"/>
      <c r="Q51" s="107">
        <f t="shared" si="18"/>
        <v>-76462.471664928409</v>
      </c>
      <c r="R51" s="107"/>
      <c r="S51" s="107">
        <f t="shared" si="19"/>
        <v>0</v>
      </c>
      <c r="T51" s="107"/>
      <c r="U51" s="107">
        <f t="shared" si="3"/>
        <v>0</v>
      </c>
      <c r="V51" s="107"/>
      <c r="W51" s="107">
        <f t="shared" si="4"/>
        <v>0</v>
      </c>
      <c r="X51" s="107"/>
      <c r="Y51" s="107">
        <f t="shared" si="20"/>
        <v>-15063.398502136946</v>
      </c>
      <c r="Z51" s="107"/>
      <c r="AA51" s="107">
        <f t="shared" si="21"/>
        <v>-135570.58651923254</v>
      </c>
      <c r="AB51" s="107"/>
      <c r="AC51" s="107" cm="1">
        <f t="array" ref="AC51">IF(INDEX('[1]Preferred Waterfall'!$Y$28:$Y$160,MATCH('LP Waterfall'!$C51,'[1]Preferred Waterfall'!$C$28:$C$160,0),)&lt;0,INDEX('[1]Preferred Waterfall'!$Y$28:$Y$160,MATCH('LP Waterfall'!$C51,'[1]Preferred Waterfall'!$C$28:$C$160,0),),0)</f>
        <v>-62560.20408948687</v>
      </c>
      <c r="AD51" s="107"/>
      <c r="AE51" s="107">
        <f t="shared" si="22"/>
        <v>-33888121.4796803</v>
      </c>
      <c r="AF51" s="107"/>
      <c r="AG51" s="107">
        <f>IF($C51='[1]Assumptions &amp; Sensitivities'!$G$49,'[1]Operating Statement &amp; Refi'!$Z$16,0)</f>
        <v>0</v>
      </c>
      <c r="AH51" s="107"/>
      <c r="AI51" s="107">
        <f>IF($C51='[1]Assumptions &amp; Sensitivities'!$G$49,'[1]Operating Statement &amp; Refi'!$Z$17,0)</f>
        <v>0</v>
      </c>
      <c r="AJ51" s="107"/>
      <c r="AK51" s="107" cm="1">
        <f t="array" ref="AK51">-IF(INDEX('[1]Preferred Waterfall'!$AE$28:$AE$160,MATCH('LP Waterfall'!$C51,'[1]Preferred Waterfall'!$C$28:$C$160,0),)&lt;0,0,INDEX('[1]Preferred Waterfall'!$AE$28:$AE$160,MATCH('LP Waterfall'!$C51,'[1]Preferred Waterfall'!$C$28:$C$160,0),))</f>
        <v>0</v>
      </c>
      <c r="AL51" s="107"/>
      <c r="AM51" s="107">
        <f t="shared" si="23"/>
        <v>-33888121.4796803</v>
      </c>
      <c r="AN51" s="107"/>
      <c r="AO51" s="107">
        <f>IF($C51='[1]Operating Statement &amp; Refi'!$U$12,SUM('LP Waterfall'!$AG51,'LP Waterfall'!$AI51,'LP Waterfall'!AK51,$G51),IF($C51&gt;'[1]Operating Statement &amp; Refi'!$U$12,$E51,0))</f>
        <v>0</v>
      </c>
      <c r="AP51" s="107"/>
      <c r="AQ51" s="107">
        <f>IF(AND($C51&gt;='[1]Assumptions &amp; Sensitivities'!$G$49,$C51&lt;='[1]Assumptions &amp; Sensitivities'!$C$14),AQ$26*(-SUM($AG$28:AK51)+$M$18)/-12,0)*-1</f>
        <v>0</v>
      </c>
      <c r="AR51" s="107"/>
      <c r="AS51" s="107">
        <f t="shared" si="5"/>
        <v>0</v>
      </c>
      <c r="AT51" s="107"/>
      <c r="AU51" s="107">
        <f t="shared" si="6"/>
        <v>0</v>
      </c>
      <c r="AV51" s="107"/>
      <c r="AW51" s="107">
        <f t="shared" si="7"/>
        <v>-33888121.4796803</v>
      </c>
      <c r="AX51" s="107"/>
      <c r="AY51" s="107">
        <f t="shared" si="8"/>
        <v>0</v>
      </c>
      <c r="AZ51" s="107"/>
      <c r="BA51" s="107">
        <f t="shared" si="9"/>
        <v>0</v>
      </c>
      <c r="BB51" s="107"/>
      <c r="BC51" s="107">
        <f t="shared" si="10"/>
        <v>0</v>
      </c>
      <c r="BD51" s="107"/>
      <c r="BE51" s="107">
        <f t="shared" si="24"/>
        <v>0</v>
      </c>
      <c r="BF51" s="107"/>
      <c r="BG51" s="107">
        <f t="shared" si="11"/>
        <v>0</v>
      </c>
      <c r="BH51" s="107"/>
      <c r="BI51" s="107">
        <f t="shared" si="12"/>
        <v>0</v>
      </c>
      <c r="BJ51" s="107"/>
      <c r="BK51" s="107">
        <f t="shared" si="25"/>
        <v>0</v>
      </c>
      <c r="BL51" s="107"/>
      <c r="BM51" s="107">
        <f t="shared" si="26"/>
        <v>0</v>
      </c>
      <c r="BN51" s="107"/>
      <c r="BO51" s="107">
        <f t="shared" si="13"/>
        <v>0</v>
      </c>
      <c r="BP51" s="107"/>
      <c r="BQ51" s="107">
        <f t="shared" si="27"/>
        <v>0</v>
      </c>
      <c r="BR51" s="107"/>
      <c r="BS51" s="107">
        <f t="shared" si="28"/>
        <v>0</v>
      </c>
      <c r="BT51" s="107"/>
      <c r="BU51" s="107">
        <f t="shared" si="14"/>
        <v>0</v>
      </c>
      <c r="BV51" s="107"/>
      <c r="BW51" s="107">
        <f t="shared" si="29"/>
        <v>0</v>
      </c>
      <c r="BX51" s="107"/>
      <c r="BY51" s="107">
        <f t="shared" si="30"/>
        <v>0</v>
      </c>
      <c r="BZ51" s="107"/>
      <c r="CA51" s="107">
        <f t="shared" si="15"/>
        <v>2.9103830456733704E-11</v>
      </c>
      <c r="CB51" s="2"/>
    </row>
    <row r="52" spans="1:80" x14ac:dyDescent="0.3">
      <c r="A52" s="2">
        <f t="shared" si="16"/>
        <v>2</v>
      </c>
      <c r="C52" s="105">
        <f t="shared" si="31"/>
        <v>46142</v>
      </c>
      <c r="E52" s="103" cm="1">
        <f t="array" ref="E52">IFERROR(IF(AND($C52&gt;='[1]Assumptions &amp; Sensitivities'!$C$8,'LP Waterfall'!$C52&lt;='[1]Assumptions &amp; Sensitivities'!$C$14),INDEX('[1]Preferred Waterfall'!$Q$28:$Q$160,MATCH('LP Waterfall'!$C52,'[1]Preferred Waterfall'!$C$28:$C$160,0),),0),0)</f>
        <v>-95442.682822429895</v>
      </c>
      <c r="G52" s="103">
        <f>IF($E52&lt;=0,0,SUMIFS('[1]Monthly Proforma'!$E$145:$FF$145,'[1]Monthly Proforma'!$E$2:$FF$2,'LP Waterfall'!$C52))</f>
        <v>0</v>
      </c>
      <c r="I52" s="104">
        <f t="shared" si="17"/>
        <v>-95442.682822429895</v>
      </c>
      <c r="J52" s="66"/>
      <c r="K52" s="66">
        <f t="shared" si="0"/>
        <v>-9544.2682822429888</v>
      </c>
      <c r="L52" s="66"/>
      <c r="M52" s="66">
        <f t="shared" si="1"/>
        <v>-9544.2682822429888</v>
      </c>
      <c r="N52" s="66"/>
      <c r="O52" s="66">
        <f t="shared" si="2"/>
        <v>-85898.414540186903</v>
      </c>
      <c r="P52" s="66"/>
      <c r="Q52" s="66">
        <f t="shared" si="18"/>
        <v>-48447.124531024689</v>
      </c>
      <c r="R52" s="66"/>
      <c r="S52" s="66">
        <f t="shared" si="19"/>
        <v>0</v>
      </c>
      <c r="T52" s="66"/>
      <c r="U52" s="66">
        <f t="shared" si="3"/>
        <v>0</v>
      </c>
      <c r="V52" s="66"/>
      <c r="W52" s="66">
        <f t="shared" si="4"/>
        <v>0</v>
      </c>
      <c r="X52" s="66"/>
      <c r="Y52" s="66">
        <f t="shared" si="20"/>
        <v>-9544.2682822429888</v>
      </c>
      <c r="Z52" s="66"/>
      <c r="AA52" s="66">
        <f t="shared" si="21"/>
        <v>-85898.414540186903</v>
      </c>
      <c r="AB52" s="66"/>
      <c r="AC52" s="66" cm="1">
        <f t="array" ref="AC52">IF(INDEX('[1]Preferred Waterfall'!$Y$28:$Y$160,MATCH('LP Waterfall'!$C52,'[1]Preferred Waterfall'!$C$28:$C$160,0),)&lt;0,INDEX('[1]Preferred Waterfall'!$Y$28:$Y$160,MATCH('LP Waterfall'!$C52,'[1]Preferred Waterfall'!$C$28:$C$160,0),),0)</f>
        <v>-39638.55643447474</v>
      </c>
      <c r="AD52" s="66"/>
      <c r="AE52" s="66">
        <f t="shared" si="22"/>
        <v>-34023202.718937203</v>
      </c>
      <c r="AF52" s="66"/>
      <c r="AG52" s="66">
        <f>IF($C52='[1]Assumptions &amp; Sensitivities'!$G$49,'[1]Operating Statement &amp; Refi'!$Z$16,0)</f>
        <v>0</v>
      </c>
      <c r="AH52" s="66"/>
      <c r="AI52" s="66">
        <f>IF($C52='[1]Assumptions &amp; Sensitivities'!$G$49,'[1]Operating Statement &amp; Refi'!$Z$17,0)</f>
        <v>0</v>
      </c>
      <c r="AJ52" s="66"/>
      <c r="AK52" s="66" cm="1">
        <f t="array" ref="AK52">-IF(INDEX('[1]Preferred Waterfall'!$AE$28:$AE$160,MATCH('LP Waterfall'!$C52,'[1]Preferred Waterfall'!$C$28:$C$160,0),)&lt;0,0,INDEX('[1]Preferred Waterfall'!$AE$28:$AE$160,MATCH('LP Waterfall'!$C52,'[1]Preferred Waterfall'!$C$28:$C$160,0),))</f>
        <v>0</v>
      </c>
      <c r="AL52" s="66"/>
      <c r="AM52" s="66">
        <f t="shared" si="23"/>
        <v>-34023202.718937203</v>
      </c>
      <c r="AN52" s="66"/>
      <c r="AO52" s="66">
        <f>IF($C52='[1]Operating Statement &amp; Refi'!$U$12,SUM('LP Waterfall'!$AG52,'LP Waterfall'!$AI52,'LP Waterfall'!AK52,$G52),IF($C52&gt;'[1]Operating Statement &amp; Refi'!$U$12,$E52,0))</f>
        <v>0</v>
      </c>
      <c r="AP52" s="66"/>
      <c r="AQ52" s="66">
        <f>IF(AND($C52&gt;='[1]Assumptions &amp; Sensitivities'!$G$49,$C52&lt;='[1]Assumptions &amp; Sensitivities'!$C$14),AQ$26*(-SUM($AG$28:AK52)+$M$18)/-12,0)*-1</f>
        <v>0</v>
      </c>
      <c r="AR52" s="66"/>
      <c r="AS52" s="66">
        <f t="shared" si="5"/>
        <v>0</v>
      </c>
      <c r="AT52" s="66"/>
      <c r="AU52" s="66">
        <f t="shared" si="6"/>
        <v>0</v>
      </c>
      <c r="AV52" s="66"/>
      <c r="AW52" s="66">
        <f t="shared" si="7"/>
        <v>-34023202.718937203</v>
      </c>
      <c r="AX52" s="66"/>
      <c r="AY52" s="66">
        <f t="shared" si="8"/>
        <v>0</v>
      </c>
      <c r="AZ52" s="66"/>
      <c r="BA52" s="66">
        <f t="shared" si="9"/>
        <v>0</v>
      </c>
      <c r="BB52" s="66"/>
      <c r="BC52" s="66">
        <f t="shared" si="10"/>
        <v>0</v>
      </c>
      <c r="BD52" s="66"/>
      <c r="BE52" s="66">
        <f t="shared" si="24"/>
        <v>0</v>
      </c>
      <c r="BF52" s="66"/>
      <c r="BG52" s="66">
        <f t="shared" si="11"/>
        <v>0</v>
      </c>
      <c r="BH52" s="66"/>
      <c r="BI52" s="66">
        <f t="shared" si="12"/>
        <v>0</v>
      </c>
      <c r="BJ52" s="66"/>
      <c r="BK52" s="66">
        <f t="shared" si="25"/>
        <v>0</v>
      </c>
      <c r="BL52" s="66"/>
      <c r="BM52" s="66">
        <f t="shared" si="26"/>
        <v>0</v>
      </c>
      <c r="BN52" s="66"/>
      <c r="BO52" s="66">
        <f t="shared" si="13"/>
        <v>0</v>
      </c>
      <c r="BP52" s="66"/>
      <c r="BQ52" s="66">
        <f t="shared" si="27"/>
        <v>0</v>
      </c>
      <c r="BR52" s="66"/>
      <c r="BS52" s="66">
        <f t="shared" si="28"/>
        <v>0</v>
      </c>
      <c r="BT52" s="66"/>
      <c r="BU52" s="66">
        <f t="shared" si="14"/>
        <v>0</v>
      </c>
      <c r="BV52" s="66"/>
      <c r="BW52" s="66">
        <f t="shared" si="29"/>
        <v>0</v>
      </c>
      <c r="BX52" s="66"/>
      <c r="BY52" s="66">
        <f t="shared" si="30"/>
        <v>0</v>
      </c>
      <c r="BZ52" s="66"/>
      <c r="CA52" s="66">
        <f t="shared" si="15"/>
        <v>0</v>
      </c>
      <c r="CB52" s="2"/>
    </row>
    <row r="53" spans="1:80" x14ac:dyDescent="0.3">
      <c r="A53" s="2">
        <f t="shared" si="16"/>
        <v>3</v>
      </c>
      <c r="C53" s="105">
        <f t="shared" si="31"/>
        <v>46173</v>
      </c>
      <c r="E53" s="103" cm="1">
        <f t="array" ref="E53">IFERROR(IF(AND($C53&gt;='[1]Assumptions &amp; Sensitivities'!$C$8,'LP Waterfall'!$C53&lt;='[1]Assumptions &amp; Sensitivities'!$C$14),INDEX('[1]Preferred Waterfall'!$Q$28:$Q$160,MATCH('LP Waterfall'!$C53,'[1]Preferred Waterfall'!$C$28:$C$160,0),),0),0)</f>
        <v>-39983.752598199644</v>
      </c>
      <c r="G53" s="103">
        <f>IF($E53&lt;=0,0,SUMIFS('[1]Monthly Proforma'!$E$145:$FF$145,'[1]Monthly Proforma'!$E$2:$FF$2,'LP Waterfall'!$C53))</f>
        <v>0</v>
      </c>
      <c r="I53" s="106">
        <f t="shared" si="17"/>
        <v>-39983.752598199644</v>
      </c>
      <c r="J53" s="107"/>
      <c r="K53" s="107">
        <f t="shared" si="0"/>
        <v>-3998.375259819964</v>
      </c>
      <c r="L53" s="107"/>
      <c r="M53" s="107">
        <f t="shared" si="1"/>
        <v>-3998.375259819964</v>
      </c>
      <c r="N53" s="107"/>
      <c r="O53" s="107">
        <f t="shared" si="2"/>
        <v>-35985.37733837968</v>
      </c>
      <c r="P53" s="107"/>
      <c r="Q53" s="107">
        <f t="shared" si="18"/>
        <v>-20295.928237333919</v>
      </c>
      <c r="R53" s="107"/>
      <c r="S53" s="107">
        <f t="shared" si="19"/>
        <v>0</v>
      </c>
      <c r="T53" s="107"/>
      <c r="U53" s="107">
        <f t="shared" si="3"/>
        <v>0</v>
      </c>
      <c r="V53" s="107"/>
      <c r="W53" s="107">
        <f t="shared" si="4"/>
        <v>0</v>
      </c>
      <c r="X53" s="107"/>
      <c r="Y53" s="107">
        <f t="shared" si="20"/>
        <v>-3998.375259819964</v>
      </c>
      <c r="Z53" s="107"/>
      <c r="AA53" s="107">
        <f t="shared" si="21"/>
        <v>-35985.37733837968</v>
      </c>
      <c r="AB53" s="107"/>
      <c r="AC53" s="107" cm="1">
        <f t="array" ref="AC53">IF(INDEX('[1]Preferred Waterfall'!$Y$28:$Y$160,MATCH('LP Waterfall'!$C53,'[1]Preferred Waterfall'!$C$28:$C$160,0),)&lt;0,INDEX('[1]Preferred Waterfall'!$Y$28:$Y$160,MATCH('LP Waterfall'!$C53,'[1]Preferred Waterfall'!$C$28:$C$160,0),),0)</f>
        <v>-16605.759466909571</v>
      </c>
      <c r="AD53" s="107"/>
      <c r="AE53" s="107">
        <f t="shared" si="22"/>
        <v>-34079792.231002316</v>
      </c>
      <c r="AF53" s="107"/>
      <c r="AG53" s="107">
        <f>IF($C53='[1]Assumptions &amp; Sensitivities'!$G$49,'[1]Operating Statement &amp; Refi'!$Z$16,0)</f>
        <v>0</v>
      </c>
      <c r="AH53" s="107"/>
      <c r="AI53" s="107">
        <f>IF($C53='[1]Assumptions &amp; Sensitivities'!$G$49,'[1]Operating Statement &amp; Refi'!$Z$17,0)</f>
        <v>0</v>
      </c>
      <c r="AJ53" s="107"/>
      <c r="AK53" s="107" cm="1">
        <f t="array" ref="AK53">-IF(INDEX('[1]Preferred Waterfall'!$AE$28:$AE$160,MATCH('LP Waterfall'!$C53,'[1]Preferred Waterfall'!$C$28:$C$160,0),)&lt;0,0,INDEX('[1]Preferred Waterfall'!$AE$28:$AE$160,MATCH('LP Waterfall'!$C53,'[1]Preferred Waterfall'!$C$28:$C$160,0),))</f>
        <v>0</v>
      </c>
      <c r="AL53" s="107"/>
      <c r="AM53" s="107">
        <f t="shared" si="23"/>
        <v>-34079792.231002316</v>
      </c>
      <c r="AN53" s="107"/>
      <c r="AO53" s="107">
        <f>IF($C53='[1]Operating Statement &amp; Refi'!$U$12,SUM('LP Waterfall'!$AG53,'LP Waterfall'!$AI53,'LP Waterfall'!AK53,$G53),IF($C53&gt;'[1]Operating Statement &amp; Refi'!$U$12,$E53,0))</f>
        <v>0</v>
      </c>
      <c r="AP53" s="107"/>
      <c r="AQ53" s="107">
        <f>IF(AND($C53&gt;='[1]Assumptions &amp; Sensitivities'!$G$49,$C53&lt;='[1]Assumptions &amp; Sensitivities'!$C$14),AQ$26*(-SUM($AG$28:AK53)+$M$18)/-12,0)*-1</f>
        <v>0</v>
      </c>
      <c r="AR53" s="107"/>
      <c r="AS53" s="107">
        <f t="shared" si="5"/>
        <v>0</v>
      </c>
      <c r="AT53" s="107"/>
      <c r="AU53" s="107">
        <f t="shared" si="6"/>
        <v>0</v>
      </c>
      <c r="AV53" s="107"/>
      <c r="AW53" s="107">
        <f t="shared" si="7"/>
        <v>-34079792.231002316</v>
      </c>
      <c r="AX53" s="107"/>
      <c r="AY53" s="107">
        <f t="shared" si="8"/>
        <v>0</v>
      </c>
      <c r="AZ53" s="107"/>
      <c r="BA53" s="107">
        <f t="shared" si="9"/>
        <v>0</v>
      </c>
      <c r="BB53" s="107"/>
      <c r="BC53" s="107">
        <f t="shared" si="10"/>
        <v>0</v>
      </c>
      <c r="BD53" s="107"/>
      <c r="BE53" s="107">
        <f t="shared" si="24"/>
        <v>0</v>
      </c>
      <c r="BF53" s="107"/>
      <c r="BG53" s="107">
        <f t="shared" si="11"/>
        <v>0</v>
      </c>
      <c r="BH53" s="107"/>
      <c r="BI53" s="107">
        <f t="shared" si="12"/>
        <v>0</v>
      </c>
      <c r="BJ53" s="107"/>
      <c r="BK53" s="107">
        <f t="shared" si="25"/>
        <v>0</v>
      </c>
      <c r="BL53" s="107"/>
      <c r="BM53" s="107">
        <f t="shared" si="26"/>
        <v>0</v>
      </c>
      <c r="BN53" s="107"/>
      <c r="BO53" s="107">
        <f t="shared" si="13"/>
        <v>0</v>
      </c>
      <c r="BP53" s="107"/>
      <c r="BQ53" s="107">
        <f t="shared" si="27"/>
        <v>0</v>
      </c>
      <c r="BR53" s="107"/>
      <c r="BS53" s="107">
        <f t="shared" si="28"/>
        <v>0</v>
      </c>
      <c r="BT53" s="107"/>
      <c r="BU53" s="107">
        <f t="shared" si="14"/>
        <v>0</v>
      </c>
      <c r="BV53" s="107"/>
      <c r="BW53" s="107">
        <f t="shared" si="29"/>
        <v>0</v>
      </c>
      <c r="BX53" s="107"/>
      <c r="BY53" s="107">
        <f t="shared" si="30"/>
        <v>0</v>
      </c>
      <c r="BZ53" s="107"/>
      <c r="CA53" s="107">
        <f t="shared" si="15"/>
        <v>0</v>
      </c>
      <c r="CB53" s="2"/>
    </row>
    <row r="54" spans="1:80" x14ac:dyDescent="0.3">
      <c r="A54" s="2">
        <f t="shared" si="16"/>
        <v>3</v>
      </c>
      <c r="C54" s="105">
        <f t="shared" si="31"/>
        <v>46203</v>
      </c>
      <c r="E54" s="103" cm="1">
        <f t="array" ref="E54">IFERROR(IF(AND($C54&gt;='[1]Assumptions &amp; Sensitivities'!$C$8,'LP Waterfall'!$C54&lt;='[1]Assumptions &amp; Sensitivities'!$C$14),INDEX('[1]Preferred Waterfall'!$Q$28:$Q$160,MATCH('LP Waterfall'!$C54,'[1]Preferred Waterfall'!$C$28:$C$160,0),),0),0)</f>
        <v>0</v>
      </c>
      <c r="G54" s="103">
        <f>IF($E54&lt;=0,0,SUMIFS('[1]Monthly Proforma'!$E$145:$FF$145,'[1]Monthly Proforma'!$E$2:$FF$2,'LP Waterfall'!$C54))</f>
        <v>0</v>
      </c>
      <c r="I54" s="104">
        <f t="shared" si="17"/>
        <v>0</v>
      </c>
      <c r="J54" s="66"/>
      <c r="K54" s="66">
        <f t="shared" si="0"/>
        <v>0</v>
      </c>
      <c r="L54" s="66"/>
      <c r="M54" s="66">
        <f t="shared" si="1"/>
        <v>0</v>
      </c>
      <c r="N54" s="66"/>
      <c r="O54" s="66">
        <f t="shared" si="2"/>
        <v>0</v>
      </c>
      <c r="P54" s="66"/>
      <c r="Q54" s="66">
        <f t="shared" si="18"/>
        <v>0</v>
      </c>
      <c r="R54" s="66"/>
      <c r="S54" s="66">
        <f t="shared" si="19"/>
        <v>0</v>
      </c>
      <c r="T54" s="66"/>
      <c r="U54" s="66">
        <f t="shared" si="3"/>
        <v>0</v>
      </c>
      <c r="V54" s="66"/>
      <c r="W54" s="66">
        <f t="shared" si="4"/>
        <v>0</v>
      </c>
      <c r="X54" s="66"/>
      <c r="Y54" s="66">
        <f t="shared" si="20"/>
        <v>0</v>
      </c>
      <c r="Z54" s="66"/>
      <c r="AA54" s="66">
        <f t="shared" si="21"/>
        <v>0</v>
      </c>
      <c r="AB54" s="66"/>
      <c r="AC54" s="66" cm="1">
        <f t="array" ref="AC54">IF(INDEX('[1]Preferred Waterfall'!$Y$28:$Y$160,MATCH('LP Waterfall'!$C54,'[1]Preferred Waterfall'!$C$28:$C$160,0),)&lt;0,INDEX('[1]Preferred Waterfall'!$Y$28:$Y$160,MATCH('LP Waterfall'!$C54,'[1]Preferred Waterfall'!$C$28:$C$160,0),),0)</f>
        <v>0</v>
      </c>
      <c r="AD54" s="66"/>
      <c r="AE54" s="66">
        <f t="shared" si="22"/>
        <v>-34079792.231002316</v>
      </c>
      <c r="AF54" s="66"/>
      <c r="AG54" s="66">
        <f>IF($C54='[1]Assumptions &amp; Sensitivities'!$G$49,'[1]Operating Statement &amp; Refi'!$Z$16,0)</f>
        <v>0</v>
      </c>
      <c r="AH54" s="66"/>
      <c r="AI54" s="66">
        <f>IF($C54='[1]Assumptions &amp; Sensitivities'!$G$49,'[1]Operating Statement &amp; Refi'!$Z$17,0)</f>
        <v>0</v>
      </c>
      <c r="AJ54" s="66"/>
      <c r="AK54" s="66" cm="1">
        <f t="array" ref="AK54">-IF(INDEX('[1]Preferred Waterfall'!$AE$28:$AE$160,MATCH('LP Waterfall'!$C54,'[1]Preferred Waterfall'!$C$28:$C$160,0),)&lt;0,0,INDEX('[1]Preferred Waterfall'!$AE$28:$AE$160,MATCH('LP Waterfall'!$C54,'[1]Preferred Waterfall'!$C$28:$C$160,0),))</f>
        <v>-22280.992464529874</v>
      </c>
      <c r="AL54" s="66"/>
      <c r="AM54" s="66">
        <f t="shared" si="23"/>
        <v>-34079792.231002316</v>
      </c>
      <c r="AN54" s="66"/>
      <c r="AO54" s="66">
        <f>IF($C54='[1]Operating Statement &amp; Refi'!$U$12,SUM('LP Waterfall'!$AG54,'LP Waterfall'!$AI54,'LP Waterfall'!AK54,$G54),IF($C54&gt;'[1]Operating Statement &amp; Refi'!$U$12,$E54,0))</f>
        <v>0</v>
      </c>
      <c r="AP54" s="66"/>
      <c r="AQ54" s="66">
        <f>IF(AND($C54&gt;='[1]Assumptions &amp; Sensitivities'!$G$49,$C54&lt;='[1]Assumptions &amp; Sensitivities'!$C$14),AQ$26*(-SUM($AG$28:AK54)+$M$18)/-12,0)*-1</f>
        <v>0</v>
      </c>
      <c r="AR54" s="66"/>
      <c r="AS54" s="66">
        <f t="shared" si="5"/>
        <v>0</v>
      </c>
      <c r="AT54" s="66"/>
      <c r="AU54" s="66">
        <f t="shared" si="6"/>
        <v>0</v>
      </c>
      <c r="AV54" s="66"/>
      <c r="AW54" s="66">
        <f t="shared" si="7"/>
        <v>-34079792.231002316</v>
      </c>
      <c r="AX54" s="66"/>
      <c r="AY54" s="66">
        <f t="shared" si="8"/>
        <v>0</v>
      </c>
      <c r="AZ54" s="66"/>
      <c r="BA54" s="66">
        <f t="shared" si="9"/>
        <v>0</v>
      </c>
      <c r="BB54" s="66"/>
      <c r="BC54" s="66">
        <f t="shared" si="10"/>
        <v>0</v>
      </c>
      <c r="BD54" s="66"/>
      <c r="BE54" s="66">
        <f t="shared" si="24"/>
        <v>0</v>
      </c>
      <c r="BF54" s="66"/>
      <c r="BG54" s="66">
        <f t="shared" si="11"/>
        <v>0</v>
      </c>
      <c r="BH54" s="66"/>
      <c r="BI54" s="66">
        <f t="shared" si="12"/>
        <v>0</v>
      </c>
      <c r="BJ54" s="66"/>
      <c r="BK54" s="66">
        <f t="shared" si="25"/>
        <v>0</v>
      </c>
      <c r="BL54" s="66"/>
      <c r="BM54" s="66">
        <f t="shared" si="26"/>
        <v>0</v>
      </c>
      <c r="BN54" s="66"/>
      <c r="BO54" s="66">
        <f t="shared" si="13"/>
        <v>0</v>
      </c>
      <c r="BP54" s="66"/>
      <c r="BQ54" s="66">
        <f t="shared" si="27"/>
        <v>0</v>
      </c>
      <c r="BR54" s="66"/>
      <c r="BS54" s="66">
        <f t="shared" si="28"/>
        <v>0</v>
      </c>
      <c r="BT54" s="66"/>
      <c r="BU54" s="66">
        <f t="shared" si="14"/>
        <v>0</v>
      </c>
      <c r="BV54" s="66"/>
      <c r="BW54" s="66">
        <f t="shared" si="29"/>
        <v>0</v>
      </c>
      <c r="BX54" s="66"/>
      <c r="BY54" s="66">
        <f t="shared" si="30"/>
        <v>0</v>
      </c>
      <c r="BZ54" s="66"/>
      <c r="CA54" s="66">
        <f t="shared" si="15"/>
        <v>0</v>
      </c>
      <c r="CB54" s="2"/>
    </row>
    <row r="55" spans="1:80" x14ac:dyDescent="0.3">
      <c r="A55" s="2">
        <f t="shared" si="16"/>
        <v>3</v>
      </c>
      <c r="C55" s="105">
        <f t="shared" si="31"/>
        <v>46234</v>
      </c>
      <c r="E55" s="103" cm="1">
        <f t="array" ref="E55">IFERROR(IF(AND($C55&gt;='[1]Assumptions &amp; Sensitivities'!$C$8,'LP Waterfall'!$C55&lt;='[1]Assumptions &amp; Sensitivities'!$C$14),INDEX('[1]Preferred Waterfall'!$Q$28:$Q$160,MATCH('LP Waterfall'!$C55,'[1]Preferred Waterfall'!$C$28:$C$160,0),),0),0)</f>
        <v>0</v>
      </c>
      <c r="G55" s="103">
        <f>IF($E55&lt;=0,0,SUMIFS('[1]Monthly Proforma'!$E$145:$FF$145,'[1]Monthly Proforma'!$E$2:$FF$2,'LP Waterfall'!$C55))</f>
        <v>0</v>
      </c>
      <c r="I55" s="106">
        <f t="shared" si="17"/>
        <v>0</v>
      </c>
      <c r="J55" s="107"/>
      <c r="K55" s="107">
        <f t="shared" si="0"/>
        <v>0</v>
      </c>
      <c r="L55" s="107"/>
      <c r="M55" s="107">
        <f t="shared" si="1"/>
        <v>0</v>
      </c>
      <c r="N55" s="107"/>
      <c r="O55" s="107">
        <f t="shared" si="2"/>
        <v>0</v>
      </c>
      <c r="P55" s="107"/>
      <c r="Q55" s="107">
        <f t="shared" si="18"/>
        <v>0</v>
      </c>
      <c r="R55" s="107"/>
      <c r="S55" s="107">
        <f t="shared" si="19"/>
        <v>0</v>
      </c>
      <c r="T55" s="107"/>
      <c r="U55" s="107">
        <f t="shared" si="3"/>
        <v>0</v>
      </c>
      <c r="V55" s="107"/>
      <c r="W55" s="107">
        <f t="shared" si="4"/>
        <v>0</v>
      </c>
      <c r="X55" s="107"/>
      <c r="Y55" s="107">
        <f t="shared" si="20"/>
        <v>0</v>
      </c>
      <c r="Z55" s="107"/>
      <c r="AA55" s="107">
        <f t="shared" si="21"/>
        <v>0</v>
      </c>
      <c r="AB55" s="107"/>
      <c r="AC55" s="107" cm="1">
        <f t="array" ref="AC55">IF(INDEX('[1]Preferred Waterfall'!$Y$28:$Y$160,MATCH('LP Waterfall'!$C55,'[1]Preferred Waterfall'!$C$28:$C$160,0),)&lt;0,INDEX('[1]Preferred Waterfall'!$Y$28:$Y$160,MATCH('LP Waterfall'!$C55,'[1]Preferred Waterfall'!$C$28:$C$160,0),),0)</f>
        <v>0</v>
      </c>
      <c r="AD55" s="107"/>
      <c r="AE55" s="107">
        <f t="shared" si="22"/>
        <v>-34079792.231002316</v>
      </c>
      <c r="AF55" s="107"/>
      <c r="AG55" s="107">
        <f>IF($C55='[1]Assumptions &amp; Sensitivities'!$G$49,'[1]Operating Statement &amp; Refi'!$Z$16,0)</f>
        <v>0</v>
      </c>
      <c r="AH55" s="107"/>
      <c r="AI55" s="107">
        <f>IF($C55='[1]Assumptions &amp; Sensitivities'!$G$49,'[1]Operating Statement &amp; Refi'!$Z$17,0)</f>
        <v>0</v>
      </c>
      <c r="AJ55" s="107"/>
      <c r="AK55" s="107" cm="1">
        <f t="array" ref="AK55">-IF(INDEX('[1]Preferred Waterfall'!$AE$28:$AE$160,MATCH('LP Waterfall'!$C55,'[1]Preferred Waterfall'!$C$28:$C$160,0),)&lt;0,0,INDEX('[1]Preferred Waterfall'!$AE$28:$AE$160,MATCH('LP Waterfall'!$C55,'[1]Preferred Waterfall'!$C$28:$C$160,0),))</f>
        <v>-101530.2743320124</v>
      </c>
      <c r="AL55" s="107"/>
      <c r="AM55" s="107">
        <f t="shared" si="23"/>
        <v>-34079792.231002316</v>
      </c>
      <c r="AN55" s="107"/>
      <c r="AO55" s="107">
        <f>IF($C55='[1]Operating Statement &amp; Refi'!$U$12,SUM('LP Waterfall'!$AG55,'LP Waterfall'!$AI55,'LP Waterfall'!AK55,$G55),IF($C55&gt;'[1]Operating Statement &amp; Refi'!$U$12,$E55,0))</f>
        <v>0</v>
      </c>
      <c r="AP55" s="107"/>
      <c r="AQ55" s="107">
        <f>IF(AND($C55&gt;='[1]Assumptions &amp; Sensitivities'!$G$49,$C55&lt;='[1]Assumptions &amp; Sensitivities'!$C$14),AQ$26*(-SUM($AG$28:AK55)+$M$18)/-12,0)*-1</f>
        <v>0</v>
      </c>
      <c r="AR55" s="107"/>
      <c r="AS55" s="107">
        <f t="shared" si="5"/>
        <v>0</v>
      </c>
      <c r="AT55" s="107"/>
      <c r="AU55" s="107">
        <f t="shared" si="6"/>
        <v>0</v>
      </c>
      <c r="AV55" s="107"/>
      <c r="AW55" s="107">
        <f t="shared" si="7"/>
        <v>-34079792.231002316</v>
      </c>
      <c r="AX55" s="107"/>
      <c r="AY55" s="107">
        <f t="shared" si="8"/>
        <v>0</v>
      </c>
      <c r="AZ55" s="107"/>
      <c r="BA55" s="107">
        <f t="shared" si="9"/>
        <v>0</v>
      </c>
      <c r="BB55" s="107"/>
      <c r="BC55" s="107">
        <f t="shared" si="10"/>
        <v>0</v>
      </c>
      <c r="BD55" s="107"/>
      <c r="BE55" s="107">
        <f t="shared" si="24"/>
        <v>0</v>
      </c>
      <c r="BF55" s="107"/>
      <c r="BG55" s="107">
        <f t="shared" si="11"/>
        <v>0</v>
      </c>
      <c r="BH55" s="107"/>
      <c r="BI55" s="107">
        <f t="shared" si="12"/>
        <v>0</v>
      </c>
      <c r="BJ55" s="107"/>
      <c r="BK55" s="107">
        <f t="shared" si="25"/>
        <v>0</v>
      </c>
      <c r="BL55" s="107"/>
      <c r="BM55" s="107">
        <f t="shared" si="26"/>
        <v>0</v>
      </c>
      <c r="BN55" s="107"/>
      <c r="BO55" s="107">
        <f t="shared" si="13"/>
        <v>0</v>
      </c>
      <c r="BP55" s="107"/>
      <c r="BQ55" s="107">
        <f t="shared" si="27"/>
        <v>0</v>
      </c>
      <c r="BR55" s="107"/>
      <c r="BS55" s="107">
        <f t="shared" si="28"/>
        <v>0</v>
      </c>
      <c r="BT55" s="107"/>
      <c r="BU55" s="107">
        <f t="shared" si="14"/>
        <v>0</v>
      </c>
      <c r="BV55" s="107"/>
      <c r="BW55" s="107">
        <f t="shared" si="29"/>
        <v>0</v>
      </c>
      <c r="BX55" s="107"/>
      <c r="BY55" s="107">
        <f t="shared" si="30"/>
        <v>0</v>
      </c>
      <c r="BZ55" s="107"/>
      <c r="CA55" s="107">
        <f t="shared" si="15"/>
        <v>0</v>
      </c>
      <c r="CB55" s="2"/>
    </row>
    <row r="56" spans="1:80" x14ac:dyDescent="0.3">
      <c r="A56" s="2">
        <f t="shared" si="16"/>
        <v>3</v>
      </c>
      <c r="C56" s="105">
        <f t="shared" si="31"/>
        <v>46265</v>
      </c>
      <c r="D56" s="19"/>
      <c r="E56" s="103" cm="1">
        <f t="array" ref="E56">IFERROR(IF(AND($C56&gt;='[1]Assumptions &amp; Sensitivities'!$C$8,'LP Waterfall'!$C56&lt;='[1]Assumptions &amp; Sensitivities'!$C$14),INDEX('[1]Preferred Waterfall'!$Q$28:$Q$160,MATCH('LP Waterfall'!$C56,'[1]Preferred Waterfall'!$C$28:$C$160,0),),0),0)</f>
        <v>0</v>
      </c>
      <c r="F56" s="19"/>
      <c r="G56" s="103">
        <f>IF($E56&lt;=0,0,SUMIFS('[1]Monthly Proforma'!$E$145:$FF$145,'[1]Monthly Proforma'!$E$2:$FF$2,'LP Waterfall'!$C56))</f>
        <v>0</v>
      </c>
      <c r="H56" s="19"/>
      <c r="I56" s="104">
        <f t="shared" si="17"/>
        <v>0</v>
      </c>
      <c r="J56" s="66"/>
      <c r="K56" s="66">
        <f t="shared" si="0"/>
        <v>0</v>
      </c>
      <c r="L56" s="66"/>
      <c r="M56" s="66">
        <f t="shared" si="1"/>
        <v>0</v>
      </c>
      <c r="N56" s="66"/>
      <c r="O56" s="66">
        <f t="shared" si="2"/>
        <v>0</v>
      </c>
      <c r="P56" s="66"/>
      <c r="Q56" s="66">
        <f t="shared" si="18"/>
        <v>0</v>
      </c>
      <c r="R56" s="66"/>
      <c r="S56" s="66">
        <f t="shared" si="19"/>
        <v>0</v>
      </c>
      <c r="T56" s="66"/>
      <c r="U56" s="66">
        <f t="shared" si="3"/>
        <v>0</v>
      </c>
      <c r="V56" s="66"/>
      <c r="W56" s="66">
        <f t="shared" si="4"/>
        <v>0</v>
      </c>
      <c r="X56" s="66"/>
      <c r="Y56" s="66">
        <f t="shared" si="20"/>
        <v>0</v>
      </c>
      <c r="Z56" s="66"/>
      <c r="AA56" s="66">
        <f t="shared" si="21"/>
        <v>0</v>
      </c>
      <c r="AB56" s="66"/>
      <c r="AC56" s="66" cm="1">
        <f t="array" ref="AC56">IF(INDEX('[1]Preferred Waterfall'!$Y$28:$Y$160,MATCH('LP Waterfall'!$C56,'[1]Preferred Waterfall'!$C$28:$C$160,0),)&lt;0,INDEX('[1]Preferred Waterfall'!$Y$28:$Y$160,MATCH('LP Waterfall'!$C56,'[1]Preferred Waterfall'!$C$28:$C$160,0),),0)</f>
        <v>0</v>
      </c>
      <c r="AD56" s="66"/>
      <c r="AE56" s="66">
        <f t="shared" si="22"/>
        <v>-34079792.231002316</v>
      </c>
      <c r="AF56" s="66"/>
      <c r="AG56" s="66">
        <f>IF($C56='[1]Assumptions &amp; Sensitivities'!$G$49,'[1]Operating Statement &amp; Refi'!$Z$16,0)</f>
        <v>0</v>
      </c>
      <c r="AH56" s="66"/>
      <c r="AI56" s="66">
        <f>IF($C56='[1]Assumptions &amp; Sensitivities'!$G$49,'[1]Operating Statement &amp; Refi'!$Z$17,0)</f>
        <v>0</v>
      </c>
      <c r="AJ56" s="66"/>
      <c r="AK56" s="66" cm="1">
        <f t="array" ref="AK56">-IF(INDEX('[1]Preferred Waterfall'!$AE$28:$AE$160,MATCH('LP Waterfall'!$C56,'[1]Preferred Waterfall'!$C$28:$C$160,0),)&lt;0,0,INDEX('[1]Preferred Waterfall'!$AE$28:$AE$160,MATCH('LP Waterfall'!$C56,'[1]Preferred Waterfall'!$C$28:$C$160,0),))</f>
        <v>-181158.33353733877</v>
      </c>
      <c r="AL56" s="66"/>
      <c r="AM56" s="66">
        <f t="shared" si="23"/>
        <v>-34079792.231002316</v>
      </c>
      <c r="AN56" s="66"/>
      <c r="AO56" s="66">
        <f>IF($C56='[1]Operating Statement &amp; Refi'!$U$12,SUM('LP Waterfall'!$AG56,'LP Waterfall'!$AI56,'LP Waterfall'!AK56,$G56),IF($C56&gt;'[1]Operating Statement &amp; Refi'!$U$12,$E56,0))</f>
        <v>0</v>
      </c>
      <c r="AP56" s="66"/>
      <c r="AQ56" s="66">
        <f>IF(AND($C56&gt;='[1]Assumptions &amp; Sensitivities'!$G$49,$C56&lt;='[1]Assumptions &amp; Sensitivities'!$C$14),AQ$26*(-SUM($AG$28:AK56)+$M$18)/-12,0)*-1</f>
        <v>0</v>
      </c>
      <c r="AR56" s="66"/>
      <c r="AS56" s="66">
        <f t="shared" si="5"/>
        <v>0</v>
      </c>
      <c r="AT56" s="66"/>
      <c r="AU56" s="66">
        <f t="shared" si="6"/>
        <v>0</v>
      </c>
      <c r="AV56" s="66"/>
      <c r="AW56" s="66">
        <f t="shared" si="7"/>
        <v>-34079792.231002316</v>
      </c>
      <c r="AX56" s="66"/>
      <c r="AY56" s="66">
        <f t="shared" si="8"/>
        <v>0</v>
      </c>
      <c r="AZ56" s="66"/>
      <c r="BA56" s="66">
        <f t="shared" si="9"/>
        <v>0</v>
      </c>
      <c r="BB56" s="66"/>
      <c r="BC56" s="66">
        <f t="shared" si="10"/>
        <v>0</v>
      </c>
      <c r="BD56" s="66"/>
      <c r="BE56" s="66">
        <f t="shared" si="24"/>
        <v>0</v>
      </c>
      <c r="BF56" s="66"/>
      <c r="BG56" s="66">
        <f t="shared" si="11"/>
        <v>0</v>
      </c>
      <c r="BH56" s="66"/>
      <c r="BI56" s="66">
        <f t="shared" si="12"/>
        <v>0</v>
      </c>
      <c r="BJ56" s="66"/>
      <c r="BK56" s="66">
        <f t="shared" si="25"/>
        <v>0</v>
      </c>
      <c r="BL56" s="66"/>
      <c r="BM56" s="66">
        <f t="shared" si="26"/>
        <v>0</v>
      </c>
      <c r="BN56" s="66"/>
      <c r="BO56" s="66">
        <f t="shared" si="13"/>
        <v>0</v>
      </c>
      <c r="BP56" s="66"/>
      <c r="BQ56" s="66">
        <f t="shared" si="27"/>
        <v>0</v>
      </c>
      <c r="BR56" s="66"/>
      <c r="BS56" s="66">
        <f t="shared" si="28"/>
        <v>0</v>
      </c>
      <c r="BT56" s="66"/>
      <c r="BU56" s="66">
        <f t="shared" si="14"/>
        <v>0</v>
      </c>
      <c r="BV56" s="66"/>
      <c r="BW56" s="66">
        <f t="shared" si="29"/>
        <v>0</v>
      </c>
      <c r="BX56" s="66"/>
      <c r="BY56" s="66">
        <f t="shared" si="30"/>
        <v>0</v>
      </c>
      <c r="BZ56" s="66"/>
      <c r="CA56" s="66">
        <f t="shared" si="15"/>
        <v>0</v>
      </c>
      <c r="CB56" s="2"/>
    </row>
    <row r="57" spans="1:80" x14ac:dyDescent="0.3">
      <c r="A57" s="2">
        <f t="shared" si="16"/>
        <v>3</v>
      </c>
      <c r="C57" s="105">
        <f t="shared" si="31"/>
        <v>46295</v>
      </c>
      <c r="D57" s="19"/>
      <c r="E57" s="103" cm="1">
        <f t="array" ref="E57">IFERROR(IF(AND($C57&gt;='[1]Assumptions &amp; Sensitivities'!$C$8,'LP Waterfall'!$C57&lt;='[1]Assumptions &amp; Sensitivities'!$C$14),INDEX('[1]Preferred Waterfall'!$Q$28:$Q$160,MATCH('LP Waterfall'!$C57,'[1]Preferred Waterfall'!$C$28:$C$160,0),),0),0)</f>
        <v>0</v>
      </c>
      <c r="F57" s="19"/>
      <c r="G57" s="103">
        <f>IF($E57&lt;=0,0,SUMIFS('[1]Monthly Proforma'!$E$145:$FF$145,'[1]Monthly Proforma'!$E$2:$FF$2,'LP Waterfall'!$C57))</f>
        <v>0</v>
      </c>
      <c r="H57" s="19"/>
      <c r="I57" s="106">
        <f t="shared" si="17"/>
        <v>0</v>
      </c>
      <c r="J57" s="107"/>
      <c r="K57" s="107">
        <f t="shared" si="0"/>
        <v>0</v>
      </c>
      <c r="L57" s="107"/>
      <c r="M57" s="107">
        <f t="shared" si="1"/>
        <v>0</v>
      </c>
      <c r="N57" s="107"/>
      <c r="O57" s="107">
        <f t="shared" si="2"/>
        <v>0</v>
      </c>
      <c r="P57" s="107"/>
      <c r="Q57" s="107">
        <f t="shared" si="18"/>
        <v>0</v>
      </c>
      <c r="R57" s="107"/>
      <c r="S57" s="107">
        <f t="shared" si="19"/>
        <v>0</v>
      </c>
      <c r="T57" s="107"/>
      <c r="U57" s="107">
        <f t="shared" si="3"/>
        <v>0</v>
      </c>
      <c r="V57" s="107"/>
      <c r="W57" s="107">
        <f t="shared" si="4"/>
        <v>0</v>
      </c>
      <c r="X57" s="107"/>
      <c r="Y57" s="107">
        <f t="shared" si="20"/>
        <v>0</v>
      </c>
      <c r="Z57" s="107"/>
      <c r="AA57" s="107">
        <f t="shared" si="21"/>
        <v>0</v>
      </c>
      <c r="AB57" s="107"/>
      <c r="AC57" s="107" cm="1">
        <f t="array" ref="AC57">IF(INDEX('[1]Preferred Waterfall'!$Y$28:$Y$160,MATCH('LP Waterfall'!$C57,'[1]Preferred Waterfall'!$C$28:$C$160,0),)&lt;0,INDEX('[1]Preferred Waterfall'!$Y$28:$Y$160,MATCH('LP Waterfall'!$C57,'[1]Preferred Waterfall'!$C$28:$C$160,0),),0)</f>
        <v>0</v>
      </c>
      <c r="AD57" s="107"/>
      <c r="AE57" s="107">
        <f t="shared" si="22"/>
        <v>-34079792.231002316</v>
      </c>
      <c r="AF57" s="107"/>
      <c r="AG57" s="107">
        <f>IF($C57='[1]Assumptions &amp; Sensitivities'!$G$49,'[1]Operating Statement &amp; Refi'!$Z$16,0)</f>
        <v>0</v>
      </c>
      <c r="AH57" s="107"/>
      <c r="AI57" s="107">
        <f>IF($C57='[1]Assumptions &amp; Sensitivities'!$G$49,'[1]Operating Statement &amp; Refi'!$Z$17,0)</f>
        <v>0</v>
      </c>
      <c r="AJ57" s="107"/>
      <c r="AK57" s="107" cm="1">
        <f t="array" ref="AK57">-IF(INDEX('[1]Preferred Waterfall'!$AE$28:$AE$160,MATCH('LP Waterfall'!$C57,'[1]Preferred Waterfall'!$C$28:$C$160,0),)&lt;0,0,INDEX('[1]Preferred Waterfall'!$AE$28:$AE$160,MATCH('LP Waterfall'!$C57,'[1]Preferred Waterfall'!$C$28:$C$160,0),))</f>
        <v>-192982.44844005292</v>
      </c>
      <c r="AL57" s="107"/>
      <c r="AM57" s="107">
        <f t="shared" si="23"/>
        <v>-34079792.231002316</v>
      </c>
      <c r="AN57" s="107"/>
      <c r="AO57" s="107">
        <f>IF($C57='[1]Operating Statement &amp; Refi'!$U$12,SUM('LP Waterfall'!$AG57,'LP Waterfall'!$AI57,'LP Waterfall'!AK57,$G57),IF($C57&gt;'[1]Operating Statement &amp; Refi'!$U$12,$E57,0))</f>
        <v>0</v>
      </c>
      <c r="AP57" s="107"/>
      <c r="AQ57" s="107">
        <f>IF(AND($C57&gt;='[1]Assumptions &amp; Sensitivities'!$G$49,$C57&lt;='[1]Assumptions &amp; Sensitivities'!$C$14),AQ$26*(-SUM($AG$28:AK57)+$M$18)/-12,0)*-1</f>
        <v>0</v>
      </c>
      <c r="AR57" s="107"/>
      <c r="AS57" s="107">
        <f t="shared" si="5"/>
        <v>0</v>
      </c>
      <c r="AT57" s="107"/>
      <c r="AU57" s="107">
        <f t="shared" si="6"/>
        <v>0</v>
      </c>
      <c r="AV57" s="107"/>
      <c r="AW57" s="107">
        <f t="shared" si="7"/>
        <v>-34079792.231002316</v>
      </c>
      <c r="AX57" s="107"/>
      <c r="AY57" s="107">
        <f t="shared" si="8"/>
        <v>0</v>
      </c>
      <c r="AZ57" s="107"/>
      <c r="BA57" s="107">
        <f t="shared" si="9"/>
        <v>0</v>
      </c>
      <c r="BB57" s="107"/>
      <c r="BC57" s="107">
        <f t="shared" si="10"/>
        <v>0</v>
      </c>
      <c r="BD57" s="107"/>
      <c r="BE57" s="107">
        <f t="shared" si="24"/>
        <v>0</v>
      </c>
      <c r="BF57" s="107"/>
      <c r="BG57" s="107">
        <f t="shared" si="11"/>
        <v>0</v>
      </c>
      <c r="BH57" s="107"/>
      <c r="BI57" s="107">
        <f t="shared" si="12"/>
        <v>0</v>
      </c>
      <c r="BJ57" s="107"/>
      <c r="BK57" s="107">
        <f t="shared" si="25"/>
        <v>0</v>
      </c>
      <c r="BL57" s="107"/>
      <c r="BM57" s="107">
        <f t="shared" si="26"/>
        <v>0</v>
      </c>
      <c r="BN57" s="107"/>
      <c r="BO57" s="107">
        <f t="shared" si="13"/>
        <v>0</v>
      </c>
      <c r="BP57" s="107"/>
      <c r="BQ57" s="107">
        <f t="shared" si="27"/>
        <v>0</v>
      </c>
      <c r="BR57" s="107"/>
      <c r="BS57" s="107">
        <f t="shared" si="28"/>
        <v>0</v>
      </c>
      <c r="BT57" s="107"/>
      <c r="BU57" s="107">
        <f t="shared" si="14"/>
        <v>0</v>
      </c>
      <c r="BV57" s="107"/>
      <c r="BW57" s="107">
        <f t="shared" si="29"/>
        <v>0</v>
      </c>
      <c r="BX57" s="107"/>
      <c r="BY57" s="107">
        <f t="shared" si="30"/>
        <v>0</v>
      </c>
      <c r="BZ57" s="107"/>
      <c r="CA57" s="107">
        <f t="shared" si="15"/>
        <v>0</v>
      </c>
      <c r="CB57" s="2"/>
    </row>
    <row r="58" spans="1:80" x14ac:dyDescent="0.3">
      <c r="A58" s="2">
        <f t="shared" si="16"/>
        <v>3</v>
      </c>
      <c r="C58" s="105">
        <f t="shared" si="31"/>
        <v>46326</v>
      </c>
      <c r="D58" s="19"/>
      <c r="E58" s="103" cm="1">
        <f t="array" ref="E58">IFERROR(IF(AND($C58&gt;='[1]Assumptions &amp; Sensitivities'!$C$8,'LP Waterfall'!$C58&lt;='[1]Assumptions &amp; Sensitivities'!$C$14),INDEX('[1]Preferred Waterfall'!$Q$28:$Q$160,MATCH('LP Waterfall'!$C58,'[1]Preferred Waterfall'!$C$28:$C$160,0),),0),0)</f>
        <v>0</v>
      </c>
      <c r="F58" s="19"/>
      <c r="G58" s="103">
        <f>IF($E58&lt;=0,0,SUMIFS('[1]Monthly Proforma'!$E$145:$FF$145,'[1]Monthly Proforma'!$E$2:$FF$2,'LP Waterfall'!$C58))</f>
        <v>0</v>
      </c>
      <c r="H58" s="19"/>
      <c r="I58" s="104">
        <f t="shared" si="17"/>
        <v>0</v>
      </c>
      <c r="J58" s="66"/>
      <c r="K58" s="66">
        <f t="shared" si="0"/>
        <v>0</v>
      </c>
      <c r="L58" s="66"/>
      <c r="M58" s="66">
        <f t="shared" si="1"/>
        <v>0</v>
      </c>
      <c r="N58" s="66"/>
      <c r="O58" s="66">
        <f t="shared" si="2"/>
        <v>0</v>
      </c>
      <c r="P58" s="66"/>
      <c r="Q58" s="66">
        <f t="shared" si="18"/>
        <v>0</v>
      </c>
      <c r="R58" s="66"/>
      <c r="S58" s="66">
        <f t="shared" si="19"/>
        <v>0</v>
      </c>
      <c r="T58" s="66"/>
      <c r="U58" s="66">
        <f t="shared" si="3"/>
        <v>0</v>
      </c>
      <c r="V58" s="66"/>
      <c r="W58" s="66">
        <f t="shared" si="4"/>
        <v>0</v>
      </c>
      <c r="X58" s="66"/>
      <c r="Y58" s="66">
        <f t="shared" si="20"/>
        <v>0</v>
      </c>
      <c r="Z58" s="66"/>
      <c r="AA58" s="66">
        <f t="shared" si="21"/>
        <v>0</v>
      </c>
      <c r="AB58" s="66"/>
      <c r="AC58" s="66" cm="1">
        <f t="array" ref="AC58">IF(INDEX('[1]Preferred Waterfall'!$Y$28:$Y$160,MATCH('LP Waterfall'!$C58,'[1]Preferred Waterfall'!$C$28:$C$160,0),)&lt;0,INDEX('[1]Preferred Waterfall'!$Y$28:$Y$160,MATCH('LP Waterfall'!$C58,'[1]Preferred Waterfall'!$C$28:$C$160,0),),0)</f>
        <v>0</v>
      </c>
      <c r="AD58" s="66"/>
      <c r="AE58" s="66">
        <f t="shared" si="22"/>
        <v>-34079792.231002316</v>
      </c>
      <c r="AF58" s="66"/>
      <c r="AG58" s="66">
        <f>IF($C58='[1]Assumptions &amp; Sensitivities'!$G$49,'[1]Operating Statement &amp; Refi'!$Z$16,0)</f>
        <v>0</v>
      </c>
      <c r="AH58" s="66"/>
      <c r="AI58" s="66">
        <f>IF($C58='[1]Assumptions &amp; Sensitivities'!$G$49,'[1]Operating Statement &amp; Refi'!$Z$17,0)</f>
        <v>0</v>
      </c>
      <c r="AJ58" s="66"/>
      <c r="AK58" s="66" cm="1">
        <f t="array" ref="AK58">-IF(INDEX('[1]Preferred Waterfall'!$AE$28:$AE$160,MATCH('LP Waterfall'!$C58,'[1]Preferred Waterfall'!$C$28:$C$160,0),)&lt;0,0,INDEX('[1]Preferred Waterfall'!$AE$28:$AE$160,MATCH('LP Waterfall'!$C58,'[1]Preferred Waterfall'!$C$28:$C$160,0),))</f>
        <v>-194661.8218366676</v>
      </c>
      <c r="AL58" s="66"/>
      <c r="AM58" s="66">
        <f t="shared" si="23"/>
        <v>-34079792.231002316</v>
      </c>
      <c r="AN58" s="66"/>
      <c r="AO58" s="66">
        <f>IF($C58='[1]Operating Statement &amp; Refi'!$U$12,SUM('LP Waterfall'!$AG58,'LP Waterfall'!$AI58,'LP Waterfall'!AK58,$G58),IF($C58&gt;'[1]Operating Statement &amp; Refi'!$U$12,$E58,0))</f>
        <v>0</v>
      </c>
      <c r="AP58" s="66"/>
      <c r="AQ58" s="66">
        <f>IF(AND($C58&gt;='[1]Assumptions &amp; Sensitivities'!$G$49,$C58&lt;='[1]Assumptions &amp; Sensitivities'!$C$14),AQ$26*(-SUM($AG$28:AK58)+$M$18)/-12,0)*-1</f>
        <v>0</v>
      </c>
      <c r="AR58" s="66"/>
      <c r="AS58" s="66">
        <f t="shared" si="5"/>
        <v>0</v>
      </c>
      <c r="AT58" s="66"/>
      <c r="AU58" s="66">
        <f t="shared" si="6"/>
        <v>0</v>
      </c>
      <c r="AV58" s="66"/>
      <c r="AW58" s="66">
        <f t="shared" si="7"/>
        <v>-34079792.231002316</v>
      </c>
      <c r="AX58" s="66"/>
      <c r="AY58" s="66">
        <f t="shared" si="8"/>
        <v>0</v>
      </c>
      <c r="AZ58" s="66"/>
      <c r="BA58" s="66">
        <f t="shared" si="9"/>
        <v>0</v>
      </c>
      <c r="BB58" s="66"/>
      <c r="BC58" s="66">
        <f t="shared" si="10"/>
        <v>0</v>
      </c>
      <c r="BD58" s="66"/>
      <c r="BE58" s="66">
        <f t="shared" si="24"/>
        <v>0</v>
      </c>
      <c r="BF58" s="66"/>
      <c r="BG58" s="66">
        <f t="shared" si="11"/>
        <v>0</v>
      </c>
      <c r="BH58" s="66"/>
      <c r="BI58" s="66">
        <f t="shared" si="12"/>
        <v>0</v>
      </c>
      <c r="BJ58" s="66"/>
      <c r="BK58" s="66">
        <f t="shared" si="25"/>
        <v>0</v>
      </c>
      <c r="BL58" s="66"/>
      <c r="BM58" s="66">
        <f t="shared" si="26"/>
        <v>0</v>
      </c>
      <c r="BN58" s="66"/>
      <c r="BO58" s="66">
        <f t="shared" si="13"/>
        <v>0</v>
      </c>
      <c r="BP58" s="66"/>
      <c r="BQ58" s="66">
        <f t="shared" si="27"/>
        <v>0</v>
      </c>
      <c r="BR58" s="66"/>
      <c r="BS58" s="66">
        <f t="shared" si="28"/>
        <v>0</v>
      </c>
      <c r="BT58" s="66"/>
      <c r="BU58" s="66">
        <f t="shared" si="14"/>
        <v>0</v>
      </c>
      <c r="BV58" s="66"/>
      <c r="BW58" s="66">
        <f t="shared" si="29"/>
        <v>0</v>
      </c>
      <c r="BX58" s="66"/>
      <c r="BY58" s="66">
        <f t="shared" si="30"/>
        <v>0</v>
      </c>
      <c r="BZ58" s="66"/>
      <c r="CA58" s="66">
        <f t="shared" si="15"/>
        <v>0</v>
      </c>
      <c r="CB58" s="2"/>
    </row>
    <row r="59" spans="1:80" x14ac:dyDescent="0.3">
      <c r="A59" s="2">
        <f t="shared" si="16"/>
        <v>3</v>
      </c>
      <c r="C59" s="105">
        <f t="shared" si="31"/>
        <v>46356</v>
      </c>
      <c r="E59" s="103" cm="1">
        <f t="array" ref="E59">IFERROR(IF(AND($C59&gt;='[1]Assumptions &amp; Sensitivities'!$C$8,'LP Waterfall'!$C59&lt;='[1]Assumptions &amp; Sensitivities'!$C$14),INDEX('[1]Preferred Waterfall'!$Q$28:$Q$160,MATCH('LP Waterfall'!$C59,'[1]Preferred Waterfall'!$C$28:$C$160,0),),0),0)</f>
        <v>0</v>
      </c>
      <c r="G59" s="103">
        <f>IF($E59&lt;=0,0,SUMIFS('[1]Monthly Proforma'!$E$145:$FF$145,'[1]Monthly Proforma'!$E$2:$FF$2,'LP Waterfall'!$C59))</f>
        <v>0</v>
      </c>
      <c r="I59" s="106">
        <f t="shared" si="17"/>
        <v>0</v>
      </c>
      <c r="J59" s="107"/>
      <c r="K59" s="107">
        <f t="shared" si="0"/>
        <v>0</v>
      </c>
      <c r="L59" s="107"/>
      <c r="M59" s="107">
        <f t="shared" si="1"/>
        <v>0</v>
      </c>
      <c r="N59" s="107"/>
      <c r="O59" s="107">
        <f t="shared" si="2"/>
        <v>0</v>
      </c>
      <c r="P59" s="107"/>
      <c r="Q59" s="107">
        <f t="shared" si="18"/>
        <v>0</v>
      </c>
      <c r="R59" s="107"/>
      <c r="S59" s="107">
        <f t="shared" si="19"/>
        <v>0</v>
      </c>
      <c r="T59" s="107"/>
      <c r="U59" s="107">
        <f t="shared" si="3"/>
        <v>0</v>
      </c>
      <c r="V59" s="107"/>
      <c r="W59" s="107">
        <f t="shared" si="4"/>
        <v>0</v>
      </c>
      <c r="X59" s="107"/>
      <c r="Y59" s="107">
        <f t="shared" si="20"/>
        <v>0</v>
      </c>
      <c r="Z59" s="107"/>
      <c r="AA59" s="107">
        <f t="shared" si="21"/>
        <v>0</v>
      </c>
      <c r="AB59" s="107"/>
      <c r="AC59" s="107" cm="1">
        <f t="array" ref="AC59">IF(INDEX('[1]Preferred Waterfall'!$Y$28:$Y$160,MATCH('LP Waterfall'!$C59,'[1]Preferred Waterfall'!$C$28:$C$160,0),)&lt;0,INDEX('[1]Preferred Waterfall'!$Y$28:$Y$160,MATCH('LP Waterfall'!$C59,'[1]Preferred Waterfall'!$C$28:$C$160,0),),0)</f>
        <v>0</v>
      </c>
      <c r="AD59" s="107"/>
      <c r="AE59" s="107">
        <f t="shared" si="22"/>
        <v>-34079792.231002316</v>
      </c>
      <c r="AF59" s="107"/>
      <c r="AG59" s="107">
        <f>IF($C59='[1]Assumptions &amp; Sensitivities'!$G$49,'[1]Operating Statement &amp; Refi'!$Z$16,0)</f>
        <v>0</v>
      </c>
      <c r="AH59" s="107"/>
      <c r="AI59" s="107">
        <f>IF($C59='[1]Assumptions &amp; Sensitivities'!$G$49,'[1]Operating Statement &amp; Refi'!$Z$17,0)</f>
        <v>0</v>
      </c>
      <c r="AJ59" s="107"/>
      <c r="AK59" s="107" cm="1">
        <f t="array" ref="AK59">-IF(INDEX('[1]Preferred Waterfall'!$AE$28:$AE$160,MATCH('LP Waterfall'!$C59,'[1]Preferred Waterfall'!$C$28:$C$160,0),)&lt;0,0,INDEX('[1]Preferred Waterfall'!$AE$28:$AE$160,MATCH('LP Waterfall'!$C59,'[1]Preferred Waterfall'!$C$28:$C$160,0),))</f>
        <v>-196341.19523328217</v>
      </c>
      <c r="AL59" s="107"/>
      <c r="AM59" s="107">
        <f t="shared" si="23"/>
        <v>-34079792.231002316</v>
      </c>
      <c r="AN59" s="107"/>
      <c r="AO59" s="107">
        <f>IF($C59='[1]Operating Statement &amp; Refi'!$U$12,SUM('LP Waterfall'!$AG59,'LP Waterfall'!$AI59,'LP Waterfall'!AK59,$G59),IF($C59&gt;'[1]Operating Statement &amp; Refi'!$U$12,$E59,0))</f>
        <v>0</v>
      </c>
      <c r="AP59" s="107"/>
      <c r="AQ59" s="107">
        <f>IF(AND($C59&gt;='[1]Assumptions &amp; Sensitivities'!$G$49,$C59&lt;='[1]Assumptions &amp; Sensitivities'!$C$14),AQ$26*(-SUM($AG$28:AK59)+$M$18)/-12,0)*-1</f>
        <v>0</v>
      </c>
      <c r="AR59" s="107"/>
      <c r="AS59" s="107">
        <f t="shared" si="5"/>
        <v>0</v>
      </c>
      <c r="AT59" s="107"/>
      <c r="AU59" s="107">
        <f t="shared" si="6"/>
        <v>0</v>
      </c>
      <c r="AV59" s="107"/>
      <c r="AW59" s="107">
        <f t="shared" si="7"/>
        <v>-34079792.231002316</v>
      </c>
      <c r="AX59" s="107"/>
      <c r="AY59" s="107">
        <f t="shared" si="8"/>
        <v>0</v>
      </c>
      <c r="AZ59" s="107"/>
      <c r="BA59" s="107">
        <f t="shared" si="9"/>
        <v>0</v>
      </c>
      <c r="BB59" s="107"/>
      <c r="BC59" s="107">
        <f t="shared" si="10"/>
        <v>0</v>
      </c>
      <c r="BD59" s="107"/>
      <c r="BE59" s="107">
        <f t="shared" si="24"/>
        <v>0</v>
      </c>
      <c r="BF59" s="107"/>
      <c r="BG59" s="107">
        <f t="shared" si="11"/>
        <v>0</v>
      </c>
      <c r="BH59" s="107"/>
      <c r="BI59" s="107">
        <f t="shared" si="12"/>
        <v>0</v>
      </c>
      <c r="BJ59" s="107"/>
      <c r="BK59" s="107">
        <f t="shared" si="25"/>
        <v>0</v>
      </c>
      <c r="BL59" s="107"/>
      <c r="BM59" s="107">
        <f t="shared" si="26"/>
        <v>0</v>
      </c>
      <c r="BN59" s="107"/>
      <c r="BO59" s="107">
        <f t="shared" si="13"/>
        <v>0</v>
      </c>
      <c r="BP59" s="107"/>
      <c r="BQ59" s="107">
        <f t="shared" si="27"/>
        <v>0</v>
      </c>
      <c r="BR59" s="107"/>
      <c r="BS59" s="107">
        <f t="shared" si="28"/>
        <v>0</v>
      </c>
      <c r="BT59" s="107"/>
      <c r="BU59" s="107">
        <f t="shared" si="14"/>
        <v>0</v>
      </c>
      <c r="BV59" s="107"/>
      <c r="BW59" s="107">
        <f t="shared" si="29"/>
        <v>0</v>
      </c>
      <c r="BX59" s="107"/>
      <c r="BY59" s="107">
        <f t="shared" si="30"/>
        <v>0</v>
      </c>
      <c r="BZ59" s="107"/>
      <c r="CA59" s="107">
        <f t="shared" si="15"/>
        <v>0</v>
      </c>
      <c r="CB59" s="2"/>
    </row>
    <row r="60" spans="1:80" x14ac:dyDescent="0.3">
      <c r="A60" s="2">
        <f t="shared" si="16"/>
        <v>3</v>
      </c>
      <c r="C60" s="105">
        <f t="shared" si="31"/>
        <v>46387</v>
      </c>
      <c r="E60" s="103" cm="1">
        <f t="array" ref="E60">IFERROR(IF(AND($C60&gt;='[1]Assumptions &amp; Sensitivities'!$C$8,'LP Waterfall'!$C60&lt;='[1]Assumptions &amp; Sensitivities'!$C$14),INDEX('[1]Preferred Waterfall'!$Q$28:$Q$160,MATCH('LP Waterfall'!$C60,'[1]Preferred Waterfall'!$C$28:$C$160,0),),0),0)</f>
        <v>0</v>
      </c>
      <c r="G60" s="103">
        <f>IF($E60&lt;=0,0,SUMIFS('[1]Monthly Proforma'!$E$145:$FF$145,'[1]Monthly Proforma'!$E$2:$FF$2,'LP Waterfall'!$C60))</f>
        <v>0</v>
      </c>
      <c r="I60" s="104">
        <f t="shared" si="17"/>
        <v>0</v>
      </c>
      <c r="J60" s="66"/>
      <c r="K60" s="66">
        <f t="shared" si="0"/>
        <v>0</v>
      </c>
      <c r="L60" s="66"/>
      <c r="M60" s="66">
        <f t="shared" si="1"/>
        <v>0</v>
      </c>
      <c r="N60" s="66"/>
      <c r="O60" s="66">
        <f t="shared" si="2"/>
        <v>0</v>
      </c>
      <c r="P60" s="66"/>
      <c r="Q60" s="66">
        <f t="shared" si="18"/>
        <v>0</v>
      </c>
      <c r="R60" s="66"/>
      <c r="S60" s="66">
        <f t="shared" si="19"/>
        <v>0</v>
      </c>
      <c r="T60" s="66"/>
      <c r="U60" s="66">
        <f t="shared" si="3"/>
        <v>0</v>
      </c>
      <c r="V60" s="66"/>
      <c r="W60" s="66">
        <f t="shared" si="4"/>
        <v>0</v>
      </c>
      <c r="X60" s="66"/>
      <c r="Y60" s="66">
        <f t="shared" si="20"/>
        <v>0</v>
      </c>
      <c r="Z60" s="66"/>
      <c r="AA60" s="66">
        <f t="shared" si="21"/>
        <v>0</v>
      </c>
      <c r="AB60" s="66"/>
      <c r="AC60" s="66" cm="1">
        <f t="array" ref="AC60">IF(INDEX('[1]Preferred Waterfall'!$Y$28:$Y$160,MATCH('LP Waterfall'!$C60,'[1]Preferred Waterfall'!$C$28:$C$160,0),)&lt;0,INDEX('[1]Preferred Waterfall'!$Y$28:$Y$160,MATCH('LP Waterfall'!$C60,'[1]Preferred Waterfall'!$C$28:$C$160,0),),0)</f>
        <v>0</v>
      </c>
      <c r="AD60" s="66"/>
      <c r="AE60" s="66">
        <f t="shared" si="22"/>
        <v>-34079792.231002316</v>
      </c>
      <c r="AF60" s="66"/>
      <c r="AG60" s="66">
        <f>IF($C60='[1]Assumptions &amp; Sensitivities'!$G$49,'[1]Operating Statement &amp; Refi'!$Z$16,0)</f>
        <v>0</v>
      </c>
      <c r="AH60" s="66"/>
      <c r="AI60" s="66">
        <f>IF($C60='[1]Assumptions &amp; Sensitivities'!$G$49,'[1]Operating Statement &amp; Refi'!$Z$17,0)</f>
        <v>0</v>
      </c>
      <c r="AJ60" s="66"/>
      <c r="AK60" s="66" cm="1">
        <f t="array" ref="AK60">-IF(INDEX('[1]Preferred Waterfall'!$AE$28:$AE$160,MATCH('LP Waterfall'!$C60,'[1]Preferred Waterfall'!$C$28:$C$160,0),)&lt;0,0,INDEX('[1]Preferred Waterfall'!$AE$28:$AE$160,MATCH('LP Waterfall'!$C60,'[1]Preferred Waterfall'!$C$28:$C$160,0),))</f>
        <v>-198020.56862989662</v>
      </c>
      <c r="AL60" s="66"/>
      <c r="AM60" s="66">
        <f t="shared" si="23"/>
        <v>-34079792.231002316</v>
      </c>
      <c r="AN60" s="66"/>
      <c r="AO60" s="66">
        <f>IF($C60='[1]Operating Statement &amp; Refi'!$U$12,SUM('LP Waterfall'!$AG60,'LP Waterfall'!$AI60,'LP Waterfall'!AK60,$G60),IF($C60&gt;'[1]Operating Statement &amp; Refi'!$U$12,$E60,0))</f>
        <v>0</v>
      </c>
      <c r="AP60" s="66"/>
      <c r="AQ60" s="66">
        <f>IF(AND($C60&gt;='[1]Assumptions &amp; Sensitivities'!$G$49,$C60&lt;='[1]Assumptions &amp; Sensitivities'!$C$14),AQ$26*(-SUM($AG$28:AK60)+$M$18)/-12,0)*-1</f>
        <v>0</v>
      </c>
      <c r="AR60" s="66"/>
      <c r="AS60" s="66">
        <f t="shared" si="5"/>
        <v>0</v>
      </c>
      <c r="AT60" s="66"/>
      <c r="AU60" s="66">
        <f t="shared" si="6"/>
        <v>0</v>
      </c>
      <c r="AV60" s="66"/>
      <c r="AW60" s="66">
        <f t="shared" si="7"/>
        <v>-34079792.231002316</v>
      </c>
      <c r="AX60" s="66"/>
      <c r="AY60" s="66">
        <f t="shared" si="8"/>
        <v>0</v>
      </c>
      <c r="AZ60" s="66"/>
      <c r="BA60" s="66">
        <f t="shared" si="9"/>
        <v>0</v>
      </c>
      <c r="BB60" s="66"/>
      <c r="BC60" s="66">
        <f t="shared" si="10"/>
        <v>0</v>
      </c>
      <c r="BD60" s="66"/>
      <c r="BE60" s="66">
        <f t="shared" si="24"/>
        <v>0</v>
      </c>
      <c r="BF60" s="66"/>
      <c r="BG60" s="66">
        <f t="shared" si="11"/>
        <v>0</v>
      </c>
      <c r="BH60" s="66"/>
      <c r="BI60" s="66">
        <f t="shared" si="12"/>
        <v>0</v>
      </c>
      <c r="BJ60" s="66"/>
      <c r="BK60" s="66">
        <f t="shared" si="25"/>
        <v>0</v>
      </c>
      <c r="BL60" s="66"/>
      <c r="BM60" s="66">
        <f t="shared" si="26"/>
        <v>0</v>
      </c>
      <c r="BN60" s="66"/>
      <c r="BO60" s="66">
        <f t="shared" si="13"/>
        <v>0</v>
      </c>
      <c r="BP60" s="66"/>
      <c r="BQ60" s="66">
        <f t="shared" si="27"/>
        <v>0</v>
      </c>
      <c r="BR60" s="66"/>
      <c r="BS60" s="66">
        <f t="shared" si="28"/>
        <v>0</v>
      </c>
      <c r="BT60" s="66"/>
      <c r="BU60" s="66">
        <f t="shared" si="14"/>
        <v>0</v>
      </c>
      <c r="BV60" s="66"/>
      <c r="BW60" s="66">
        <f t="shared" si="29"/>
        <v>0</v>
      </c>
      <c r="BX60" s="66"/>
      <c r="BY60" s="66">
        <f t="shared" si="30"/>
        <v>0</v>
      </c>
      <c r="BZ60" s="66"/>
      <c r="CA60" s="66">
        <f t="shared" si="15"/>
        <v>0</v>
      </c>
      <c r="CB60" s="2"/>
    </row>
    <row r="61" spans="1:80" x14ac:dyDescent="0.3">
      <c r="A61" s="2">
        <f t="shared" si="16"/>
        <v>3</v>
      </c>
      <c r="C61" s="105">
        <f t="shared" si="31"/>
        <v>46418</v>
      </c>
      <c r="E61" s="103" cm="1">
        <f t="array" ref="E61">IFERROR(IF(AND($C61&gt;='[1]Assumptions &amp; Sensitivities'!$C$8,'LP Waterfall'!$C61&lt;='[1]Assumptions &amp; Sensitivities'!$C$14),INDEX('[1]Preferred Waterfall'!$Q$28:$Q$160,MATCH('LP Waterfall'!$C61,'[1]Preferred Waterfall'!$C$28:$C$160,0),),0),0)</f>
        <v>0</v>
      </c>
      <c r="G61" s="103">
        <f>IF($E61&lt;=0,0,SUMIFS('[1]Monthly Proforma'!$E$145:$FF$145,'[1]Monthly Proforma'!$E$2:$FF$2,'LP Waterfall'!$C61))</f>
        <v>0</v>
      </c>
      <c r="I61" s="106">
        <f t="shared" si="17"/>
        <v>0</v>
      </c>
      <c r="J61" s="107"/>
      <c r="K61" s="107">
        <f t="shared" si="0"/>
        <v>0</v>
      </c>
      <c r="L61" s="107"/>
      <c r="M61" s="107">
        <f t="shared" si="1"/>
        <v>0</v>
      </c>
      <c r="N61" s="107"/>
      <c r="O61" s="107">
        <f t="shared" si="2"/>
        <v>0</v>
      </c>
      <c r="P61" s="107"/>
      <c r="Q61" s="107">
        <f t="shared" si="18"/>
        <v>0</v>
      </c>
      <c r="R61" s="107"/>
      <c r="S61" s="107">
        <f t="shared" si="19"/>
        <v>0</v>
      </c>
      <c r="T61" s="107"/>
      <c r="U61" s="107">
        <f t="shared" si="3"/>
        <v>0</v>
      </c>
      <c r="V61" s="107"/>
      <c r="W61" s="107">
        <f t="shared" si="4"/>
        <v>0</v>
      </c>
      <c r="X61" s="107"/>
      <c r="Y61" s="107">
        <f t="shared" si="20"/>
        <v>0</v>
      </c>
      <c r="Z61" s="107"/>
      <c r="AA61" s="107">
        <f t="shared" si="21"/>
        <v>0</v>
      </c>
      <c r="AB61" s="107"/>
      <c r="AC61" s="107" cm="1">
        <f t="array" ref="AC61">IF(INDEX('[1]Preferred Waterfall'!$Y$28:$Y$160,MATCH('LP Waterfall'!$C61,'[1]Preferred Waterfall'!$C$28:$C$160,0),)&lt;0,INDEX('[1]Preferred Waterfall'!$Y$28:$Y$160,MATCH('LP Waterfall'!$C61,'[1]Preferred Waterfall'!$C$28:$C$160,0),),0)</f>
        <v>0</v>
      </c>
      <c r="AD61" s="107"/>
      <c r="AE61" s="107">
        <f t="shared" si="22"/>
        <v>-34079792.231002316</v>
      </c>
      <c r="AF61" s="107"/>
      <c r="AG61" s="107">
        <f>IF($C61='[1]Assumptions &amp; Sensitivities'!$G$49,'[1]Operating Statement &amp; Refi'!$Z$16,0)</f>
        <v>0</v>
      </c>
      <c r="AH61" s="107"/>
      <c r="AI61" s="107">
        <f>IF($C61='[1]Assumptions &amp; Sensitivities'!$G$49,'[1]Operating Statement &amp; Refi'!$Z$17,0)</f>
        <v>0</v>
      </c>
      <c r="AJ61" s="107"/>
      <c r="AK61" s="107" cm="1">
        <f t="array" ref="AK61">-IF(INDEX('[1]Preferred Waterfall'!$AE$28:$AE$160,MATCH('LP Waterfall'!$C61,'[1]Preferred Waterfall'!$C$28:$C$160,0),)&lt;0,0,INDEX('[1]Preferred Waterfall'!$AE$28:$AE$160,MATCH('LP Waterfall'!$C61,'[1]Preferred Waterfall'!$C$28:$C$160,0),))</f>
        <v>-199699.94202651107</v>
      </c>
      <c r="AL61" s="107"/>
      <c r="AM61" s="107">
        <f t="shared" si="23"/>
        <v>-34079792.231002316</v>
      </c>
      <c r="AN61" s="107"/>
      <c r="AO61" s="107">
        <f>IF($C61='[1]Operating Statement &amp; Refi'!$U$12,SUM('LP Waterfall'!$AG61,'LP Waterfall'!$AI61,'LP Waterfall'!AK61,$G61),IF($C61&gt;'[1]Operating Statement &amp; Refi'!$U$12,$E61,0))</f>
        <v>0</v>
      </c>
      <c r="AP61" s="107"/>
      <c r="AQ61" s="107">
        <f>IF(AND($C61&gt;='[1]Assumptions &amp; Sensitivities'!$G$49,$C61&lt;='[1]Assumptions &amp; Sensitivities'!$C$14),AQ$26*(-SUM($AG$28:AK61)+$M$18)/-12,0)*-1</f>
        <v>0</v>
      </c>
      <c r="AR61" s="107"/>
      <c r="AS61" s="107">
        <f t="shared" si="5"/>
        <v>0</v>
      </c>
      <c r="AT61" s="107"/>
      <c r="AU61" s="107">
        <f t="shared" si="6"/>
        <v>0</v>
      </c>
      <c r="AV61" s="107"/>
      <c r="AW61" s="107">
        <f t="shared" si="7"/>
        <v>-34079792.231002316</v>
      </c>
      <c r="AX61" s="107"/>
      <c r="AY61" s="107">
        <f t="shared" si="8"/>
        <v>0</v>
      </c>
      <c r="AZ61" s="107"/>
      <c r="BA61" s="107">
        <f t="shared" si="9"/>
        <v>0</v>
      </c>
      <c r="BB61" s="107"/>
      <c r="BC61" s="107">
        <f t="shared" si="10"/>
        <v>0</v>
      </c>
      <c r="BD61" s="107"/>
      <c r="BE61" s="107">
        <f t="shared" si="24"/>
        <v>0</v>
      </c>
      <c r="BF61" s="107"/>
      <c r="BG61" s="107">
        <f t="shared" si="11"/>
        <v>0</v>
      </c>
      <c r="BH61" s="107"/>
      <c r="BI61" s="107">
        <f t="shared" si="12"/>
        <v>0</v>
      </c>
      <c r="BJ61" s="107"/>
      <c r="BK61" s="107">
        <f t="shared" si="25"/>
        <v>0</v>
      </c>
      <c r="BL61" s="107"/>
      <c r="BM61" s="107">
        <f t="shared" si="26"/>
        <v>0</v>
      </c>
      <c r="BN61" s="107"/>
      <c r="BO61" s="107">
        <f t="shared" si="13"/>
        <v>0</v>
      </c>
      <c r="BP61" s="107"/>
      <c r="BQ61" s="107">
        <f t="shared" si="27"/>
        <v>0</v>
      </c>
      <c r="BR61" s="107"/>
      <c r="BS61" s="107">
        <f t="shared" si="28"/>
        <v>0</v>
      </c>
      <c r="BT61" s="107"/>
      <c r="BU61" s="107">
        <f t="shared" si="14"/>
        <v>0</v>
      </c>
      <c r="BV61" s="107"/>
      <c r="BW61" s="107">
        <f t="shared" si="29"/>
        <v>0</v>
      </c>
      <c r="BX61" s="107"/>
      <c r="BY61" s="107">
        <f t="shared" si="30"/>
        <v>0</v>
      </c>
      <c r="BZ61" s="107"/>
      <c r="CA61" s="107">
        <f t="shared" si="15"/>
        <v>0</v>
      </c>
      <c r="CB61" s="2"/>
    </row>
    <row r="62" spans="1:80" x14ac:dyDescent="0.3">
      <c r="A62" s="2">
        <f t="shared" si="16"/>
        <v>3</v>
      </c>
      <c r="C62" s="105">
        <f t="shared" si="31"/>
        <v>46446</v>
      </c>
      <c r="E62" s="103" cm="1">
        <f t="array" ref="E62">IFERROR(IF(AND($C62&gt;='[1]Assumptions &amp; Sensitivities'!$C$8,'LP Waterfall'!$C62&lt;='[1]Assumptions &amp; Sensitivities'!$C$14),INDEX('[1]Preferred Waterfall'!$Q$28:$Q$160,MATCH('LP Waterfall'!$C62,'[1]Preferred Waterfall'!$C$28:$C$160,0),),0),0)</f>
        <v>0</v>
      </c>
      <c r="G62" s="103">
        <f>IF($E62&lt;=0,0,SUMIFS('[1]Monthly Proforma'!$E$145:$FF$145,'[1]Monthly Proforma'!$E$2:$FF$2,'LP Waterfall'!$C62))</f>
        <v>0</v>
      </c>
      <c r="I62" s="104">
        <f t="shared" si="17"/>
        <v>0</v>
      </c>
      <c r="J62" s="66"/>
      <c r="K62" s="66">
        <f t="shared" si="0"/>
        <v>0</v>
      </c>
      <c r="L62" s="66"/>
      <c r="M62" s="66">
        <f t="shared" si="1"/>
        <v>0</v>
      </c>
      <c r="N62" s="66"/>
      <c r="O62" s="66">
        <f t="shared" si="2"/>
        <v>0</v>
      </c>
      <c r="P62" s="66"/>
      <c r="Q62" s="66">
        <f t="shared" si="18"/>
        <v>0</v>
      </c>
      <c r="R62" s="66"/>
      <c r="S62" s="66">
        <f t="shared" si="19"/>
        <v>0</v>
      </c>
      <c r="T62" s="66"/>
      <c r="U62" s="66">
        <f t="shared" si="3"/>
        <v>0</v>
      </c>
      <c r="V62" s="66"/>
      <c r="W62" s="66">
        <f t="shared" si="4"/>
        <v>0</v>
      </c>
      <c r="X62" s="66"/>
      <c r="Y62" s="66">
        <f t="shared" si="20"/>
        <v>0</v>
      </c>
      <c r="Z62" s="66"/>
      <c r="AA62" s="66">
        <f t="shared" si="21"/>
        <v>0</v>
      </c>
      <c r="AB62" s="66"/>
      <c r="AC62" s="66" cm="1">
        <f t="array" ref="AC62">IF(INDEX('[1]Preferred Waterfall'!$Y$28:$Y$160,MATCH('LP Waterfall'!$C62,'[1]Preferred Waterfall'!$C$28:$C$160,0),)&lt;0,INDEX('[1]Preferred Waterfall'!$Y$28:$Y$160,MATCH('LP Waterfall'!$C62,'[1]Preferred Waterfall'!$C$28:$C$160,0),),0)</f>
        <v>0</v>
      </c>
      <c r="AD62" s="66"/>
      <c r="AE62" s="66">
        <f t="shared" si="22"/>
        <v>-34079792.231002316</v>
      </c>
      <c r="AF62" s="66"/>
      <c r="AG62" s="66">
        <f>IF($C62='[1]Assumptions &amp; Sensitivities'!$G$49,'[1]Operating Statement &amp; Refi'!$Z$16,0)</f>
        <v>0</v>
      </c>
      <c r="AH62" s="66"/>
      <c r="AI62" s="66">
        <f>IF($C62='[1]Assumptions &amp; Sensitivities'!$G$49,'[1]Operating Statement &amp; Refi'!$Z$17,0)</f>
        <v>0</v>
      </c>
      <c r="AJ62" s="66"/>
      <c r="AK62" s="66" cm="1">
        <f t="array" ref="AK62">-IF(INDEX('[1]Preferred Waterfall'!$AE$28:$AE$160,MATCH('LP Waterfall'!$C62,'[1]Preferred Waterfall'!$C$28:$C$160,0),)&lt;0,0,INDEX('[1]Preferred Waterfall'!$AE$28:$AE$160,MATCH('LP Waterfall'!$C62,'[1]Preferred Waterfall'!$C$28:$C$160,0),))</f>
        <v>-201379.31542312563</v>
      </c>
      <c r="AL62" s="66"/>
      <c r="AM62" s="66">
        <f t="shared" si="23"/>
        <v>-34079792.231002316</v>
      </c>
      <c r="AN62" s="66"/>
      <c r="AO62" s="66">
        <f>IF($C62='[1]Operating Statement &amp; Refi'!$U$12,SUM('LP Waterfall'!$AG62,'LP Waterfall'!$AI62,'LP Waterfall'!AK62,$G62),IF($C62&gt;'[1]Operating Statement &amp; Refi'!$U$12,$E62,0))</f>
        <v>0</v>
      </c>
      <c r="AP62" s="66"/>
      <c r="AQ62" s="66">
        <f>IF(AND($C62&gt;='[1]Assumptions &amp; Sensitivities'!$G$49,$C62&lt;='[1]Assumptions &amp; Sensitivities'!$C$14),AQ$26*(-SUM($AG$28:AK62)+$M$18)/-12,0)*-1</f>
        <v>0</v>
      </c>
      <c r="AR62" s="66"/>
      <c r="AS62" s="66">
        <f t="shared" si="5"/>
        <v>0</v>
      </c>
      <c r="AT62" s="66"/>
      <c r="AU62" s="66">
        <f t="shared" si="6"/>
        <v>0</v>
      </c>
      <c r="AV62" s="66"/>
      <c r="AW62" s="66">
        <f t="shared" si="7"/>
        <v>-34079792.231002316</v>
      </c>
      <c r="AX62" s="66"/>
      <c r="AY62" s="66">
        <f t="shared" si="8"/>
        <v>0</v>
      </c>
      <c r="AZ62" s="66"/>
      <c r="BA62" s="66">
        <f t="shared" si="9"/>
        <v>0</v>
      </c>
      <c r="BB62" s="66"/>
      <c r="BC62" s="66">
        <f t="shared" si="10"/>
        <v>0</v>
      </c>
      <c r="BD62" s="66"/>
      <c r="BE62" s="66">
        <f t="shared" si="24"/>
        <v>0</v>
      </c>
      <c r="BF62" s="66"/>
      <c r="BG62" s="66">
        <f t="shared" si="11"/>
        <v>0</v>
      </c>
      <c r="BH62" s="66"/>
      <c r="BI62" s="66">
        <f t="shared" si="12"/>
        <v>0</v>
      </c>
      <c r="BJ62" s="66"/>
      <c r="BK62" s="66">
        <f t="shared" si="25"/>
        <v>0</v>
      </c>
      <c r="BL62" s="66"/>
      <c r="BM62" s="66">
        <f t="shared" si="26"/>
        <v>0</v>
      </c>
      <c r="BN62" s="66"/>
      <c r="BO62" s="66">
        <f t="shared" si="13"/>
        <v>0</v>
      </c>
      <c r="BP62" s="66"/>
      <c r="BQ62" s="66">
        <f t="shared" si="27"/>
        <v>0</v>
      </c>
      <c r="BR62" s="66"/>
      <c r="BS62" s="66">
        <f t="shared" si="28"/>
        <v>0</v>
      </c>
      <c r="BT62" s="66"/>
      <c r="BU62" s="66">
        <f t="shared" si="14"/>
        <v>0</v>
      </c>
      <c r="BV62" s="66"/>
      <c r="BW62" s="66">
        <f t="shared" si="29"/>
        <v>0</v>
      </c>
      <c r="BX62" s="66"/>
      <c r="BY62" s="66">
        <f t="shared" si="30"/>
        <v>0</v>
      </c>
      <c r="BZ62" s="66"/>
      <c r="CA62" s="66">
        <f t="shared" si="15"/>
        <v>0</v>
      </c>
      <c r="CB62" s="2"/>
    </row>
    <row r="63" spans="1:80" x14ac:dyDescent="0.3">
      <c r="A63" s="2">
        <f t="shared" si="16"/>
        <v>3</v>
      </c>
      <c r="C63" s="105">
        <f t="shared" si="31"/>
        <v>46477</v>
      </c>
      <c r="E63" s="103" cm="1">
        <f t="array" ref="E63">IFERROR(IF(AND($C63&gt;='[1]Assumptions &amp; Sensitivities'!$C$8,'LP Waterfall'!$C63&lt;='[1]Assumptions &amp; Sensitivities'!$C$14),INDEX('[1]Preferred Waterfall'!$Q$28:$Q$160,MATCH('LP Waterfall'!$C63,'[1]Preferred Waterfall'!$C$28:$C$160,0),),0),0)</f>
        <v>0</v>
      </c>
      <c r="G63" s="103">
        <f>IF($E63&lt;=0,0,SUMIFS('[1]Monthly Proforma'!$E$145:$FF$145,'[1]Monthly Proforma'!$E$2:$FF$2,'LP Waterfall'!$C63))</f>
        <v>0</v>
      </c>
      <c r="I63" s="106">
        <f t="shared" si="17"/>
        <v>0</v>
      </c>
      <c r="J63" s="107"/>
      <c r="K63" s="107">
        <f t="shared" si="0"/>
        <v>0</v>
      </c>
      <c r="L63" s="107"/>
      <c r="M63" s="107">
        <f t="shared" si="1"/>
        <v>0</v>
      </c>
      <c r="N63" s="107"/>
      <c r="O63" s="107">
        <f t="shared" si="2"/>
        <v>0</v>
      </c>
      <c r="P63" s="107"/>
      <c r="Q63" s="107">
        <f t="shared" si="18"/>
        <v>0</v>
      </c>
      <c r="R63" s="107"/>
      <c r="S63" s="107">
        <f t="shared" si="19"/>
        <v>0</v>
      </c>
      <c r="T63" s="107"/>
      <c r="U63" s="107">
        <f t="shared" si="3"/>
        <v>0</v>
      </c>
      <c r="V63" s="107"/>
      <c r="W63" s="107">
        <f t="shared" si="4"/>
        <v>0</v>
      </c>
      <c r="X63" s="107"/>
      <c r="Y63" s="107">
        <f t="shared" si="20"/>
        <v>0</v>
      </c>
      <c r="Z63" s="107"/>
      <c r="AA63" s="107">
        <f t="shared" si="21"/>
        <v>0</v>
      </c>
      <c r="AB63" s="107"/>
      <c r="AC63" s="107" cm="1">
        <f t="array" ref="AC63">IF(INDEX('[1]Preferred Waterfall'!$Y$28:$Y$160,MATCH('LP Waterfall'!$C63,'[1]Preferred Waterfall'!$C$28:$C$160,0),)&lt;0,INDEX('[1]Preferred Waterfall'!$Y$28:$Y$160,MATCH('LP Waterfall'!$C63,'[1]Preferred Waterfall'!$C$28:$C$160,0),),0)</f>
        <v>0</v>
      </c>
      <c r="AD63" s="107"/>
      <c r="AE63" s="107">
        <f t="shared" si="22"/>
        <v>-34079792.231002316</v>
      </c>
      <c r="AF63" s="107"/>
      <c r="AG63" s="107">
        <f>IF($C63='[1]Assumptions &amp; Sensitivities'!$G$49,'[1]Operating Statement &amp; Refi'!$Z$16,0)</f>
        <v>0</v>
      </c>
      <c r="AH63" s="107"/>
      <c r="AI63" s="107">
        <f>IF($C63='[1]Assumptions &amp; Sensitivities'!$G$49,'[1]Operating Statement &amp; Refi'!$Z$17,0)</f>
        <v>0</v>
      </c>
      <c r="AJ63" s="107"/>
      <c r="AK63" s="107" cm="1">
        <f t="array" ref="AK63">-IF(INDEX('[1]Preferred Waterfall'!$AE$28:$AE$160,MATCH('LP Waterfall'!$C63,'[1]Preferred Waterfall'!$C$28:$C$160,0),)&lt;0,0,INDEX('[1]Preferred Waterfall'!$AE$28:$AE$160,MATCH('LP Waterfall'!$C63,'[1]Preferred Waterfall'!$C$28:$C$160,0),))</f>
        <v>-203058.6888197402</v>
      </c>
      <c r="AL63" s="107"/>
      <c r="AM63" s="107">
        <f t="shared" si="23"/>
        <v>-34079792.231002316</v>
      </c>
      <c r="AN63" s="107"/>
      <c r="AO63" s="107">
        <f>IF($C63='[1]Operating Statement &amp; Refi'!$U$12,SUM('LP Waterfall'!$AG63,'LP Waterfall'!$AI63,'LP Waterfall'!AK63,$G63),IF($C63&gt;'[1]Operating Statement &amp; Refi'!$U$12,$E63,0))</f>
        <v>0</v>
      </c>
      <c r="AP63" s="107"/>
      <c r="AQ63" s="107">
        <f>IF(AND($C63&gt;='[1]Assumptions &amp; Sensitivities'!$G$49,$C63&lt;='[1]Assumptions &amp; Sensitivities'!$C$14),AQ$26*(-SUM($AG$28:AK63)+$M$18)/-12,0)*-1</f>
        <v>0</v>
      </c>
      <c r="AR63" s="107"/>
      <c r="AS63" s="107">
        <f t="shared" si="5"/>
        <v>0</v>
      </c>
      <c r="AT63" s="107"/>
      <c r="AU63" s="107">
        <f t="shared" si="6"/>
        <v>0</v>
      </c>
      <c r="AV63" s="107"/>
      <c r="AW63" s="107">
        <f t="shared" si="7"/>
        <v>-34079792.231002316</v>
      </c>
      <c r="AX63" s="107"/>
      <c r="AY63" s="107">
        <f t="shared" si="8"/>
        <v>0</v>
      </c>
      <c r="AZ63" s="107"/>
      <c r="BA63" s="107">
        <f t="shared" si="9"/>
        <v>0</v>
      </c>
      <c r="BB63" s="107"/>
      <c r="BC63" s="107">
        <f t="shared" si="10"/>
        <v>0</v>
      </c>
      <c r="BD63" s="107"/>
      <c r="BE63" s="107">
        <f t="shared" si="24"/>
        <v>0</v>
      </c>
      <c r="BF63" s="107"/>
      <c r="BG63" s="107">
        <f t="shared" si="11"/>
        <v>0</v>
      </c>
      <c r="BH63" s="107"/>
      <c r="BI63" s="107">
        <f t="shared" si="12"/>
        <v>0</v>
      </c>
      <c r="BJ63" s="107"/>
      <c r="BK63" s="107">
        <f t="shared" si="25"/>
        <v>0</v>
      </c>
      <c r="BL63" s="107"/>
      <c r="BM63" s="107">
        <f t="shared" si="26"/>
        <v>0</v>
      </c>
      <c r="BN63" s="107"/>
      <c r="BO63" s="107">
        <f t="shared" si="13"/>
        <v>0</v>
      </c>
      <c r="BP63" s="107"/>
      <c r="BQ63" s="107">
        <f t="shared" si="27"/>
        <v>0</v>
      </c>
      <c r="BR63" s="107"/>
      <c r="BS63" s="107">
        <f t="shared" si="28"/>
        <v>0</v>
      </c>
      <c r="BT63" s="107"/>
      <c r="BU63" s="107">
        <f t="shared" si="14"/>
        <v>0</v>
      </c>
      <c r="BV63" s="107"/>
      <c r="BW63" s="107">
        <f t="shared" si="29"/>
        <v>0</v>
      </c>
      <c r="BX63" s="107"/>
      <c r="BY63" s="107">
        <f t="shared" si="30"/>
        <v>0</v>
      </c>
      <c r="BZ63" s="107"/>
      <c r="CA63" s="107">
        <f t="shared" si="15"/>
        <v>0</v>
      </c>
      <c r="CB63" s="2"/>
    </row>
    <row r="64" spans="1:80" x14ac:dyDescent="0.3">
      <c r="A64" s="2">
        <f t="shared" si="16"/>
        <v>3</v>
      </c>
      <c r="C64" s="105">
        <f t="shared" si="31"/>
        <v>46507</v>
      </c>
      <c r="E64" s="103" cm="1">
        <f t="array" ref="E64">IFERROR(IF(AND($C64&gt;='[1]Assumptions &amp; Sensitivities'!$C$8,'LP Waterfall'!$C64&lt;='[1]Assumptions &amp; Sensitivities'!$C$14),INDEX('[1]Preferred Waterfall'!$Q$28:$Q$160,MATCH('LP Waterfall'!$C64,'[1]Preferred Waterfall'!$C$28:$C$160,0),),0),0)</f>
        <v>0</v>
      </c>
      <c r="G64" s="103">
        <f>IF($E64&lt;=0,0,SUMIFS('[1]Monthly Proforma'!$E$145:$FF$145,'[1]Monthly Proforma'!$E$2:$FF$2,'LP Waterfall'!$C64))</f>
        <v>0</v>
      </c>
      <c r="I64" s="104">
        <f t="shared" si="17"/>
        <v>0</v>
      </c>
      <c r="J64" s="66"/>
      <c r="K64" s="66">
        <f t="shared" si="0"/>
        <v>0</v>
      </c>
      <c r="L64" s="66"/>
      <c r="M64" s="66">
        <f t="shared" si="1"/>
        <v>0</v>
      </c>
      <c r="N64" s="66"/>
      <c r="O64" s="66">
        <f t="shared" si="2"/>
        <v>0</v>
      </c>
      <c r="P64" s="66"/>
      <c r="Q64" s="66">
        <f t="shared" si="18"/>
        <v>0</v>
      </c>
      <c r="R64" s="66"/>
      <c r="S64" s="66">
        <f t="shared" si="19"/>
        <v>0</v>
      </c>
      <c r="T64" s="66"/>
      <c r="U64" s="66">
        <f t="shared" si="3"/>
        <v>0</v>
      </c>
      <c r="V64" s="66"/>
      <c r="W64" s="66">
        <f t="shared" si="4"/>
        <v>0</v>
      </c>
      <c r="X64" s="66"/>
      <c r="Y64" s="66">
        <f t="shared" si="20"/>
        <v>0</v>
      </c>
      <c r="Z64" s="66"/>
      <c r="AA64" s="66">
        <f t="shared" si="21"/>
        <v>0</v>
      </c>
      <c r="AB64" s="66"/>
      <c r="AC64" s="66" cm="1">
        <f t="array" ref="AC64">IF(INDEX('[1]Preferred Waterfall'!$Y$28:$Y$160,MATCH('LP Waterfall'!$C64,'[1]Preferred Waterfall'!$C$28:$C$160,0),)&lt;0,INDEX('[1]Preferred Waterfall'!$Y$28:$Y$160,MATCH('LP Waterfall'!$C64,'[1]Preferred Waterfall'!$C$28:$C$160,0),),0)</f>
        <v>0</v>
      </c>
      <c r="AD64" s="66"/>
      <c r="AE64" s="66">
        <f t="shared" si="22"/>
        <v>-34079792.231002316</v>
      </c>
      <c r="AF64" s="66"/>
      <c r="AG64" s="66">
        <f>IF($C64='[1]Assumptions &amp; Sensitivities'!$G$49,'[1]Operating Statement &amp; Refi'!$Z$16,0)</f>
        <v>0</v>
      </c>
      <c r="AH64" s="66"/>
      <c r="AI64" s="66">
        <f>IF($C64='[1]Assumptions &amp; Sensitivities'!$G$49,'[1]Operating Statement &amp; Refi'!$Z$17,0)</f>
        <v>0</v>
      </c>
      <c r="AJ64" s="66"/>
      <c r="AK64" s="66" cm="1">
        <f t="array" ref="AK64">-IF(INDEX('[1]Preferred Waterfall'!$AE$28:$AE$160,MATCH('LP Waterfall'!$C64,'[1]Preferred Waterfall'!$C$28:$C$160,0),)&lt;0,0,INDEX('[1]Preferred Waterfall'!$AE$28:$AE$160,MATCH('LP Waterfall'!$C64,'[1]Preferred Waterfall'!$C$28:$C$160,0),))</f>
        <v>-120960.3986276926</v>
      </c>
      <c r="AL64" s="66"/>
      <c r="AM64" s="66">
        <f t="shared" si="23"/>
        <v>-34079792.231002316</v>
      </c>
      <c r="AN64" s="66"/>
      <c r="AO64" s="66">
        <f>IF($C64='[1]Operating Statement &amp; Refi'!$U$12,SUM('LP Waterfall'!$AG64,'LP Waterfall'!$AI64,'LP Waterfall'!AK64,$G64),IF($C64&gt;'[1]Operating Statement &amp; Refi'!$U$12,$E64,0))</f>
        <v>0</v>
      </c>
      <c r="AP64" s="66"/>
      <c r="AQ64" s="66">
        <f>IF(AND($C64&gt;='[1]Assumptions &amp; Sensitivities'!$G$49,$C64&lt;='[1]Assumptions &amp; Sensitivities'!$C$14),AQ$26*(-SUM($AG$28:AK64)+$M$18)/-12,0)*-1</f>
        <v>0</v>
      </c>
      <c r="AR64" s="66"/>
      <c r="AS64" s="66">
        <f t="shared" si="5"/>
        <v>0</v>
      </c>
      <c r="AT64" s="66"/>
      <c r="AU64" s="66">
        <f t="shared" si="6"/>
        <v>0</v>
      </c>
      <c r="AV64" s="66"/>
      <c r="AW64" s="66">
        <f t="shared" si="7"/>
        <v>-34079792.231002316</v>
      </c>
      <c r="AX64" s="66"/>
      <c r="AY64" s="66">
        <f t="shared" si="8"/>
        <v>0</v>
      </c>
      <c r="AZ64" s="66"/>
      <c r="BA64" s="66">
        <f t="shared" si="9"/>
        <v>0</v>
      </c>
      <c r="BB64" s="66"/>
      <c r="BC64" s="66">
        <f t="shared" si="10"/>
        <v>0</v>
      </c>
      <c r="BD64" s="66"/>
      <c r="BE64" s="66">
        <f t="shared" si="24"/>
        <v>0</v>
      </c>
      <c r="BF64" s="66"/>
      <c r="BG64" s="66">
        <f t="shared" si="11"/>
        <v>0</v>
      </c>
      <c r="BH64" s="66"/>
      <c r="BI64" s="66">
        <f t="shared" si="12"/>
        <v>0</v>
      </c>
      <c r="BJ64" s="66"/>
      <c r="BK64" s="66">
        <f t="shared" si="25"/>
        <v>0</v>
      </c>
      <c r="BL64" s="66"/>
      <c r="BM64" s="66">
        <f t="shared" si="26"/>
        <v>0</v>
      </c>
      <c r="BN64" s="66"/>
      <c r="BO64" s="66">
        <f t="shared" si="13"/>
        <v>0</v>
      </c>
      <c r="BP64" s="66"/>
      <c r="BQ64" s="66">
        <f t="shared" si="27"/>
        <v>0</v>
      </c>
      <c r="BR64" s="66"/>
      <c r="BS64" s="66">
        <f t="shared" si="28"/>
        <v>0</v>
      </c>
      <c r="BT64" s="66"/>
      <c r="BU64" s="66">
        <f t="shared" si="14"/>
        <v>0</v>
      </c>
      <c r="BV64" s="66"/>
      <c r="BW64" s="66">
        <f t="shared" si="29"/>
        <v>0</v>
      </c>
      <c r="BX64" s="66"/>
      <c r="BY64" s="66">
        <f t="shared" si="30"/>
        <v>0</v>
      </c>
      <c r="BZ64" s="66"/>
      <c r="CA64" s="66">
        <f t="shared" si="15"/>
        <v>0</v>
      </c>
      <c r="CB64" s="2"/>
    </row>
    <row r="65" spans="1:80" x14ac:dyDescent="0.3">
      <c r="A65" s="2">
        <f t="shared" si="16"/>
        <v>4</v>
      </c>
      <c r="C65" s="105">
        <f t="shared" si="31"/>
        <v>46538</v>
      </c>
      <c r="E65" s="103" cm="1">
        <f t="array" ref="E65">IFERROR(IF(AND($C65&gt;='[1]Assumptions &amp; Sensitivities'!$C$8,'LP Waterfall'!$C65&lt;='[1]Assumptions &amp; Sensitivities'!$C$14),INDEX('[1]Preferred Waterfall'!$Q$28:$Q$160,MATCH('LP Waterfall'!$C65,'[1]Preferred Waterfall'!$C$28:$C$160,0),),0),0)</f>
        <v>0</v>
      </c>
      <c r="G65" s="103">
        <f>IF($E65&lt;=0,0,SUMIFS('[1]Monthly Proforma'!$E$145:$FF$145,'[1]Monthly Proforma'!$E$2:$FF$2,'LP Waterfall'!$C65))</f>
        <v>0</v>
      </c>
      <c r="I65" s="106">
        <f t="shared" si="17"/>
        <v>0</v>
      </c>
      <c r="J65" s="107"/>
      <c r="K65" s="107">
        <f t="shared" si="0"/>
        <v>0</v>
      </c>
      <c r="L65" s="107"/>
      <c r="M65" s="107">
        <f t="shared" si="1"/>
        <v>0</v>
      </c>
      <c r="N65" s="107"/>
      <c r="O65" s="107">
        <f t="shared" si="2"/>
        <v>0</v>
      </c>
      <c r="P65" s="107"/>
      <c r="Q65" s="107">
        <f t="shared" si="18"/>
        <v>0</v>
      </c>
      <c r="R65" s="107"/>
      <c r="S65" s="107">
        <f t="shared" si="19"/>
        <v>0</v>
      </c>
      <c r="T65" s="107"/>
      <c r="U65" s="107">
        <f t="shared" si="3"/>
        <v>0</v>
      </c>
      <c r="V65" s="107"/>
      <c r="W65" s="107">
        <f t="shared" si="4"/>
        <v>0</v>
      </c>
      <c r="X65" s="107"/>
      <c r="Y65" s="107">
        <f t="shared" si="20"/>
        <v>0</v>
      </c>
      <c r="Z65" s="107"/>
      <c r="AA65" s="107">
        <f t="shared" si="21"/>
        <v>0</v>
      </c>
      <c r="AB65" s="107"/>
      <c r="AC65" s="107" cm="1">
        <f t="array" ref="AC65">IF(INDEX('[1]Preferred Waterfall'!$Y$28:$Y$160,MATCH('LP Waterfall'!$C65,'[1]Preferred Waterfall'!$C$28:$C$160,0),)&lt;0,INDEX('[1]Preferred Waterfall'!$Y$28:$Y$160,MATCH('LP Waterfall'!$C65,'[1]Preferred Waterfall'!$C$28:$C$160,0),),0)</f>
        <v>0</v>
      </c>
      <c r="AD65" s="107"/>
      <c r="AE65" s="107">
        <f t="shared" si="22"/>
        <v>-34079792.231002316</v>
      </c>
      <c r="AF65" s="107"/>
      <c r="AG65" s="107">
        <f>IF($C65='[1]Assumptions &amp; Sensitivities'!$G$49,'[1]Operating Statement &amp; Refi'!$Z$16,0)</f>
        <v>0</v>
      </c>
      <c r="AH65" s="107"/>
      <c r="AI65" s="107">
        <f>IF($C65='[1]Assumptions &amp; Sensitivities'!$G$49,'[1]Operating Statement &amp; Refi'!$Z$17,0)</f>
        <v>0</v>
      </c>
      <c r="AJ65" s="107"/>
      <c r="AK65" s="107" cm="1">
        <f t="array" ref="AK65">-IF(INDEX('[1]Preferred Waterfall'!$AE$28:$AE$160,MATCH('LP Waterfall'!$C65,'[1]Preferred Waterfall'!$C$28:$C$160,0),)&lt;0,0,INDEX('[1]Preferred Waterfall'!$AE$28:$AE$160,MATCH('LP Waterfall'!$C65,'[1]Preferred Waterfall'!$C$28:$C$160,0),))</f>
        <v>-122639.77202430711</v>
      </c>
      <c r="AL65" s="107"/>
      <c r="AM65" s="107">
        <f t="shared" si="23"/>
        <v>-34079792.231002316</v>
      </c>
      <c r="AN65" s="107"/>
      <c r="AO65" s="107">
        <f>IF($C65='[1]Operating Statement &amp; Refi'!$U$12,SUM('LP Waterfall'!$AG65,'LP Waterfall'!$AI65,'LP Waterfall'!AK65,$G65),IF($C65&gt;'[1]Operating Statement &amp; Refi'!$U$12,$E65,0))</f>
        <v>0</v>
      </c>
      <c r="AP65" s="107"/>
      <c r="AQ65" s="107">
        <f>IF(AND($C65&gt;='[1]Assumptions &amp; Sensitivities'!$G$49,$C65&lt;='[1]Assumptions &amp; Sensitivities'!$C$14),AQ$26*(-SUM($AG$28:AK65)+$M$18)/-12,0)*-1</f>
        <v>0</v>
      </c>
      <c r="AR65" s="107"/>
      <c r="AS65" s="107">
        <f t="shared" si="5"/>
        <v>0</v>
      </c>
      <c r="AT65" s="107"/>
      <c r="AU65" s="107">
        <f t="shared" si="6"/>
        <v>0</v>
      </c>
      <c r="AV65" s="107"/>
      <c r="AW65" s="107">
        <f t="shared" si="7"/>
        <v>-34079792.231002316</v>
      </c>
      <c r="AX65" s="107"/>
      <c r="AY65" s="107">
        <f t="shared" si="8"/>
        <v>0</v>
      </c>
      <c r="AZ65" s="107"/>
      <c r="BA65" s="107">
        <f t="shared" si="9"/>
        <v>0</v>
      </c>
      <c r="BB65" s="107"/>
      <c r="BC65" s="107">
        <f t="shared" si="10"/>
        <v>0</v>
      </c>
      <c r="BD65" s="107"/>
      <c r="BE65" s="107">
        <f t="shared" si="24"/>
        <v>0</v>
      </c>
      <c r="BF65" s="107"/>
      <c r="BG65" s="107">
        <f t="shared" si="11"/>
        <v>0</v>
      </c>
      <c r="BH65" s="107"/>
      <c r="BI65" s="107">
        <f t="shared" si="12"/>
        <v>0</v>
      </c>
      <c r="BJ65" s="107"/>
      <c r="BK65" s="107">
        <f t="shared" si="25"/>
        <v>0</v>
      </c>
      <c r="BL65" s="107"/>
      <c r="BM65" s="107">
        <f t="shared" si="26"/>
        <v>0</v>
      </c>
      <c r="BN65" s="107"/>
      <c r="BO65" s="107">
        <f t="shared" si="13"/>
        <v>0</v>
      </c>
      <c r="BP65" s="107"/>
      <c r="BQ65" s="107">
        <f t="shared" si="27"/>
        <v>0</v>
      </c>
      <c r="BR65" s="107"/>
      <c r="BS65" s="107">
        <f t="shared" si="28"/>
        <v>0</v>
      </c>
      <c r="BT65" s="107"/>
      <c r="BU65" s="107">
        <f t="shared" si="14"/>
        <v>0</v>
      </c>
      <c r="BV65" s="107"/>
      <c r="BW65" s="107">
        <f t="shared" si="29"/>
        <v>0</v>
      </c>
      <c r="BX65" s="107"/>
      <c r="BY65" s="107">
        <f t="shared" si="30"/>
        <v>0</v>
      </c>
      <c r="BZ65" s="107"/>
      <c r="CA65" s="107">
        <f t="shared" si="15"/>
        <v>0</v>
      </c>
      <c r="CB65" s="2"/>
    </row>
    <row r="66" spans="1:80" x14ac:dyDescent="0.3">
      <c r="A66" s="2">
        <f t="shared" si="16"/>
        <v>4</v>
      </c>
      <c r="C66" s="105">
        <f t="shared" si="31"/>
        <v>46568</v>
      </c>
      <c r="E66" s="103" cm="1">
        <f t="array" ref="E66">IFERROR(IF(AND($C66&gt;='[1]Assumptions &amp; Sensitivities'!$C$8,'LP Waterfall'!$C66&lt;='[1]Assumptions &amp; Sensitivities'!$C$14),INDEX('[1]Preferred Waterfall'!$Q$28:$Q$160,MATCH('LP Waterfall'!$C66,'[1]Preferred Waterfall'!$C$28:$C$160,0),),0),0)</f>
        <v>0</v>
      </c>
      <c r="G66" s="103">
        <f>IF($E66&lt;=0,0,SUMIFS('[1]Monthly Proforma'!$E$145:$FF$145,'[1]Monthly Proforma'!$E$2:$FF$2,'LP Waterfall'!$C66))</f>
        <v>0</v>
      </c>
      <c r="I66" s="104">
        <f t="shared" si="17"/>
        <v>0</v>
      </c>
      <c r="J66" s="66"/>
      <c r="K66" s="66">
        <f t="shared" si="0"/>
        <v>0</v>
      </c>
      <c r="L66" s="66"/>
      <c r="M66" s="66">
        <f t="shared" si="1"/>
        <v>0</v>
      </c>
      <c r="N66" s="66"/>
      <c r="O66" s="66">
        <f t="shared" si="2"/>
        <v>0</v>
      </c>
      <c r="P66" s="66"/>
      <c r="Q66" s="66">
        <f t="shared" si="18"/>
        <v>0</v>
      </c>
      <c r="R66" s="66"/>
      <c r="S66" s="66">
        <f t="shared" si="19"/>
        <v>0</v>
      </c>
      <c r="T66" s="66"/>
      <c r="U66" s="66">
        <f t="shared" si="3"/>
        <v>0</v>
      </c>
      <c r="V66" s="66"/>
      <c r="W66" s="66">
        <f t="shared" si="4"/>
        <v>0</v>
      </c>
      <c r="X66" s="66"/>
      <c r="Y66" s="66">
        <f t="shared" si="20"/>
        <v>0</v>
      </c>
      <c r="Z66" s="66"/>
      <c r="AA66" s="66">
        <f t="shared" si="21"/>
        <v>0</v>
      </c>
      <c r="AB66" s="66"/>
      <c r="AC66" s="66" cm="1">
        <f t="array" ref="AC66">IF(INDEX('[1]Preferred Waterfall'!$Y$28:$Y$160,MATCH('LP Waterfall'!$C66,'[1]Preferred Waterfall'!$C$28:$C$160,0),)&lt;0,INDEX('[1]Preferred Waterfall'!$Y$28:$Y$160,MATCH('LP Waterfall'!$C66,'[1]Preferred Waterfall'!$C$28:$C$160,0),),0)</f>
        <v>0</v>
      </c>
      <c r="AD66" s="66"/>
      <c r="AE66" s="66">
        <f t="shared" si="22"/>
        <v>-34079792.231002316</v>
      </c>
      <c r="AF66" s="66"/>
      <c r="AG66" s="66">
        <f>IF($C66='[1]Assumptions &amp; Sensitivities'!$G$49,'[1]Operating Statement &amp; Refi'!$Z$16,0)</f>
        <v>0</v>
      </c>
      <c r="AH66" s="66"/>
      <c r="AI66" s="66">
        <f>IF($C66='[1]Assumptions &amp; Sensitivities'!$G$49,'[1]Operating Statement &amp; Refi'!$Z$17,0)</f>
        <v>0</v>
      </c>
      <c r="AJ66" s="66"/>
      <c r="AK66" s="66" cm="1">
        <f t="array" ref="AK66">-IF(INDEX('[1]Preferred Waterfall'!$AE$28:$AE$160,MATCH('LP Waterfall'!$C66,'[1]Preferred Waterfall'!$C$28:$C$160,0),)&lt;0,0,INDEX('[1]Preferred Waterfall'!$AE$28:$AE$160,MATCH('LP Waterfall'!$C66,'[1]Preferred Waterfall'!$C$28:$C$160,0),))</f>
        <v>-124319.1454209215</v>
      </c>
      <c r="AL66" s="66"/>
      <c r="AM66" s="66">
        <f t="shared" si="23"/>
        <v>-34079792.231002316</v>
      </c>
      <c r="AN66" s="66"/>
      <c r="AO66" s="66">
        <f>IF($C66='[1]Operating Statement &amp; Refi'!$U$12,SUM('LP Waterfall'!$AG66,'LP Waterfall'!$AI66,'LP Waterfall'!AK66,$G66),IF($C66&gt;'[1]Operating Statement &amp; Refi'!$U$12,$E66,0))</f>
        <v>0</v>
      </c>
      <c r="AP66" s="66"/>
      <c r="AQ66" s="66">
        <f>IF(AND($C66&gt;='[1]Assumptions &amp; Sensitivities'!$G$49,$C66&lt;='[1]Assumptions &amp; Sensitivities'!$C$14),AQ$26*(-SUM($AG$28:AK66)+$M$18)/-12,0)*-1</f>
        <v>0</v>
      </c>
      <c r="AR66" s="66"/>
      <c r="AS66" s="66">
        <f t="shared" si="5"/>
        <v>0</v>
      </c>
      <c r="AT66" s="66"/>
      <c r="AU66" s="66">
        <f t="shared" si="6"/>
        <v>0</v>
      </c>
      <c r="AV66" s="66"/>
      <c r="AW66" s="66">
        <f t="shared" si="7"/>
        <v>-34079792.231002316</v>
      </c>
      <c r="AX66" s="66"/>
      <c r="AY66" s="66">
        <f t="shared" si="8"/>
        <v>0</v>
      </c>
      <c r="AZ66" s="66"/>
      <c r="BA66" s="66">
        <f t="shared" si="9"/>
        <v>0</v>
      </c>
      <c r="BB66" s="66"/>
      <c r="BC66" s="66">
        <f t="shared" si="10"/>
        <v>0</v>
      </c>
      <c r="BD66" s="66"/>
      <c r="BE66" s="66">
        <f t="shared" si="24"/>
        <v>0</v>
      </c>
      <c r="BF66" s="66"/>
      <c r="BG66" s="66">
        <f t="shared" si="11"/>
        <v>0</v>
      </c>
      <c r="BH66" s="66"/>
      <c r="BI66" s="66">
        <f t="shared" si="12"/>
        <v>0</v>
      </c>
      <c r="BJ66" s="66"/>
      <c r="BK66" s="66">
        <f t="shared" si="25"/>
        <v>0</v>
      </c>
      <c r="BL66" s="66"/>
      <c r="BM66" s="66">
        <f t="shared" si="26"/>
        <v>0</v>
      </c>
      <c r="BN66" s="66"/>
      <c r="BO66" s="66">
        <f t="shared" si="13"/>
        <v>0</v>
      </c>
      <c r="BP66" s="66"/>
      <c r="BQ66" s="66">
        <f t="shared" si="27"/>
        <v>0</v>
      </c>
      <c r="BR66" s="66"/>
      <c r="BS66" s="66">
        <f t="shared" si="28"/>
        <v>0</v>
      </c>
      <c r="BT66" s="66"/>
      <c r="BU66" s="66">
        <f t="shared" si="14"/>
        <v>0</v>
      </c>
      <c r="BV66" s="66"/>
      <c r="BW66" s="66">
        <f t="shared" si="29"/>
        <v>0</v>
      </c>
      <c r="BX66" s="66"/>
      <c r="BY66" s="66">
        <f t="shared" si="30"/>
        <v>0</v>
      </c>
      <c r="BZ66" s="66"/>
      <c r="CA66" s="66">
        <f t="shared" si="15"/>
        <v>0</v>
      </c>
      <c r="CB66" s="2"/>
    </row>
    <row r="67" spans="1:80" x14ac:dyDescent="0.3">
      <c r="A67" s="2">
        <f t="shared" si="16"/>
        <v>4</v>
      </c>
      <c r="C67" s="105">
        <f t="shared" si="31"/>
        <v>46599</v>
      </c>
      <c r="E67" s="103" cm="1">
        <f t="array" ref="E67">IFERROR(IF(AND($C67&gt;='[1]Assumptions &amp; Sensitivities'!$C$8,'LP Waterfall'!$C67&lt;='[1]Assumptions &amp; Sensitivities'!$C$14),INDEX('[1]Preferred Waterfall'!$Q$28:$Q$160,MATCH('LP Waterfall'!$C67,'[1]Preferred Waterfall'!$C$28:$C$160,0),),0),0)</f>
        <v>0</v>
      </c>
      <c r="G67" s="103">
        <f>IF($E67&lt;=0,0,SUMIFS('[1]Monthly Proforma'!$E$145:$FF$145,'[1]Monthly Proforma'!$E$2:$FF$2,'LP Waterfall'!$C67))</f>
        <v>0</v>
      </c>
      <c r="I67" s="106">
        <f t="shared" si="17"/>
        <v>0</v>
      </c>
      <c r="J67" s="107"/>
      <c r="K67" s="107">
        <f t="shared" si="0"/>
        <v>0</v>
      </c>
      <c r="L67" s="107"/>
      <c r="M67" s="107">
        <f t="shared" si="1"/>
        <v>0</v>
      </c>
      <c r="N67" s="107"/>
      <c r="O67" s="107">
        <f t="shared" si="2"/>
        <v>0</v>
      </c>
      <c r="P67" s="107"/>
      <c r="Q67" s="107">
        <f t="shared" si="18"/>
        <v>0</v>
      </c>
      <c r="R67" s="107"/>
      <c r="S67" s="107">
        <f t="shared" si="19"/>
        <v>0</v>
      </c>
      <c r="T67" s="107"/>
      <c r="U67" s="107">
        <f t="shared" si="3"/>
        <v>0</v>
      </c>
      <c r="V67" s="107"/>
      <c r="W67" s="107">
        <f t="shared" si="4"/>
        <v>0</v>
      </c>
      <c r="X67" s="107"/>
      <c r="Y67" s="107">
        <f t="shared" si="20"/>
        <v>0</v>
      </c>
      <c r="Z67" s="107"/>
      <c r="AA67" s="107">
        <f t="shared" si="21"/>
        <v>0</v>
      </c>
      <c r="AB67" s="107"/>
      <c r="AC67" s="107" cm="1">
        <f t="array" ref="AC67">IF(INDEX('[1]Preferred Waterfall'!$Y$28:$Y$160,MATCH('LP Waterfall'!$C67,'[1]Preferred Waterfall'!$C$28:$C$160,0),)&lt;0,INDEX('[1]Preferred Waterfall'!$Y$28:$Y$160,MATCH('LP Waterfall'!$C67,'[1]Preferred Waterfall'!$C$28:$C$160,0),),0)</f>
        <v>0</v>
      </c>
      <c r="AD67" s="107"/>
      <c r="AE67" s="107">
        <f t="shared" si="22"/>
        <v>-34079792.231002316</v>
      </c>
      <c r="AF67" s="107"/>
      <c r="AG67" s="107">
        <f>IF($C67='[1]Assumptions &amp; Sensitivities'!$G$49,'[1]Operating Statement &amp; Refi'!$Z$16,0)</f>
        <v>0</v>
      </c>
      <c r="AH67" s="107"/>
      <c r="AI67" s="107">
        <f>IF($C67='[1]Assumptions &amp; Sensitivities'!$G$49,'[1]Operating Statement &amp; Refi'!$Z$17,0)</f>
        <v>0</v>
      </c>
      <c r="AJ67" s="107"/>
      <c r="AK67" s="107" cm="1">
        <f t="array" ref="AK67">-IF(INDEX('[1]Preferred Waterfall'!$AE$28:$AE$160,MATCH('LP Waterfall'!$C67,'[1]Preferred Waterfall'!$C$28:$C$160,0),)&lt;0,0,INDEX('[1]Preferred Waterfall'!$AE$28:$AE$160,MATCH('LP Waterfall'!$C67,'[1]Preferred Waterfall'!$C$28:$C$160,0),))</f>
        <v>-125998.51881753613</v>
      </c>
      <c r="AL67" s="107"/>
      <c r="AM67" s="107">
        <f t="shared" si="23"/>
        <v>-34079792.231002316</v>
      </c>
      <c r="AN67" s="107"/>
      <c r="AO67" s="107">
        <f>IF($C67='[1]Operating Statement &amp; Refi'!$U$12,SUM('LP Waterfall'!$AG67,'LP Waterfall'!$AI67,'LP Waterfall'!AK67,$G67),IF($C67&gt;'[1]Operating Statement &amp; Refi'!$U$12,$E67,0))</f>
        <v>0</v>
      </c>
      <c r="AP67" s="107"/>
      <c r="AQ67" s="107">
        <f>IF(AND($C67&gt;='[1]Assumptions &amp; Sensitivities'!$G$49,$C67&lt;='[1]Assumptions &amp; Sensitivities'!$C$14),AQ$26*(-SUM($AG$28:AK67)+$M$18)/-12,0)*-1</f>
        <v>0</v>
      </c>
      <c r="AR67" s="107"/>
      <c r="AS67" s="107">
        <f t="shared" si="5"/>
        <v>0</v>
      </c>
      <c r="AT67" s="107"/>
      <c r="AU67" s="107">
        <f t="shared" si="6"/>
        <v>0</v>
      </c>
      <c r="AV67" s="107"/>
      <c r="AW67" s="107">
        <f t="shared" si="7"/>
        <v>-34079792.231002316</v>
      </c>
      <c r="AX67" s="107"/>
      <c r="AY67" s="107">
        <f t="shared" si="8"/>
        <v>0</v>
      </c>
      <c r="AZ67" s="107"/>
      <c r="BA67" s="107">
        <f t="shared" si="9"/>
        <v>0</v>
      </c>
      <c r="BB67" s="107"/>
      <c r="BC67" s="107">
        <f t="shared" si="10"/>
        <v>0</v>
      </c>
      <c r="BD67" s="107"/>
      <c r="BE67" s="107">
        <f t="shared" si="24"/>
        <v>0</v>
      </c>
      <c r="BF67" s="107"/>
      <c r="BG67" s="107">
        <f t="shared" si="11"/>
        <v>0</v>
      </c>
      <c r="BH67" s="107"/>
      <c r="BI67" s="107">
        <f t="shared" si="12"/>
        <v>0</v>
      </c>
      <c r="BJ67" s="107"/>
      <c r="BK67" s="107">
        <f t="shared" si="25"/>
        <v>0</v>
      </c>
      <c r="BL67" s="107"/>
      <c r="BM67" s="107">
        <f t="shared" si="26"/>
        <v>0</v>
      </c>
      <c r="BN67" s="107"/>
      <c r="BO67" s="107">
        <f t="shared" si="13"/>
        <v>0</v>
      </c>
      <c r="BP67" s="107"/>
      <c r="BQ67" s="107">
        <f t="shared" si="27"/>
        <v>0</v>
      </c>
      <c r="BR67" s="107"/>
      <c r="BS67" s="107">
        <f t="shared" si="28"/>
        <v>0</v>
      </c>
      <c r="BT67" s="107"/>
      <c r="BU67" s="107">
        <f t="shared" si="14"/>
        <v>0</v>
      </c>
      <c r="BV67" s="107"/>
      <c r="BW67" s="107">
        <f t="shared" si="29"/>
        <v>0</v>
      </c>
      <c r="BX67" s="107"/>
      <c r="BY67" s="107">
        <f t="shared" si="30"/>
        <v>0</v>
      </c>
      <c r="BZ67" s="107"/>
      <c r="CA67" s="107">
        <f t="shared" si="15"/>
        <v>0</v>
      </c>
      <c r="CB67" s="2"/>
    </row>
    <row r="68" spans="1:80" x14ac:dyDescent="0.3">
      <c r="A68" s="2">
        <f t="shared" si="16"/>
        <v>4</v>
      </c>
      <c r="C68" s="105">
        <f t="shared" si="31"/>
        <v>46630</v>
      </c>
      <c r="E68" s="103" cm="1">
        <f t="array" ref="E68">IFERROR(IF(AND($C68&gt;='[1]Assumptions &amp; Sensitivities'!$C$8,'LP Waterfall'!$C68&lt;='[1]Assumptions &amp; Sensitivities'!$C$14),INDEX('[1]Preferred Waterfall'!$Q$28:$Q$160,MATCH('LP Waterfall'!$C68,'[1]Preferred Waterfall'!$C$28:$C$160,0),),0),0)</f>
        <v>0</v>
      </c>
      <c r="G68" s="103">
        <f>IF($E68&lt;=0,0,SUMIFS('[1]Monthly Proforma'!$E$145:$FF$145,'[1]Monthly Proforma'!$E$2:$FF$2,'LP Waterfall'!$C68))</f>
        <v>0</v>
      </c>
      <c r="I68" s="104">
        <f t="shared" si="17"/>
        <v>0</v>
      </c>
      <c r="J68" s="66"/>
      <c r="K68" s="66">
        <f t="shared" si="0"/>
        <v>0</v>
      </c>
      <c r="L68" s="66"/>
      <c r="M68" s="66">
        <f t="shared" si="1"/>
        <v>0</v>
      </c>
      <c r="N68" s="66"/>
      <c r="O68" s="66">
        <f t="shared" si="2"/>
        <v>0</v>
      </c>
      <c r="P68" s="66"/>
      <c r="Q68" s="66">
        <f t="shared" si="18"/>
        <v>0</v>
      </c>
      <c r="R68" s="66"/>
      <c r="S68" s="66">
        <f t="shared" si="19"/>
        <v>0</v>
      </c>
      <c r="T68" s="66"/>
      <c r="U68" s="66">
        <f t="shared" si="3"/>
        <v>0</v>
      </c>
      <c r="V68" s="66"/>
      <c r="W68" s="66">
        <f t="shared" si="4"/>
        <v>0</v>
      </c>
      <c r="X68" s="66"/>
      <c r="Y68" s="66">
        <f t="shared" si="20"/>
        <v>0</v>
      </c>
      <c r="Z68" s="66"/>
      <c r="AA68" s="66">
        <f t="shared" si="21"/>
        <v>0</v>
      </c>
      <c r="AB68" s="66"/>
      <c r="AC68" s="66" cm="1">
        <f t="array" ref="AC68">IF(INDEX('[1]Preferred Waterfall'!$Y$28:$Y$160,MATCH('LP Waterfall'!$C68,'[1]Preferred Waterfall'!$C$28:$C$160,0),)&lt;0,INDEX('[1]Preferred Waterfall'!$Y$28:$Y$160,MATCH('LP Waterfall'!$C68,'[1]Preferred Waterfall'!$C$28:$C$160,0),),0)</f>
        <v>0</v>
      </c>
      <c r="AD68" s="66"/>
      <c r="AE68" s="66">
        <f t="shared" si="22"/>
        <v>-34079792.231002316</v>
      </c>
      <c r="AF68" s="66"/>
      <c r="AG68" s="66">
        <f>IF($C68='[1]Assumptions &amp; Sensitivities'!$G$49,'[1]Operating Statement &amp; Refi'!$Z$16,0)</f>
        <v>0</v>
      </c>
      <c r="AH68" s="66"/>
      <c r="AI68" s="66">
        <f>IF($C68='[1]Assumptions &amp; Sensitivities'!$G$49,'[1]Operating Statement &amp; Refi'!$Z$17,0)</f>
        <v>0</v>
      </c>
      <c r="AJ68" s="66"/>
      <c r="AK68" s="66" cm="1">
        <f t="array" ref="AK68">-IF(INDEX('[1]Preferred Waterfall'!$AE$28:$AE$160,MATCH('LP Waterfall'!$C68,'[1]Preferred Waterfall'!$C$28:$C$160,0),)&lt;0,0,INDEX('[1]Preferred Waterfall'!$AE$28:$AE$160,MATCH('LP Waterfall'!$C68,'[1]Preferred Waterfall'!$C$28:$C$160,0),))</f>
        <v>-127677.89221415069</v>
      </c>
      <c r="AL68" s="66"/>
      <c r="AM68" s="66">
        <f t="shared" si="23"/>
        <v>-34079792.231002316</v>
      </c>
      <c r="AN68" s="66"/>
      <c r="AO68" s="66">
        <f>IF($C68='[1]Operating Statement &amp; Refi'!$U$12,SUM('LP Waterfall'!$AG68,'LP Waterfall'!$AI68,'LP Waterfall'!AK68,$G68),IF($C68&gt;'[1]Operating Statement &amp; Refi'!$U$12,$E68,0))</f>
        <v>0</v>
      </c>
      <c r="AP68" s="66"/>
      <c r="AQ68" s="66">
        <f>IF(AND($C68&gt;='[1]Assumptions &amp; Sensitivities'!$G$49,$C68&lt;='[1]Assumptions &amp; Sensitivities'!$C$14),AQ$26*(-SUM($AG$28:AK68)+$M$18)/-12,0)*-1</f>
        <v>0</v>
      </c>
      <c r="AR68" s="66"/>
      <c r="AS68" s="66">
        <f t="shared" si="5"/>
        <v>0</v>
      </c>
      <c r="AT68" s="66"/>
      <c r="AU68" s="66">
        <f t="shared" si="6"/>
        <v>0</v>
      </c>
      <c r="AV68" s="66"/>
      <c r="AW68" s="66">
        <f t="shared" si="7"/>
        <v>-34079792.231002316</v>
      </c>
      <c r="AX68" s="66"/>
      <c r="AY68" s="66">
        <f t="shared" si="8"/>
        <v>0</v>
      </c>
      <c r="AZ68" s="66"/>
      <c r="BA68" s="66">
        <f t="shared" si="9"/>
        <v>0</v>
      </c>
      <c r="BB68" s="66"/>
      <c r="BC68" s="66">
        <f t="shared" si="10"/>
        <v>0</v>
      </c>
      <c r="BD68" s="66"/>
      <c r="BE68" s="66">
        <f t="shared" si="24"/>
        <v>0</v>
      </c>
      <c r="BF68" s="66"/>
      <c r="BG68" s="66">
        <f t="shared" si="11"/>
        <v>0</v>
      </c>
      <c r="BH68" s="66"/>
      <c r="BI68" s="66">
        <f t="shared" si="12"/>
        <v>0</v>
      </c>
      <c r="BJ68" s="66"/>
      <c r="BK68" s="66">
        <f t="shared" si="25"/>
        <v>0</v>
      </c>
      <c r="BL68" s="66"/>
      <c r="BM68" s="66">
        <f t="shared" si="26"/>
        <v>0</v>
      </c>
      <c r="BN68" s="66"/>
      <c r="BO68" s="66">
        <f t="shared" si="13"/>
        <v>0</v>
      </c>
      <c r="BP68" s="66"/>
      <c r="BQ68" s="66">
        <f t="shared" si="27"/>
        <v>0</v>
      </c>
      <c r="BR68" s="66"/>
      <c r="BS68" s="66">
        <f t="shared" si="28"/>
        <v>0</v>
      </c>
      <c r="BT68" s="66"/>
      <c r="BU68" s="66">
        <f t="shared" si="14"/>
        <v>0</v>
      </c>
      <c r="BV68" s="66"/>
      <c r="BW68" s="66">
        <f t="shared" si="29"/>
        <v>0</v>
      </c>
      <c r="BX68" s="66"/>
      <c r="BY68" s="66">
        <f t="shared" si="30"/>
        <v>0</v>
      </c>
      <c r="BZ68" s="66"/>
      <c r="CA68" s="66">
        <f t="shared" si="15"/>
        <v>0</v>
      </c>
      <c r="CB68" s="2"/>
    </row>
    <row r="69" spans="1:80" x14ac:dyDescent="0.3">
      <c r="A69" s="2">
        <f t="shared" si="16"/>
        <v>4</v>
      </c>
      <c r="C69" s="105">
        <f t="shared" si="31"/>
        <v>46660</v>
      </c>
      <c r="E69" s="103" cm="1">
        <f t="array" ref="E69">IFERROR(IF(AND($C69&gt;='[1]Assumptions &amp; Sensitivities'!$C$8,'LP Waterfall'!$C69&lt;='[1]Assumptions &amp; Sensitivities'!$C$14),INDEX('[1]Preferred Waterfall'!$Q$28:$Q$160,MATCH('LP Waterfall'!$C69,'[1]Preferred Waterfall'!$C$28:$C$160,0),),0),0)</f>
        <v>16988751.493383121</v>
      </c>
      <c r="G69" s="103">
        <f>IF($E69&lt;=0,0,SUMIFS('[1]Monthly Proforma'!$E$145:$FF$145,'[1]Monthly Proforma'!$E$2:$FF$2,'LP Waterfall'!$C69))</f>
        <v>218229.90373178478</v>
      </c>
      <c r="I69" s="106">
        <f t="shared" si="17"/>
        <v>16988751.493383121</v>
      </c>
      <c r="J69" s="107"/>
      <c r="K69" s="107">
        <f t="shared" si="0"/>
        <v>5083084.5597739043</v>
      </c>
      <c r="L69" s="107"/>
      <c r="M69" s="107">
        <f t="shared" si="1"/>
        <v>1698638.3198696701</v>
      </c>
      <c r="N69" s="107"/>
      <c r="O69" s="107">
        <f t="shared" si="2"/>
        <v>11903298.638922799</v>
      </c>
      <c r="P69" s="107"/>
      <c r="Q69" s="107">
        <f t="shared" si="18"/>
        <v>6904402.8753024638</v>
      </c>
      <c r="R69" s="107"/>
      <c r="S69" s="107">
        <f t="shared" si="19"/>
        <v>2368.2946864180267</v>
      </c>
      <c r="T69" s="107"/>
      <c r="U69" s="107">
        <f t="shared" si="3"/>
        <v>5083084.5597739043</v>
      </c>
      <c r="V69" s="107"/>
      <c r="W69" s="107">
        <f t="shared" si="4"/>
        <v>11903298.638922799</v>
      </c>
      <c r="X69" s="107"/>
      <c r="Y69" s="107">
        <f t="shared" si="20"/>
        <v>0</v>
      </c>
      <c r="Z69" s="107"/>
      <c r="AA69" s="107">
        <f t="shared" si="21"/>
        <v>0</v>
      </c>
      <c r="AB69" s="107"/>
      <c r="AC69" s="107" cm="1">
        <f t="array" ref="AC69">IF(INDEX('[1]Preferred Waterfall'!$Y$28:$Y$160,MATCH('LP Waterfall'!$C69,'[1]Preferred Waterfall'!$C$28:$C$160,0),)&lt;0,INDEX('[1]Preferred Waterfall'!$Y$28:$Y$160,MATCH('LP Waterfall'!$C69,'[1]Preferred Waterfall'!$C$28:$C$160,0),),0)</f>
        <v>0</v>
      </c>
      <c r="AD69" s="107"/>
      <c r="AE69" s="107">
        <f t="shared" si="22"/>
        <v>-34079792.231002316</v>
      </c>
      <c r="AF69" s="107"/>
      <c r="AG69" s="107">
        <f>IF($C69='[1]Assumptions &amp; Sensitivities'!$G$49,'[1]Operating Statement &amp; Refi'!$Z$16,0)</f>
        <v>90569074.746062368</v>
      </c>
      <c r="AH69" s="107"/>
      <c r="AI69" s="107">
        <f>IF($C69='[1]Assumptions &amp; Sensitivities'!$G$49,'[1]Operating Statement &amp; Refi'!$Z$17,0)</f>
        <v>-62863608.660628378</v>
      </c>
      <c r="AJ69" s="107"/>
      <c r="AK69" s="107" cm="1">
        <f t="array" ref="AK69">-IF(INDEX('[1]Preferred Waterfall'!$AE$28:$AE$160,MATCH('LP Waterfall'!$C69,'[1]Preferred Waterfall'!$C$28:$C$160,0),)&lt;0,0,INDEX('[1]Preferred Waterfall'!$AE$28:$AE$160,MATCH('LP Waterfall'!$C69,'[1]Preferred Waterfall'!$C$28:$C$160,0),))</f>
        <v>-10937312.790469076</v>
      </c>
      <c r="AL69" s="107"/>
      <c r="AM69" s="107">
        <f t="shared" si="23"/>
        <v>-6374326.1455683261</v>
      </c>
      <c r="AN69" s="107"/>
      <c r="AO69" s="107">
        <f>IF($C69='[1]Operating Statement &amp; Refi'!$U$12,SUM('LP Waterfall'!$AG69,'LP Waterfall'!$AI69,'LP Waterfall'!AK69,$G69),IF($C69&gt;'[1]Operating Statement &amp; Refi'!$U$12,$E69,0))</f>
        <v>16986383.198696699</v>
      </c>
      <c r="AP69" s="107"/>
      <c r="AQ69" s="107">
        <f>IF(AND($C69&gt;='[1]Assumptions &amp; Sensitivities'!$G$49,$C69&lt;='[1]Assumptions &amp; Sensitivities'!$C$14),AQ$26*(-SUM($AG$28:AK69)+$M$18)/-12,0)*-1</f>
        <v>64151.999175534031</v>
      </c>
      <c r="AR69" s="107"/>
      <c r="AS69" s="107">
        <f t="shared" si="5"/>
        <v>6415.1999175534038</v>
      </c>
      <c r="AT69" s="107"/>
      <c r="AU69" s="107">
        <f t="shared" si="6"/>
        <v>57736.799257980631</v>
      </c>
      <c r="AV69" s="107"/>
      <c r="AW69" s="107">
        <f t="shared" si="7"/>
        <v>-6374326.1455683261</v>
      </c>
      <c r="AX69" s="107"/>
      <c r="AY69" s="107">
        <f t="shared" si="8"/>
        <v>15407.790455625074</v>
      </c>
      <c r="AZ69" s="107"/>
      <c r="BA69" s="107">
        <f t="shared" si="9"/>
        <v>30815.580911250152</v>
      </c>
      <c r="BB69" s="107"/>
      <c r="BC69" s="107">
        <f t="shared" si="10"/>
        <v>107854.53318937552</v>
      </c>
      <c r="BD69" s="107"/>
      <c r="BE69" s="107">
        <f t="shared" si="24"/>
        <v>52638.571284428632</v>
      </c>
      <c r="BF69" s="107"/>
      <c r="BG69" s="107">
        <f t="shared" si="11"/>
        <v>165591.33244735614</v>
      </c>
      <c r="BH69" s="107"/>
      <c r="BI69" s="107">
        <f t="shared" si="12"/>
        <v>0</v>
      </c>
      <c r="BJ69" s="107"/>
      <c r="BK69" s="107">
        <f t="shared" si="25"/>
        <v>218229.90373178478</v>
      </c>
      <c r="BL69" s="107"/>
      <c r="BM69" s="107">
        <f t="shared" si="26"/>
        <v>16768153.294964915</v>
      </c>
      <c r="BN69" s="107"/>
      <c r="BO69" s="107">
        <f t="shared" si="13"/>
        <v>16768153.294964917</v>
      </c>
      <c r="BP69" s="107"/>
      <c r="BQ69" s="107">
        <f t="shared" si="27"/>
        <v>5030445.988489476</v>
      </c>
      <c r="BR69" s="107"/>
      <c r="BS69" s="107">
        <f t="shared" si="28"/>
        <v>11737707.306475444</v>
      </c>
      <c r="BT69" s="107"/>
      <c r="BU69" s="107">
        <f t="shared" si="14"/>
        <v>0</v>
      </c>
      <c r="BV69" s="107"/>
      <c r="BW69" s="107">
        <f t="shared" si="29"/>
        <v>0</v>
      </c>
      <c r="BX69" s="107"/>
      <c r="BY69" s="107">
        <f>BU69*(1-$U$13-$U$10)</f>
        <v>0</v>
      </c>
      <c r="BZ69" s="107"/>
      <c r="CA69" s="107">
        <f t="shared" si="15"/>
        <v>2368.2946864198893</v>
      </c>
      <c r="CB69" s="2"/>
    </row>
    <row r="70" spans="1:80" x14ac:dyDescent="0.3">
      <c r="A70" s="2">
        <f t="shared" si="16"/>
        <v>4</v>
      </c>
      <c r="C70" s="105">
        <f t="shared" si="31"/>
        <v>46691</v>
      </c>
      <c r="E70" s="103" cm="1">
        <f t="array" ref="E70">IFERROR(IF(AND($C70&gt;='[1]Assumptions &amp; Sensitivities'!$C$8,'LP Waterfall'!$C70&lt;='[1]Assumptions &amp; Sensitivities'!$C$14),INDEX('[1]Preferred Waterfall'!$Q$28:$Q$160,MATCH('LP Waterfall'!$C70,'[1]Preferred Waterfall'!$C$28:$C$160,0),),0),0)</f>
        <v>219909.27712839935</v>
      </c>
      <c r="G70" s="103">
        <f>IF($E70&lt;=0,0,SUMIFS('[1]Monthly Proforma'!$E$145:$FF$145,'[1]Monthly Proforma'!$E$2:$FF$2,'LP Waterfall'!$C70))</f>
        <v>219909.27712839935</v>
      </c>
      <c r="I70" s="104">
        <f t="shared" si="17"/>
        <v>219909.27712839935</v>
      </c>
      <c r="J70" s="66"/>
      <c r="K70" s="66">
        <f t="shared" si="0"/>
        <v>53142.383303413</v>
      </c>
      <c r="L70" s="66"/>
      <c r="M70" s="66">
        <f t="shared" si="1"/>
        <v>21990.927712839934</v>
      </c>
      <c r="N70" s="66"/>
      <c r="O70" s="66">
        <f t="shared" si="2"/>
        <v>166766.89382498636</v>
      </c>
      <c r="P70" s="66"/>
      <c r="Q70" s="66">
        <f t="shared" si="18"/>
        <v>95814.298339263565</v>
      </c>
      <c r="R70" s="66"/>
      <c r="S70" s="66">
        <f t="shared" si="19"/>
        <v>0</v>
      </c>
      <c r="T70" s="66"/>
      <c r="U70" s="66">
        <f t="shared" si="3"/>
        <v>53142.383303413</v>
      </c>
      <c r="V70" s="66"/>
      <c r="W70" s="66">
        <f t="shared" si="4"/>
        <v>166766.89382498636</v>
      </c>
      <c r="X70" s="66"/>
      <c r="Y70" s="66">
        <f t="shared" si="20"/>
        <v>0</v>
      </c>
      <c r="Z70" s="66"/>
      <c r="AA70" s="66">
        <f t="shared" si="21"/>
        <v>0</v>
      </c>
      <c r="AB70" s="66"/>
      <c r="AC70" s="66" cm="1">
        <f t="array" ref="AC70">IF(INDEX('[1]Preferred Waterfall'!$Y$28:$Y$160,MATCH('LP Waterfall'!$C70,'[1]Preferred Waterfall'!$C$28:$C$160,0),)&lt;0,INDEX('[1]Preferred Waterfall'!$Y$28:$Y$160,MATCH('LP Waterfall'!$C70,'[1]Preferred Waterfall'!$C$28:$C$160,0),),0)</f>
        <v>0</v>
      </c>
      <c r="AD70" s="66"/>
      <c r="AE70" s="66">
        <f t="shared" si="22"/>
        <v>-6374326.1455683261</v>
      </c>
      <c r="AF70" s="66"/>
      <c r="AG70" s="66">
        <f>IF($C70='[1]Assumptions &amp; Sensitivities'!$G$49,'[1]Operating Statement &amp; Refi'!$Z$16,0)</f>
        <v>0</v>
      </c>
      <c r="AH70" s="66"/>
      <c r="AI70" s="66">
        <f>IF($C70='[1]Assumptions &amp; Sensitivities'!$G$49,'[1]Operating Statement &amp; Refi'!$Z$17,0)</f>
        <v>0</v>
      </c>
      <c r="AJ70" s="66"/>
      <c r="AK70" s="66" cm="1">
        <f t="array" ref="AK70">-IF(INDEX('[1]Preferred Waterfall'!$AE$28:$AE$160,MATCH('LP Waterfall'!$C70,'[1]Preferred Waterfall'!$C$28:$C$160,0),)&lt;0,0,INDEX('[1]Preferred Waterfall'!$AE$28:$AE$160,MATCH('LP Waterfall'!$C70,'[1]Preferred Waterfall'!$C$28:$C$160,0),))</f>
        <v>0</v>
      </c>
      <c r="AL70" s="66"/>
      <c r="AM70" s="66">
        <f t="shared" si="23"/>
        <v>-6374326.1455683261</v>
      </c>
      <c r="AN70" s="66"/>
      <c r="AO70" s="66">
        <f>IF($C70='[1]Operating Statement &amp; Refi'!$U$12,SUM('LP Waterfall'!$AG70,'LP Waterfall'!$AI70,'LP Waterfall'!AK70,$G70),IF($C70&gt;'[1]Operating Statement &amp; Refi'!$U$12,$E70,0))</f>
        <v>219909.27712839935</v>
      </c>
      <c r="AP70" s="66"/>
      <c r="AQ70" s="66">
        <f>IF(AND($C70&gt;='[1]Assumptions &amp; Sensitivities'!$G$49,$C70&lt;='[1]Assumptions &amp; Sensitivities'!$C$14),AQ$26*(-SUM($AG$28:AK70)+$M$18)/-12,0)*-1</f>
        <v>64151.999175534031</v>
      </c>
      <c r="AR70" s="66"/>
      <c r="AS70" s="66">
        <f t="shared" si="5"/>
        <v>6415.1999175534038</v>
      </c>
      <c r="AT70" s="66"/>
      <c r="AU70" s="66">
        <f t="shared" si="6"/>
        <v>57736.799257980631</v>
      </c>
      <c r="AV70" s="66"/>
      <c r="AW70" s="66">
        <f t="shared" si="7"/>
        <v>-6374326.1455683261</v>
      </c>
      <c r="AX70" s="66"/>
      <c r="AY70" s="66">
        <f t="shared" si="8"/>
        <v>15575.72779528653</v>
      </c>
      <c r="AZ70" s="66"/>
      <c r="BA70" s="66">
        <f t="shared" si="9"/>
        <v>31151.455590573067</v>
      </c>
      <c r="BB70" s="66"/>
      <c r="BC70" s="66">
        <f t="shared" si="10"/>
        <v>109030.09456700571</v>
      </c>
      <c r="BD70" s="66"/>
      <c r="BE70" s="66">
        <f t="shared" si="24"/>
        <v>53142.383303413</v>
      </c>
      <c r="BF70" s="66"/>
      <c r="BG70" s="66">
        <f t="shared" si="11"/>
        <v>166766.89382498636</v>
      </c>
      <c r="BH70" s="66"/>
      <c r="BI70" s="66">
        <f t="shared" si="12"/>
        <v>0</v>
      </c>
      <c r="BJ70" s="66"/>
      <c r="BK70" s="66">
        <f t="shared" si="25"/>
        <v>219909.27712839935</v>
      </c>
      <c r="BL70" s="66"/>
      <c r="BM70" s="66">
        <f t="shared" si="26"/>
        <v>0</v>
      </c>
      <c r="BN70" s="66"/>
      <c r="BO70" s="66">
        <f t="shared" si="13"/>
        <v>0</v>
      </c>
      <c r="BP70" s="66"/>
      <c r="BQ70" s="66">
        <f t="shared" si="27"/>
        <v>0</v>
      </c>
      <c r="BR70" s="66"/>
      <c r="BS70" s="66">
        <f t="shared" si="28"/>
        <v>0</v>
      </c>
      <c r="BT70" s="66"/>
      <c r="BU70" s="66">
        <f t="shared" si="14"/>
        <v>0</v>
      </c>
      <c r="BV70" s="66"/>
      <c r="BW70" s="66">
        <f t="shared" si="29"/>
        <v>0</v>
      </c>
      <c r="BX70" s="66"/>
      <c r="BY70" s="66">
        <f t="shared" ref="BY70:BY133" si="32">BU70*(1-$U$13-$U$10)</f>
        <v>0</v>
      </c>
      <c r="BZ70" s="66"/>
      <c r="CA70" s="66">
        <f t="shared" si="15"/>
        <v>0</v>
      </c>
      <c r="CB70" s="2"/>
    </row>
    <row r="71" spans="1:80" x14ac:dyDescent="0.3">
      <c r="A71" s="2">
        <f t="shared" si="16"/>
        <v>4</v>
      </c>
      <c r="C71" s="105">
        <f t="shared" si="31"/>
        <v>46721</v>
      </c>
      <c r="E71" s="103" cm="1">
        <f t="array" ref="E71">IFERROR(IF(AND($C71&gt;='[1]Assumptions &amp; Sensitivities'!$C$8,'LP Waterfall'!$C71&lt;='[1]Assumptions &amp; Sensitivities'!$C$14),INDEX('[1]Preferred Waterfall'!$Q$28:$Q$160,MATCH('LP Waterfall'!$C71,'[1]Preferred Waterfall'!$C$28:$C$160,0),),0),0)</f>
        <v>221588.65052501403</v>
      </c>
      <c r="G71" s="103">
        <f>IF($E71&lt;=0,0,SUMIFS('[1]Monthly Proforma'!$E$145:$FF$145,'[1]Monthly Proforma'!$E$2:$FF$2,'LP Waterfall'!$C71))</f>
        <v>221588.65052501403</v>
      </c>
      <c r="I71" s="106">
        <f t="shared" si="17"/>
        <v>221588.65052501403</v>
      </c>
      <c r="J71" s="107"/>
      <c r="K71" s="107">
        <f t="shared" si="0"/>
        <v>53646.195322397405</v>
      </c>
      <c r="L71" s="107"/>
      <c r="M71" s="107">
        <f t="shared" si="1"/>
        <v>22158.865052501402</v>
      </c>
      <c r="N71" s="107"/>
      <c r="O71" s="107">
        <f t="shared" si="2"/>
        <v>167942.45520261663</v>
      </c>
      <c r="P71" s="107"/>
      <c r="Q71" s="107">
        <f t="shared" si="18"/>
        <v>96496.264182417857</v>
      </c>
      <c r="R71" s="107"/>
      <c r="S71" s="107">
        <f t="shared" si="19"/>
        <v>0</v>
      </c>
      <c r="T71" s="107"/>
      <c r="U71" s="107">
        <f t="shared" si="3"/>
        <v>53646.195322397405</v>
      </c>
      <c r="V71" s="107"/>
      <c r="W71" s="107">
        <f t="shared" si="4"/>
        <v>167942.45520261663</v>
      </c>
      <c r="X71" s="107"/>
      <c r="Y71" s="107">
        <f t="shared" si="20"/>
        <v>0</v>
      </c>
      <c r="Z71" s="107"/>
      <c r="AA71" s="107">
        <f t="shared" si="21"/>
        <v>0</v>
      </c>
      <c r="AB71" s="107"/>
      <c r="AC71" s="107" cm="1">
        <f t="array" ref="AC71">IF(INDEX('[1]Preferred Waterfall'!$Y$28:$Y$160,MATCH('LP Waterfall'!$C71,'[1]Preferred Waterfall'!$C$28:$C$160,0),)&lt;0,INDEX('[1]Preferred Waterfall'!$Y$28:$Y$160,MATCH('LP Waterfall'!$C71,'[1]Preferred Waterfall'!$C$28:$C$160,0),),0)</f>
        <v>0</v>
      </c>
      <c r="AD71" s="107"/>
      <c r="AE71" s="107">
        <f t="shared" si="22"/>
        <v>-6374326.1455683261</v>
      </c>
      <c r="AF71" s="107"/>
      <c r="AG71" s="107">
        <f>IF($C71='[1]Assumptions &amp; Sensitivities'!$G$49,'[1]Operating Statement &amp; Refi'!$Z$16,0)</f>
        <v>0</v>
      </c>
      <c r="AH71" s="107"/>
      <c r="AI71" s="107">
        <f>IF($C71='[1]Assumptions &amp; Sensitivities'!$G$49,'[1]Operating Statement &amp; Refi'!$Z$17,0)</f>
        <v>0</v>
      </c>
      <c r="AJ71" s="107"/>
      <c r="AK71" s="107" cm="1">
        <f t="array" ref="AK71">-IF(INDEX('[1]Preferred Waterfall'!$AE$28:$AE$160,MATCH('LP Waterfall'!$C71,'[1]Preferred Waterfall'!$C$28:$C$160,0),)&lt;0,0,INDEX('[1]Preferred Waterfall'!$AE$28:$AE$160,MATCH('LP Waterfall'!$C71,'[1]Preferred Waterfall'!$C$28:$C$160,0),))</f>
        <v>0</v>
      </c>
      <c r="AL71" s="107"/>
      <c r="AM71" s="107">
        <f t="shared" si="23"/>
        <v>-6374326.1455683261</v>
      </c>
      <c r="AN71" s="107"/>
      <c r="AO71" s="107">
        <f>IF($C71='[1]Operating Statement &amp; Refi'!$U$12,SUM('LP Waterfall'!$AG71,'LP Waterfall'!$AI71,'LP Waterfall'!AK71,$G71),IF($C71&gt;'[1]Operating Statement &amp; Refi'!$U$12,$E71,0))</f>
        <v>221588.65052501403</v>
      </c>
      <c r="AP71" s="107"/>
      <c r="AQ71" s="107">
        <f>IF(AND($C71&gt;='[1]Assumptions &amp; Sensitivities'!$G$49,$C71&lt;='[1]Assumptions &amp; Sensitivities'!$C$14),AQ$26*(-SUM($AG$28:AK71)+$M$18)/-12,0)*-1</f>
        <v>64151.999175534031</v>
      </c>
      <c r="AR71" s="107"/>
      <c r="AS71" s="107">
        <f t="shared" si="5"/>
        <v>6415.1999175534038</v>
      </c>
      <c r="AT71" s="107"/>
      <c r="AU71" s="107">
        <f t="shared" si="6"/>
        <v>57736.799257980631</v>
      </c>
      <c r="AV71" s="107"/>
      <c r="AW71" s="107">
        <f t="shared" si="7"/>
        <v>-6374326.1455683261</v>
      </c>
      <c r="AX71" s="107"/>
      <c r="AY71" s="107">
        <f t="shared" si="8"/>
        <v>15743.665134947998</v>
      </c>
      <c r="AZ71" s="107"/>
      <c r="BA71" s="107">
        <f t="shared" si="9"/>
        <v>31487.330269896003</v>
      </c>
      <c r="BB71" s="107"/>
      <c r="BC71" s="107">
        <f t="shared" si="10"/>
        <v>110205.65594463599</v>
      </c>
      <c r="BD71" s="107"/>
      <c r="BE71" s="107">
        <f t="shared" si="24"/>
        <v>53646.195322397405</v>
      </c>
      <c r="BF71" s="107"/>
      <c r="BG71" s="107">
        <f t="shared" si="11"/>
        <v>167942.45520261663</v>
      </c>
      <c r="BH71" s="107"/>
      <c r="BI71" s="107">
        <f t="shared" si="12"/>
        <v>0</v>
      </c>
      <c r="BJ71" s="107"/>
      <c r="BK71" s="107">
        <f t="shared" si="25"/>
        <v>221588.65052501403</v>
      </c>
      <c r="BL71" s="107"/>
      <c r="BM71" s="107">
        <f t="shared" si="26"/>
        <v>0</v>
      </c>
      <c r="BN71" s="107"/>
      <c r="BO71" s="107">
        <f t="shared" si="13"/>
        <v>0</v>
      </c>
      <c r="BP71" s="107"/>
      <c r="BQ71" s="107">
        <f t="shared" si="27"/>
        <v>0</v>
      </c>
      <c r="BR71" s="107"/>
      <c r="BS71" s="107">
        <f t="shared" si="28"/>
        <v>0</v>
      </c>
      <c r="BT71" s="107"/>
      <c r="BU71" s="107">
        <f t="shared" si="14"/>
        <v>0</v>
      </c>
      <c r="BV71" s="107"/>
      <c r="BW71" s="107">
        <f t="shared" si="29"/>
        <v>0</v>
      </c>
      <c r="BX71" s="107"/>
      <c r="BY71" s="107">
        <f t="shared" si="32"/>
        <v>0</v>
      </c>
      <c r="BZ71" s="107"/>
      <c r="CA71" s="107">
        <f t="shared" si="15"/>
        <v>0</v>
      </c>
      <c r="CB71" s="2"/>
    </row>
    <row r="72" spans="1:80" x14ac:dyDescent="0.3">
      <c r="A72" s="2">
        <f t="shared" si="16"/>
        <v>4</v>
      </c>
      <c r="C72" s="105">
        <f t="shared" si="31"/>
        <v>46752</v>
      </c>
      <c r="E72" s="103" cm="1">
        <f t="array" ref="E72">IFERROR(IF(AND($C72&gt;='[1]Assumptions &amp; Sensitivities'!$C$8,'LP Waterfall'!$C72&lt;='[1]Assumptions &amp; Sensitivities'!$C$14),INDEX('[1]Preferred Waterfall'!$Q$28:$Q$160,MATCH('LP Waterfall'!$C72,'[1]Preferred Waterfall'!$C$28:$C$160,0),),0),0)</f>
        <v>223268.0239216286</v>
      </c>
      <c r="G72" s="103">
        <f>IF($E72&lt;=0,0,SUMIFS('[1]Monthly Proforma'!$E$145:$FF$145,'[1]Monthly Proforma'!$E$2:$FF$2,'LP Waterfall'!$C72))</f>
        <v>223268.0239216286</v>
      </c>
      <c r="I72" s="104">
        <f t="shared" si="17"/>
        <v>223268.0239216286</v>
      </c>
      <c r="J72" s="66"/>
      <c r="K72" s="66">
        <f t="shared" si="0"/>
        <v>54150.007341381774</v>
      </c>
      <c r="L72" s="66"/>
      <c r="M72" s="66">
        <f t="shared" si="1"/>
        <v>22326.802392162859</v>
      </c>
      <c r="N72" s="66"/>
      <c r="O72" s="66">
        <f t="shared" si="2"/>
        <v>169118.01658024683</v>
      </c>
      <c r="P72" s="66"/>
      <c r="Q72" s="66">
        <f t="shared" si="18"/>
        <v>97178.230025572077</v>
      </c>
      <c r="R72" s="66"/>
      <c r="S72" s="66">
        <f t="shared" si="19"/>
        <v>0</v>
      </c>
      <c r="T72" s="66"/>
      <c r="U72" s="66">
        <f t="shared" si="3"/>
        <v>54150.007341381774</v>
      </c>
      <c r="V72" s="66"/>
      <c r="W72" s="66">
        <f t="shared" si="4"/>
        <v>169118.01658024683</v>
      </c>
      <c r="X72" s="66"/>
      <c r="Y72" s="66">
        <f t="shared" si="20"/>
        <v>0</v>
      </c>
      <c r="Z72" s="66"/>
      <c r="AA72" s="66">
        <f t="shared" si="21"/>
        <v>0</v>
      </c>
      <c r="AB72" s="66"/>
      <c r="AC72" s="66" cm="1">
        <f t="array" ref="AC72">IF(INDEX('[1]Preferred Waterfall'!$Y$28:$Y$160,MATCH('LP Waterfall'!$C72,'[1]Preferred Waterfall'!$C$28:$C$160,0),)&lt;0,INDEX('[1]Preferred Waterfall'!$Y$28:$Y$160,MATCH('LP Waterfall'!$C72,'[1]Preferred Waterfall'!$C$28:$C$160,0),),0)</f>
        <v>0</v>
      </c>
      <c r="AD72" s="66"/>
      <c r="AE72" s="66">
        <f t="shared" si="22"/>
        <v>-6374326.1455683261</v>
      </c>
      <c r="AF72" s="66"/>
      <c r="AG72" s="66">
        <f>IF($C72='[1]Assumptions &amp; Sensitivities'!$G$49,'[1]Operating Statement &amp; Refi'!$Z$16,0)</f>
        <v>0</v>
      </c>
      <c r="AH72" s="66"/>
      <c r="AI72" s="66">
        <f>IF($C72='[1]Assumptions &amp; Sensitivities'!$G$49,'[1]Operating Statement &amp; Refi'!$Z$17,0)</f>
        <v>0</v>
      </c>
      <c r="AJ72" s="66"/>
      <c r="AK72" s="66" cm="1">
        <f t="array" ref="AK72">-IF(INDEX('[1]Preferred Waterfall'!$AE$28:$AE$160,MATCH('LP Waterfall'!$C72,'[1]Preferred Waterfall'!$C$28:$C$160,0),)&lt;0,0,INDEX('[1]Preferred Waterfall'!$AE$28:$AE$160,MATCH('LP Waterfall'!$C72,'[1]Preferred Waterfall'!$C$28:$C$160,0),))</f>
        <v>0</v>
      </c>
      <c r="AL72" s="66"/>
      <c r="AM72" s="66">
        <f t="shared" si="23"/>
        <v>-6374326.1455683261</v>
      </c>
      <c r="AN72" s="66"/>
      <c r="AO72" s="66">
        <f>IF($C72='[1]Operating Statement &amp; Refi'!$U$12,SUM('LP Waterfall'!$AG72,'LP Waterfall'!$AI72,'LP Waterfall'!AK72,$G72),IF($C72&gt;'[1]Operating Statement &amp; Refi'!$U$12,$E72,0))</f>
        <v>223268.0239216286</v>
      </c>
      <c r="AP72" s="66"/>
      <c r="AQ72" s="66">
        <f>IF(AND($C72&gt;='[1]Assumptions &amp; Sensitivities'!$G$49,$C72&lt;='[1]Assumptions &amp; Sensitivities'!$C$14),AQ$26*(-SUM($AG$28:AK72)+$M$18)/-12,0)*-1</f>
        <v>64151.999175534031</v>
      </c>
      <c r="AR72" s="66"/>
      <c r="AS72" s="66">
        <f t="shared" si="5"/>
        <v>6415.1999175534038</v>
      </c>
      <c r="AT72" s="66"/>
      <c r="AU72" s="66">
        <f t="shared" si="6"/>
        <v>57736.799257980631</v>
      </c>
      <c r="AV72" s="66"/>
      <c r="AW72" s="66">
        <f t="shared" si="7"/>
        <v>-6374326.1455683261</v>
      </c>
      <c r="AX72" s="66"/>
      <c r="AY72" s="66">
        <f t="shared" si="8"/>
        <v>15911.602474609455</v>
      </c>
      <c r="AZ72" s="66"/>
      <c r="BA72" s="66">
        <f t="shared" si="9"/>
        <v>31823.204949218914</v>
      </c>
      <c r="BB72" s="66"/>
      <c r="BC72" s="66">
        <f t="shared" si="10"/>
        <v>111381.21732226619</v>
      </c>
      <c r="BD72" s="66"/>
      <c r="BE72" s="66">
        <f t="shared" si="24"/>
        <v>54150.007341381774</v>
      </c>
      <c r="BF72" s="66"/>
      <c r="BG72" s="66">
        <f t="shared" si="11"/>
        <v>169118.01658024683</v>
      </c>
      <c r="BH72" s="66"/>
      <c r="BI72" s="66">
        <f t="shared" si="12"/>
        <v>0</v>
      </c>
      <c r="BJ72" s="66"/>
      <c r="BK72" s="66">
        <f t="shared" si="25"/>
        <v>223268.0239216286</v>
      </c>
      <c r="BL72" s="66"/>
      <c r="BM72" s="66">
        <f t="shared" si="26"/>
        <v>0</v>
      </c>
      <c r="BN72" s="66"/>
      <c r="BO72" s="66">
        <f t="shared" si="13"/>
        <v>0</v>
      </c>
      <c r="BP72" s="66"/>
      <c r="BQ72" s="66">
        <f t="shared" si="27"/>
        <v>0</v>
      </c>
      <c r="BR72" s="66"/>
      <c r="BS72" s="66">
        <f t="shared" si="28"/>
        <v>0</v>
      </c>
      <c r="BT72" s="66"/>
      <c r="BU72" s="66">
        <f t="shared" si="14"/>
        <v>0</v>
      </c>
      <c r="BV72" s="66"/>
      <c r="BW72" s="66">
        <f t="shared" si="29"/>
        <v>0</v>
      </c>
      <c r="BX72" s="66"/>
      <c r="BY72" s="66">
        <f t="shared" si="32"/>
        <v>0</v>
      </c>
      <c r="BZ72" s="66"/>
      <c r="CA72" s="66">
        <f t="shared" si="15"/>
        <v>1.4551915228366852E-11</v>
      </c>
      <c r="CB72" s="2"/>
    </row>
    <row r="73" spans="1:80" x14ac:dyDescent="0.3">
      <c r="A73" s="2">
        <f t="shared" si="16"/>
        <v>4</v>
      </c>
      <c r="C73" s="105">
        <f t="shared" si="31"/>
        <v>46783</v>
      </c>
      <c r="E73" s="103" cm="1">
        <f t="array" ref="E73">IFERROR(IF(AND($C73&gt;='[1]Assumptions &amp; Sensitivities'!$C$8,'LP Waterfall'!$C73&lt;='[1]Assumptions &amp; Sensitivities'!$C$14),INDEX('[1]Preferred Waterfall'!$Q$28:$Q$160,MATCH('LP Waterfall'!$C73,'[1]Preferred Waterfall'!$C$28:$C$160,0),),0),0)</f>
        <v>224947.39731824317</v>
      </c>
      <c r="G73" s="103">
        <f>IF($E73&lt;=0,0,SUMIFS('[1]Monthly Proforma'!$E$145:$FF$145,'[1]Monthly Proforma'!$E$2:$FF$2,'LP Waterfall'!$C73))</f>
        <v>224947.39731824317</v>
      </c>
      <c r="I73" s="106">
        <f t="shared" si="17"/>
        <v>224947.39731824317</v>
      </c>
      <c r="J73" s="107"/>
      <c r="K73" s="107">
        <f t="shared" si="0"/>
        <v>54653.819360366149</v>
      </c>
      <c r="L73" s="107"/>
      <c r="M73" s="107">
        <f t="shared" si="1"/>
        <v>22494.739731824317</v>
      </c>
      <c r="N73" s="107"/>
      <c r="O73" s="107">
        <f t="shared" si="2"/>
        <v>170293.57795787702</v>
      </c>
      <c r="P73" s="107"/>
      <c r="Q73" s="107">
        <f t="shared" si="18"/>
        <v>97860.19586872631</v>
      </c>
      <c r="R73" s="107"/>
      <c r="S73" s="107">
        <f t="shared" si="19"/>
        <v>0</v>
      </c>
      <c r="T73" s="107"/>
      <c r="U73" s="107">
        <f t="shared" si="3"/>
        <v>54653.819360366149</v>
      </c>
      <c r="V73" s="107"/>
      <c r="W73" s="107">
        <f t="shared" si="4"/>
        <v>170293.57795787702</v>
      </c>
      <c r="X73" s="107"/>
      <c r="Y73" s="107">
        <f t="shared" si="20"/>
        <v>0</v>
      </c>
      <c r="Z73" s="107"/>
      <c r="AA73" s="107">
        <f t="shared" si="21"/>
        <v>0</v>
      </c>
      <c r="AB73" s="107"/>
      <c r="AC73" s="107" cm="1">
        <f t="array" ref="AC73">IF(INDEX('[1]Preferred Waterfall'!$Y$28:$Y$160,MATCH('LP Waterfall'!$C73,'[1]Preferred Waterfall'!$C$28:$C$160,0),)&lt;0,INDEX('[1]Preferred Waterfall'!$Y$28:$Y$160,MATCH('LP Waterfall'!$C73,'[1]Preferred Waterfall'!$C$28:$C$160,0),),0)</f>
        <v>0</v>
      </c>
      <c r="AD73" s="107"/>
      <c r="AE73" s="107">
        <f t="shared" si="22"/>
        <v>-6374326.1455683261</v>
      </c>
      <c r="AF73" s="107"/>
      <c r="AG73" s="107">
        <f>IF($C73='[1]Assumptions &amp; Sensitivities'!$G$49,'[1]Operating Statement &amp; Refi'!$Z$16,0)</f>
        <v>0</v>
      </c>
      <c r="AH73" s="107"/>
      <c r="AI73" s="107">
        <f>IF($C73='[1]Assumptions &amp; Sensitivities'!$G$49,'[1]Operating Statement &amp; Refi'!$Z$17,0)</f>
        <v>0</v>
      </c>
      <c r="AJ73" s="107"/>
      <c r="AK73" s="107" cm="1">
        <f t="array" ref="AK73">-IF(INDEX('[1]Preferred Waterfall'!$AE$28:$AE$160,MATCH('LP Waterfall'!$C73,'[1]Preferred Waterfall'!$C$28:$C$160,0),)&lt;0,0,INDEX('[1]Preferred Waterfall'!$AE$28:$AE$160,MATCH('LP Waterfall'!$C73,'[1]Preferred Waterfall'!$C$28:$C$160,0),))</f>
        <v>0</v>
      </c>
      <c r="AL73" s="107"/>
      <c r="AM73" s="107">
        <f t="shared" si="23"/>
        <v>-6374326.1455683261</v>
      </c>
      <c r="AN73" s="107"/>
      <c r="AO73" s="107">
        <f>IF($C73='[1]Operating Statement &amp; Refi'!$U$12,SUM('LP Waterfall'!$AG73,'LP Waterfall'!$AI73,'LP Waterfall'!AK73,$G73),IF($C73&gt;'[1]Operating Statement &amp; Refi'!$U$12,$E73,0))</f>
        <v>224947.39731824317</v>
      </c>
      <c r="AP73" s="107"/>
      <c r="AQ73" s="107">
        <f>IF(AND($C73&gt;='[1]Assumptions &amp; Sensitivities'!$G$49,$C73&lt;='[1]Assumptions &amp; Sensitivities'!$C$14),AQ$26*(-SUM($AG$28:AK73)+$M$18)/-12,0)*-1</f>
        <v>64151.999175534031</v>
      </c>
      <c r="AR73" s="107"/>
      <c r="AS73" s="107">
        <f t="shared" si="5"/>
        <v>6415.1999175534038</v>
      </c>
      <c r="AT73" s="107"/>
      <c r="AU73" s="107">
        <f t="shared" si="6"/>
        <v>57736.799257980631</v>
      </c>
      <c r="AV73" s="107"/>
      <c r="AW73" s="107">
        <f t="shared" si="7"/>
        <v>-6374326.1455683261</v>
      </c>
      <c r="AX73" s="107"/>
      <c r="AY73" s="107">
        <f t="shared" si="8"/>
        <v>16079.539814270913</v>
      </c>
      <c r="AZ73" s="107"/>
      <c r="BA73" s="107">
        <f t="shared" si="9"/>
        <v>32159.079628541829</v>
      </c>
      <c r="BB73" s="107"/>
      <c r="BC73" s="107">
        <f t="shared" si="10"/>
        <v>112556.77869989639</v>
      </c>
      <c r="BD73" s="107"/>
      <c r="BE73" s="107">
        <f t="shared" si="24"/>
        <v>54653.819360366149</v>
      </c>
      <c r="BF73" s="107"/>
      <c r="BG73" s="107">
        <f t="shared" si="11"/>
        <v>170293.57795787702</v>
      </c>
      <c r="BH73" s="107"/>
      <c r="BI73" s="107">
        <f t="shared" si="12"/>
        <v>0</v>
      </c>
      <c r="BJ73" s="107"/>
      <c r="BK73" s="107">
        <f t="shared" si="25"/>
        <v>224947.39731824317</v>
      </c>
      <c r="BL73" s="107"/>
      <c r="BM73" s="107">
        <f t="shared" si="26"/>
        <v>0</v>
      </c>
      <c r="BN73" s="107"/>
      <c r="BO73" s="107">
        <f t="shared" si="13"/>
        <v>0</v>
      </c>
      <c r="BP73" s="107"/>
      <c r="BQ73" s="107">
        <f t="shared" si="27"/>
        <v>0</v>
      </c>
      <c r="BR73" s="107"/>
      <c r="BS73" s="107">
        <f t="shared" si="28"/>
        <v>0</v>
      </c>
      <c r="BT73" s="107"/>
      <c r="BU73" s="107">
        <f t="shared" si="14"/>
        <v>0</v>
      </c>
      <c r="BV73" s="107"/>
      <c r="BW73" s="107">
        <f t="shared" si="29"/>
        <v>0</v>
      </c>
      <c r="BX73" s="107"/>
      <c r="BY73" s="107">
        <f t="shared" si="32"/>
        <v>0</v>
      </c>
      <c r="BZ73" s="107"/>
      <c r="CA73" s="107">
        <f t="shared" si="15"/>
        <v>0</v>
      </c>
      <c r="CB73" s="2"/>
    </row>
    <row r="74" spans="1:80" x14ac:dyDescent="0.3">
      <c r="A74" s="2">
        <f t="shared" si="16"/>
        <v>4</v>
      </c>
      <c r="C74" s="105">
        <f t="shared" si="31"/>
        <v>46812</v>
      </c>
      <c r="E74" s="103" cm="1">
        <f t="array" ref="E74">IFERROR(IF(AND($C74&gt;='[1]Assumptions &amp; Sensitivities'!$C$8,'LP Waterfall'!$C74&lt;='[1]Assumptions &amp; Sensitivities'!$C$14),INDEX('[1]Preferred Waterfall'!$Q$28:$Q$160,MATCH('LP Waterfall'!$C74,'[1]Preferred Waterfall'!$C$28:$C$160,0),),0),0)</f>
        <v>226626.77071485738</v>
      </c>
      <c r="G74" s="103">
        <f>IF($E74&lt;=0,0,SUMIFS('[1]Monthly Proforma'!$E$145:$FF$145,'[1]Monthly Proforma'!$E$2:$FF$2,'LP Waterfall'!$C74))</f>
        <v>226626.77071485738</v>
      </c>
      <c r="I74" s="104">
        <f t="shared" si="17"/>
        <v>226626.77071485738</v>
      </c>
      <c r="J74" s="66"/>
      <c r="K74" s="66">
        <f t="shared" si="0"/>
        <v>55157.631379350409</v>
      </c>
      <c r="L74" s="66"/>
      <c r="M74" s="66">
        <f t="shared" si="1"/>
        <v>22662.677071485738</v>
      </c>
      <c r="N74" s="66"/>
      <c r="O74" s="66">
        <f t="shared" si="2"/>
        <v>171469.13933550697</v>
      </c>
      <c r="P74" s="66"/>
      <c r="Q74" s="66">
        <f t="shared" si="18"/>
        <v>98542.161711880399</v>
      </c>
      <c r="R74" s="66"/>
      <c r="S74" s="66">
        <f t="shared" si="19"/>
        <v>0</v>
      </c>
      <c r="T74" s="66"/>
      <c r="U74" s="66">
        <f t="shared" si="3"/>
        <v>55157.631379350409</v>
      </c>
      <c r="V74" s="66"/>
      <c r="W74" s="66">
        <f t="shared" si="4"/>
        <v>171469.13933550697</v>
      </c>
      <c r="X74" s="66"/>
      <c r="Y74" s="66">
        <f t="shared" si="20"/>
        <v>0</v>
      </c>
      <c r="Z74" s="66"/>
      <c r="AA74" s="66">
        <f t="shared" si="21"/>
        <v>0</v>
      </c>
      <c r="AB74" s="66"/>
      <c r="AC74" s="66" cm="1">
        <f t="array" ref="AC74">IF(INDEX('[1]Preferred Waterfall'!$Y$28:$Y$160,MATCH('LP Waterfall'!$C74,'[1]Preferred Waterfall'!$C$28:$C$160,0),)&lt;0,INDEX('[1]Preferred Waterfall'!$Y$28:$Y$160,MATCH('LP Waterfall'!$C74,'[1]Preferred Waterfall'!$C$28:$C$160,0),),0)</f>
        <v>0</v>
      </c>
      <c r="AD74" s="66"/>
      <c r="AE74" s="66">
        <f t="shared" si="22"/>
        <v>-6374326.1455683261</v>
      </c>
      <c r="AF74" s="66"/>
      <c r="AG74" s="66">
        <f>IF($C74='[1]Assumptions &amp; Sensitivities'!$G$49,'[1]Operating Statement &amp; Refi'!$Z$16,0)</f>
        <v>0</v>
      </c>
      <c r="AH74" s="66"/>
      <c r="AI74" s="66">
        <f>IF($C74='[1]Assumptions &amp; Sensitivities'!$G$49,'[1]Operating Statement &amp; Refi'!$Z$17,0)</f>
        <v>0</v>
      </c>
      <c r="AJ74" s="66"/>
      <c r="AK74" s="66" cm="1">
        <f t="array" ref="AK74">-IF(INDEX('[1]Preferred Waterfall'!$AE$28:$AE$160,MATCH('LP Waterfall'!$C74,'[1]Preferred Waterfall'!$C$28:$C$160,0),)&lt;0,0,INDEX('[1]Preferred Waterfall'!$AE$28:$AE$160,MATCH('LP Waterfall'!$C74,'[1]Preferred Waterfall'!$C$28:$C$160,0),))</f>
        <v>0</v>
      </c>
      <c r="AL74" s="66"/>
      <c r="AM74" s="66">
        <f t="shared" si="23"/>
        <v>-6374326.1455683261</v>
      </c>
      <c r="AN74" s="66"/>
      <c r="AO74" s="66">
        <f>IF($C74='[1]Operating Statement &amp; Refi'!$U$12,SUM('LP Waterfall'!$AG74,'LP Waterfall'!$AI74,'LP Waterfall'!AK74,$G74),IF($C74&gt;'[1]Operating Statement &amp; Refi'!$U$12,$E74,0))</f>
        <v>226626.77071485738</v>
      </c>
      <c r="AP74" s="66"/>
      <c r="AQ74" s="66">
        <f>IF(AND($C74&gt;='[1]Assumptions &amp; Sensitivities'!$G$49,$C74&lt;='[1]Assumptions &amp; Sensitivities'!$C$14),AQ$26*(-SUM($AG$28:AK74)+$M$18)/-12,0)*-1</f>
        <v>64151.999175534031</v>
      </c>
      <c r="AR74" s="66"/>
      <c r="AS74" s="66">
        <f t="shared" si="5"/>
        <v>6415.1999175534038</v>
      </c>
      <c r="AT74" s="66"/>
      <c r="AU74" s="66">
        <f t="shared" si="6"/>
        <v>57736.799257980631</v>
      </c>
      <c r="AV74" s="66"/>
      <c r="AW74" s="66">
        <f t="shared" si="7"/>
        <v>-6374326.1455683261</v>
      </c>
      <c r="AX74" s="66"/>
      <c r="AY74" s="66">
        <f t="shared" si="8"/>
        <v>16247.477153932334</v>
      </c>
      <c r="AZ74" s="66"/>
      <c r="BA74" s="66">
        <f t="shared" si="9"/>
        <v>32494.954307864671</v>
      </c>
      <c r="BB74" s="66"/>
      <c r="BC74" s="66">
        <f t="shared" si="10"/>
        <v>113732.34007752634</v>
      </c>
      <c r="BD74" s="66"/>
      <c r="BE74" s="66">
        <f t="shared" si="24"/>
        <v>55157.631379350409</v>
      </c>
      <c r="BF74" s="66"/>
      <c r="BG74" s="66">
        <f t="shared" si="11"/>
        <v>171469.13933550697</v>
      </c>
      <c r="BH74" s="66"/>
      <c r="BI74" s="66">
        <f t="shared" si="12"/>
        <v>0</v>
      </c>
      <c r="BJ74" s="66"/>
      <c r="BK74" s="66">
        <f t="shared" si="25"/>
        <v>226626.77071485738</v>
      </c>
      <c r="BL74" s="66"/>
      <c r="BM74" s="66">
        <f t="shared" si="26"/>
        <v>0</v>
      </c>
      <c r="BN74" s="66"/>
      <c r="BO74" s="66">
        <f t="shared" si="13"/>
        <v>0</v>
      </c>
      <c r="BP74" s="66"/>
      <c r="BQ74" s="66">
        <f t="shared" si="27"/>
        <v>0</v>
      </c>
      <c r="BR74" s="66"/>
      <c r="BS74" s="66">
        <f t="shared" si="28"/>
        <v>0</v>
      </c>
      <c r="BT74" s="66"/>
      <c r="BU74" s="66">
        <f t="shared" si="14"/>
        <v>0</v>
      </c>
      <c r="BV74" s="66"/>
      <c r="BW74" s="66">
        <f t="shared" si="29"/>
        <v>0</v>
      </c>
      <c r="BX74" s="66"/>
      <c r="BY74" s="66">
        <f t="shared" si="32"/>
        <v>0</v>
      </c>
      <c r="BZ74" s="66"/>
      <c r="CA74" s="66">
        <f t="shared" si="15"/>
        <v>1.4551915228366852E-11</v>
      </c>
      <c r="CB74" s="2"/>
    </row>
    <row r="75" spans="1:80" x14ac:dyDescent="0.3">
      <c r="A75" s="2">
        <f t="shared" si="16"/>
        <v>4</v>
      </c>
      <c r="C75" s="105">
        <f t="shared" si="31"/>
        <v>46843</v>
      </c>
      <c r="E75" s="103" cm="1">
        <f t="array" ref="E75">IFERROR(IF(AND($C75&gt;='[1]Assumptions &amp; Sensitivities'!$C$8,'LP Waterfall'!$C75&lt;='[1]Assumptions &amp; Sensitivities'!$C$14),INDEX('[1]Preferred Waterfall'!$Q$28:$Q$160,MATCH('LP Waterfall'!$C75,'[1]Preferred Waterfall'!$C$28:$C$160,0),),0),0)</f>
        <v>228306.14411147207</v>
      </c>
      <c r="G75" s="103">
        <f>IF($E75&lt;=0,0,SUMIFS('[1]Monthly Proforma'!$E$145:$FF$145,'[1]Monthly Proforma'!$E$2:$FF$2,'LP Waterfall'!$C75))</f>
        <v>228306.14411147207</v>
      </c>
      <c r="I75" s="106">
        <f t="shared" si="17"/>
        <v>228306.14411147207</v>
      </c>
      <c r="J75" s="107"/>
      <c r="K75" s="107">
        <f t="shared" si="0"/>
        <v>55661.443398334814</v>
      </c>
      <c r="L75" s="107"/>
      <c r="M75" s="107">
        <f t="shared" si="1"/>
        <v>22830.614411147206</v>
      </c>
      <c r="N75" s="107"/>
      <c r="O75" s="107">
        <f t="shared" si="2"/>
        <v>172644.70071313725</v>
      </c>
      <c r="P75" s="107"/>
      <c r="Q75" s="107">
        <f t="shared" si="18"/>
        <v>99224.127555034691</v>
      </c>
      <c r="R75" s="107"/>
      <c r="S75" s="107">
        <f t="shared" si="19"/>
        <v>0</v>
      </c>
      <c r="T75" s="107"/>
      <c r="U75" s="107">
        <f t="shared" si="3"/>
        <v>55661.443398334814</v>
      </c>
      <c r="V75" s="107"/>
      <c r="W75" s="107">
        <f t="shared" si="4"/>
        <v>172644.70071313725</v>
      </c>
      <c r="X75" s="107"/>
      <c r="Y75" s="107">
        <f t="shared" si="20"/>
        <v>0</v>
      </c>
      <c r="Z75" s="107"/>
      <c r="AA75" s="107">
        <f t="shared" si="21"/>
        <v>0</v>
      </c>
      <c r="AB75" s="107"/>
      <c r="AC75" s="107" cm="1">
        <f t="array" ref="AC75">IF(INDEX('[1]Preferred Waterfall'!$Y$28:$Y$160,MATCH('LP Waterfall'!$C75,'[1]Preferred Waterfall'!$C$28:$C$160,0),)&lt;0,INDEX('[1]Preferred Waterfall'!$Y$28:$Y$160,MATCH('LP Waterfall'!$C75,'[1]Preferred Waterfall'!$C$28:$C$160,0),),0)</f>
        <v>0</v>
      </c>
      <c r="AD75" s="107"/>
      <c r="AE75" s="107">
        <f t="shared" si="22"/>
        <v>-6374326.1455683261</v>
      </c>
      <c r="AF75" s="107"/>
      <c r="AG75" s="107">
        <f>IF($C75='[1]Assumptions &amp; Sensitivities'!$G$49,'[1]Operating Statement &amp; Refi'!$Z$16,0)</f>
        <v>0</v>
      </c>
      <c r="AH75" s="107"/>
      <c r="AI75" s="107">
        <f>IF($C75='[1]Assumptions &amp; Sensitivities'!$G$49,'[1]Operating Statement &amp; Refi'!$Z$17,0)</f>
        <v>0</v>
      </c>
      <c r="AJ75" s="107"/>
      <c r="AK75" s="107" cm="1">
        <f t="array" ref="AK75">-IF(INDEX('[1]Preferred Waterfall'!$AE$28:$AE$160,MATCH('LP Waterfall'!$C75,'[1]Preferred Waterfall'!$C$28:$C$160,0),)&lt;0,0,INDEX('[1]Preferred Waterfall'!$AE$28:$AE$160,MATCH('LP Waterfall'!$C75,'[1]Preferred Waterfall'!$C$28:$C$160,0),))</f>
        <v>0</v>
      </c>
      <c r="AL75" s="107"/>
      <c r="AM75" s="107">
        <f t="shared" si="23"/>
        <v>-6374326.1455683261</v>
      </c>
      <c r="AN75" s="107"/>
      <c r="AO75" s="107">
        <f>IF($C75='[1]Operating Statement &amp; Refi'!$U$12,SUM('LP Waterfall'!$AG75,'LP Waterfall'!$AI75,'LP Waterfall'!AK75,$G75),IF($C75&gt;'[1]Operating Statement &amp; Refi'!$U$12,$E75,0))</f>
        <v>228306.14411147207</v>
      </c>
      <c r="AP75" s="107"/>
      <c r="AQ75" s="107">
        <f>IF(AND($C75&gt;='[1]Assumptions &amp; Sensitivities'!$G$49,$C75&lt;='[1]Assumptions &amp; Sensitivities'!$C$14),AQ$26*(-SUM($AG$28:AK75)+$M$18)/-12,0)*-1</f>
        <v>64151.999175534031</v>
      </c>
      <c r="AR75" s="107"/>
      <c r="AS75" s="107">
        <f t="shared" si="5"/>
        <v>6415.1999175534038</v>
      </c>
      <c r="AT75" s="107"/>
      <c r="AU75" s="107">
        <f t="shared" si="6"/>
        <v>57736.799257980631</v>
      </c>
      <c r="AV75" s="107"/>
      <c r="AW75" s="107">
        <f t="shared" si="7"/>
        <v>-6374326.1455683261</v>
      </c>
      <c r="AX75" s="107"/>
      <c r="AY75" s="107">
        <f t="shared" si="8"/>
        <v>16415.414493593802</v>
      </c>
      <c r="AZ75" s="107"/>
      <c r="BA75" s="107">
        <f t="shared" si="9"/>
        <v>32830.828987187611</v>
      </c>
      <c r="BB75" s="107"/>
      <c r="BC75" s="107">
        <f t="shared" si="10"/>
        <v>114907.90145515662</v>
      </c>
      <c r="BD75" s="107"/>
      <c r="BE75" s="107">
        <f t="shared" si="24"/>
        <v>55661.443398334814</v>
      </c>
      <c r="BF75" s="107"/>
      <c r="BG75" s="107">
        <f t="shared" si="11"/>
        <v>172644.70071313725</v>
      </c>
      <c r="BH75" s="107"/>
      <c r="BI75" s="107">
        <f t="shared" si="12"/>
        <v>0</v>
      </c>
      <c r="BJ75" s="107"/>
      <c r="BK75" s="107">
        <f t="shared" si="25"/>
        <v>228306.14411147207</v>
      </c>
      <c r="BL75" s="107"/>
      <c r="BM75" s="107">
        <f t="shared" si="26"/>
        <v>0</v>
      </c>
      <c r="BN75" s="107"/>
      <c r="BO75" s="107">
        <f t="shared" si="13"/>
        <v>0</v>
      </c>
      <c r="BP75" s="107"/>
      <c r="BQ75" s="107">
        <f t="shared" si="27"/>
        <v>0</v>
      </c>
      <c r="BR75" s="107"/>
      <c r="BS75" s="107">
        <f t="shared" si="28"/>
        <v>0</v>
      </c>
      <c r="BT75" s="107"/>
      <c r="BU75" s="107">
        <f t="shared" si="14"/>
        <v>0</v>
      </c>
      <c r="BV75" s="107"/>
      <c r="BW75" s="107">
        <f t="shared" si="29"/>
        <v>0</v>
      </c>
      <c r="BX75" s="107"/>
      <c r="BY75" s="107">
        <f t="shared" si="32"/>
        <v>0</v>
      </c>
      <c r="BZ75" s="107"/>
      <c r="CA75" s="107">
        <f t="shared" si="15"/>
        <v>0</v>
      </c>
      <c r="CB75" s="2"/>
    </row>
    <row r="76" spans="1:80" x14ac:dyDescent="0.3">
      <c r="A76" s="2">
        <f t="shared" si="16"/>
        <v>4</v>
      </c>
      <c r="C76" s="105">
        <f t="shared" si="31"/>
        <v>46873</v>
      </c>
      <c r="E76" s="103" cm="1">
        <f t="array" ref="E76">IFERROR(IF(AND($C76&gt;='[1]Assumptions &amp; Sensitivities'!$C$8,'LP Waterfall'!$C76&lt;='[1]Assumptions &amp; Sensitivities'!$C$14),INDEX('[1]Preferred Waterfall'!$Q$28:$Q$160,MATCH('LP Waterfall'!$C76,'[1]Preferred Waterfall'!$C$28:$C$160,0),),0),0)</f>
        <v>229985.51750808663</v>
      </c>
      <c r="G76" s="103">
        <f>IF($E76&lt;=0,0,SUMIFS('[1]Monthly Proforma'!$E$145:$FF$145,'[1]Monthly Proforma'!$E$2:$FF$2,'LP Waterfall'!$C76))</f>
        <v>229985.51750808663</v>
      </c>
      <c r="I76" s="104">
        <f t="shared" si="17"/>
        <v>229985.51750808663</v>
      </c>
      <c r="J76" s="66"/>
      <c r="K76" s="66">
        <f t="shared" si="0"/>
        <v>56165.255417319182</v>
      </c>
      <c r="L76" s="66"/>
      <c r="M76" s="66">
        <f t="shared" si="1"/>
        <v>22998.551750808663</v>
      </c>
      <c r="N76" s="66"/>
      <c r="O76" s="66">
        <f t="shared" si="2"/>
        <v>173820.26209076744</v>
      </c>
      <c r="P76" s="66"/>
      <c r="Q76" s="66">
        <f t="shared" si="18"/>
        <v>99906.093398188925</v>
      </c>
      <c r="R76" s="66"/>
      <c r="S76" s="66">
        <f t="shared" si="19"/>
        <v>0</v>
      </c>
      <c r="T76" s="66"/>
      <c r="U76" s="66">
        <f t="shared" si="3"/>
        <v>56165.255417319182</v>
      </c>
      <c r="V76" s="66"/>
      <c r="W76" s="66">
        <f t="shared" si="4"/>
        <v>173820.26209076744</v>
      </c>
      <c r="X76" s="66"/>
      <c r="Y76" s="66">
        <f t="shared" si="20"/>
        <v>0</v>
      </c>
      <c r="Z76" s="66"/>
      <c r="AA76" s="66">
        <f t="shared" si="21"/>
        <v>0</v>
      </c>
      <c r="AB76" s="66"/>
      <c r="AC76" s="66" cm="1">
        <f t="array" ref="AC76">IF(INDEX('[1]Preferred Waterfall'!$Y$28:$Y$160,MATCH('LP Waterfall'!$C76,'[1]Preferred Waterfall'!$C$28:$C$160,0),)&lt;0,INDEX('[1]Preferred Waterfall'!$Y$28:$Y$160,MATCH('LP Waterfall'!$C76,'[1]Preferred Waterfall'!$C$28:$C$160,0),),0)</f>
        <v>0</v>
      </c>
      <c r="AD76" s="66"/>
      <c r="AE76" s="66">
        <f t="shared" si="22"/>
        <v>-6374326.1455683261</v>
      </c>
      <c r="AF76" s="66"/>
      <c r="AG76" s="66">
        <f>IF($C76='[1]Assumptions &amp; Sensitivities'!$G$49,'[1]Operating Statement &amp; Refi'!$Z$16,0)</f>
        <v>0</v>
      </c>
      <c r="AH76" s="66"/>
      <c r="AI76" s="66">
        <f>IF($C76='[1]Assumptions &amp; Sensitivities'!$G$49,'[1]Operating Statement &amp; Refi'!$Z$17,0)</f>
        <v>0</v>
      </c>
      <c r="AJ76" s="66"/>
      <c r="AK76" s="66" cm="1">
        <f t="array" ref="AK76">-IF(INDEX('[1]Preferred Waterfall'!$AE$28:$AE$160,MATCH('LP Waterfall'!$C76,'[1]Preferred Waterfall'!$C$28:$C$160,0),)&lt;0,0,INDEX('[1]Preferred Waterfall'!$AE$28:$AE$160,MATCH('LP Waterfall'!$C76,'[1]Preferred Waterfall'!$C$28:$C$160,0),))</f>
        <v>0</v>
      </c>
      <c r="AL76" s="66"/>
      <c r="AM76" s="66">
        <f t="shared" si="23"/>
        <v>-6374326.1455683261</v>
      </c>
      <c r="AN76" s="66"/>
      <c r="AO76" s="66">
        <f>IF($C76='[1]Operating Statement &amp; Refi'!$U$12,SUM('LP Waterfall'!$AG76,'LP Waterfall'!$AI76,'LP Waterfall'!AK76,$G76),IF($C76&gt;'[1]Operating Statement &amp; Refi'!$U$12,$E76,0))</f>
        <v>229985.51750808663</v>
      </c>
      <c r="AP76" s="66"/>
      <c r="AQ76" s="66">
        <f>IF(AND($C76&gt;='[1]Assumptions &amp; Sensitivities'!$G$49,$C76&lt;='[1]Assumptions &amp; Sensitivities'!$C$14),AQ$26*(-SUM($AG$28:AK76)+$M$18)/-12,0)*-1</f>
        <v>64151.999175534031</v>
      </c>
      <c r="AR76" s="66"/>
      <c r="AS76" s="66">
        <f t="shared" si="5"/>
        <v>6415.1999175534038</v>
      </c>
      <c r="AT76" s="66"/>
      <c r="AU76" s="66">
        <f t="shared" si="6"/>
        <v>57736.799257980631</v>
      </c>
      <c r="AV76" s="66"/>
      <c r="AW76" s="66">
        <f t="shared" si="7"/>
        <v>-6374326.1455683261</v>
      </c>
      <c r="AX76" s="66"/>
      <c r="AY76" s="66">
        <f t="shared" si="8"/>
        <v>16583.351833255259</v>
      </c>
      <c r="AZ76" s="66"/>
      <c r="BA76" s="66">
        <f t="shared" si="9"/>
        <v>33166.703666510519</v>
      </c>
      <c r="BB76" s="66"/>
      <c r="BC76" s="66">
        <f t="shared" si="10"/>
        <v>116083.46283278681</v>
      </c>
      <c r="BD76" s="66"/>
      <c r="BE76" s="66">
        <f t="shared" si="24"/>
        <v>56165.255417319182</v>
      </c>
      <c r="BF76" s="66"/>
      <c r="BG76" s="66">
        <f t="shared" si="11"/>
        <v>173820.26209076744</v>
      </c>
      <c r="BH76" s="66"/>
      <c r="BI76" s="66">
        <f t="shared" si="12"/>
        <v>0</v>
      </c>
      <c r="BJ76" s="66"/>
      <c r="BK76" s="66">
        <f t="shared" si="25"/>
        <v>229985.51750808663</v>
      </c>
      <c r="BL76" s="66"/>
      <c r="BM76" s="66">
        <f t="shared" si="26"/>
        <v>0</v>
      </c>
      <c r="BN76" s="66"/>
      <c r="BO76" s="66">
        <f t="shared" si="13"/>
        <v>0</v>
      </c>
      <c r="BP76" s="66"/>
      <c r="BQ76" s="66">
        <f t="shared" si="27"/>
        <v>0</v>
      </c>
      <c r="BR76" s="66"/>
      <c r="BS76" s="66">
        <f t="shared" si="28"/>
        <v>0</v>
      </c>
      <c r="BT76" s="66"/>
      <c r="BU76" s="66">
        <f t="shared" si="14"/>
        <v>0</v>
      </c>
      <c r="BV76" s="66"/>
      <c r="BW76" s="66">
        <f t="shared" si="29"/>
        <v>0</v>
      </c>
      <c r="BX76" s="66"/>
      <c r="BY76" s="66">
        <f t="shared" si="32"/>
        <v>0</v>
      </c>
      <c r="BZ76" s="66"/>
      <c r="CA76" s="66">
        <f t="shared" si="15"/>
        <v>0</v>
      </c>
      <c r="CB76" s="2"/>
    </row>
    <row r="77" spans="1:80" x14ac:dyDescent="0.3">
      <c r="A77" s="2">
        <f t="shared" si="16"/>
        <v>5</v>
      </c>
      <c r="C77" s="105">
        <f t="shared" si="31"/>
        <v>46904</v>
      </c>
      <c r="E77" s="103" cm="1">
        <f t="array" ref="E77">IFERROR(IF(AND($C77&gt;='[1]Assumptions &amp; Sensitivities'!$C$8,'LP Waterfall'!$C77&lt;='[1]Assumptions &amp; Sensitivities'!$C$14),INDEX('[1]Preferred Waterfall'!$Q$28:$Q$160,MATCH('LP Waterfall'!$C77,'[1]Preferred Waterfall'!$C$28:$C$160,0),),0),0)</f>
        <v>231664.8909047012</v>
      </c>
      <c r="G77" s="103">
        <f>IF($E77&lt;=0,0,SUMIFS('[1]Monthly Proforma'!$E$145:$FF$145,'[1]Monthly Proforma'!$E$2:$FF$2,'LP Waterfall'!$C77))</f>
        <v>231664.8909047012</v>
      </c>
      <c r="I77" s="106">
        <f t="shared" si="17"/>
        <v>231664.8909047012</v>
      </c>
      <c r="J77" s="107"/>
      <c r="K77" s="107">
        <f t="shared" si="0"/>
        <v>56669.06743630355</v>
      </c>
      <c r="L77" s="107"/>
      <c r="M77" s="107">
        <f t="shared" si="1"/>
        <v>23166.489090470121</v>
      </c>
      <c r="N77" s="107"/>
      <c r="O77" s="107">
        <f t="shared" si="2"/>
        <v>174995.82346839763</v>
      </c>
      <c r="P77" s="107"/>
      <c r="Q77" s="107">
        <f t="shared" si="18"/>
        <v>100588.05924134316</v>
      </c>
      <c r="R77" s="107"/>
      <c r="S77" s="107">
        <f t="shared" si="19"/>
        <v>0</v>
      </c>
      <c r="T77" s="107"/>
      <c r="U77" s="107">
        <f t="shared" si="3"/>
        <v>56669.06743630355</v>
      </c>
      <c r="V77" s="107"/>
      <c r="W77" s="107">
        <f t="shared" si="4"/>
        <v>174995.82346839763</v>
      </c>
      <c r="X77" s="107"/>
      <c r="Y77" s="107">
        <f t="shared" si="20"/>
        <v>0</v>
      </c>
      <c r="Z77" s="107"/>
      <c r="AA77" s="107">
        <f t="shared" si="21"/>
        <v>0</v>
      </c>
      <c r="AB77" s="107"/>
      <c r="AC77" s="107" cm="1">
        <f t="array" ref="AC77">IF(INDEX('[1]Preferred Waterfall'!$Y$28:$Y$160,MATCH('LP Waterfall'!$C77,'[1]Preferred Waterfall'!$C$28:$C$160,0),)&lt;0,INDEX('[1]Preferred Waterfall'!$Y$28:$Y$160,MATCH('LP Waterfall'!$C77,'[1]Preferred Waterfall'!$C$28:$C$160,0),),0)</f>
        <v>0</v>
      </c>
      <c r="AD77" s="107"/>
      <c r="AE77" s="107">
        <f t="shared" si="22"/>
        <v>-6374326.1455683261</v>
      </c>
      <c r="AF77" s="107"/>
      <c r="AG77" s="107">
        <f>IF($C77='[1]Assumptions &amp; Sensitivities'!$G$49,'[1]Operating Statement &amp; Refi'!$Z$16,0)</f>
        <v>0</v>
      </c>
      <c r="AH77" s="107"/>
      <c r="AI77" s="107">
        <f>IF($C77='[1]Assumptions &amp; Sensitivities'!$G$49,'[1]Operating Statement &amp; Refi'!$Z$17,0)</f>
        <v>0</v>
      </c>
      <c r="AJ77" s="107"/>
      <c r="AK77" s="107" cm="1">
        <f t="array" ref="AK77">-IF(INDEX('[1]Preferred Waterfall'!$AE$28:$AE$160,MATCH('LP Waterfall'!$C77,'[1]Preferred Waterfall'!$C$28:$C$160,0),)&lt;0,0,INDEX('[1]Preferred Waterfall'!$AE$28:$AE$160,MATCH('LP Waterfall'!$C77,'[1]Preferred Waterfall'!$C$28:$C$160,0),))</f>
        <v>0</v>
      </c>
      <c r="AL77" s="107"/>
      <c r="AM77" s="107">
        <f t="shared" si="23"/>
        <v>-6374326.1455683261</v>
      </c>
      <c r="AN77" s="107"/>
      <c r="AO77" s="107">
        <f>IF($C77='[1]Operating Statement &amp; Refi'!$U$12,SUM('LP Waterfall'!$AG77,'LP Waterfall'!$AI77,'LP Waterfall'!AK77,$G77),IF($C77&gt;'[1]Operating Statement &amp; Refi'!$U$12,$E77,0))</f>
        <v>231664.8909047012</v>
      </c>
      <c r="AP77" s="107"/>
      <c r="AQ77" s="107">
        <f>IF(AND($C77&gt;='[1]Assumptions &amp; Sensitivities'!$G$49,$C77&lt;='[1]Assumptions &amp; Sensitivities'!$C$14),AQ$26*(-SUM($AG$28:AK77)+$M$18)/-12,0)*-1</f>
        <v>64151.999175534031</v>
      </c>
      <c r="AR77" s="107"/>
      <c r="AS77" s="107">
        <f t="shared" si="5"/>
        <v>6415.1999175534038</v>
      </c>
      <c r="AT77" s="107"/>
      <c r="AU77" s="107">
        <f t="shared" si="6"/>
        <v>57736.799257980631</v>
      </c>
      <c r="AV77" s="107"/>
      <c r="AW77" s="107">
        <f t="shared" si="7"/>
        <v>-6374326.1455683261</v>
      </c>
      <c r="AX77" s="107"/>
      <c r="AY77" s="107">
        <f t="shared" si="8"/>
        <v>16751.289172916717</v>
      </c>
      <c r="AZ77" s="107"/>
      <c r="BA77" s="107">
        <f t="shared" si="9"/>
        <v>33502.578345833434</v>
      </c>
      <c r="BB77" s="107"/>
      <c r="BC77" s="107">
        <f t="shared" si="10"/>
        <v>117259.024210417</v>
      </c>
      <c r="BD77" s="107"/>
      <c r="BE77" s="107">
        <f t="shared" si="24"/>
        <v>56669.06743630355</v>
      </c>
      <c r="BF77" s="107"/>
      <c r="BG77" s="107">
        <f t="shared" si="11"/>
        <v>174995.82346839763</v>
      </c>
      <c r="BH77" s="107"/>
      <c r="BI77" s="107">
        <f t="shared" si="12"/>
        <v>0</v>
      </c>
      <c r="BJ77" s="107"/>
      <c r="BK77" s="107">
        <f t="shared" si="25"/>
        <v>231664.8909047012</v>
      </c>
      <c r="BL77" s="107"/>
      <c r="BM77" s="107">
        <f t="shared" si="26"/>
        <v>0</v>
      </c>
      <c r="BN77" s="107"/>
      <c r="BO77" s="107">
        <f t="shared" si="13"/>
        <v>0</v>
      </c>
      <c r="BP77" s="107"/>
      <c r="BQ77" s="107">
        <f t="shared" si="27"/>
        <v>0</v>
      </c>
      <c r="BR77" s="107"/>
      <c r="BS77" s="107">
        <f t="shared" si="28"/>
        <v>0</v>
      </c>
      <c r="BT77" s="107"/>
      <c r="BU77" s="107">
        <f t="shared" si="14"/>
        <v>0</v>
      </c>
      <c r="BV77" s="107"/>
      <c r="BW77" s="107">
        <f t="shared" si="29"/>
        <v>0</v>
      </c>
      <c r="BX77" s="107"/>
      <c r="BY77" s="107">
        <f t="shared" si="32"/>
        <v>0</v>
      </c>
      <c r="BZ77" s="107"/>
      <c r="CA77" s="107">
        <f t="shared" si="15"/>
        <v>2.9103830456733704E-11</v>
      </c>
      <c r="CB77" s="2"/>
    </row>
    <row r="78" spans="1:80" x14ac:dyDescent="0.3">
      <c r="A78" s="2">
        <f t="shared" si="16"/>
        <v>5</v>
      </c>
      <c r="C78" s="105">
        <f t="shared" si="31"/>
        <v>46934</v>
      </c>
      <c r="E78" s="103" cm="1">
        <f t="array" ref="E78">IFERROR(IF(AND($C78&gt;='[1]Assumptions &amp; Sensitivities'!$C$8,'LP Waterfall'!$C78&lt;='[1]Assumptions &amp; Sensitivities'!$C$14),INDEX('[1]Preferred Waterfall'!$Q$28:$Q$160,MATCH('LP Waterfall'!$C78,'[1]Preferred Waterfall'!$C$28:$C$160,0),),0),0)</f>
        <v>233344.26430131576</v>
      </c>
      <c r="G78" s="103">
        <f>IF($E78&lt;=0,0,SUMIFS('[1]Monthly Proforma'!$E$145:$FF$145,'[1]Monthly Proforma'!$E$2:$FF$2,'LP Waterfall'!$C78))</f>
        <v>233344.26430131576</v>
      </c>
      <c r="I78" s="104">
        <f t="shared" si="17"/>
        <v>233344.26430131576</v>
      </c>
      <c r="J78" s="66"/>
      <c r="K78" s="66">
        <f t="shared" si="0"/>
        <v>57172.879455287926</v>
      </c>
      <c r="L78" s="66"/>
      <c r="M78" s="66">
        <f t="shared" si="1"/>
        <v>23334.426430131574</v>
      </c>
      <c r="N78" s="66"/>
      <c r="O78" s="66">
        <f t="shared" si="2"/>
        <v>176171.38484602782</v>
      </c>
      <c r="P78" s="66"/>
      <c r="Q78" s="66">
        <f t="shared" si="18"/>
        <v>101270.02508449739</v>
      </c>
      <c r="R78" s="66"/>
      <c r="S78" s="66">
        <f t="shared" si="19"/>
        <v>0</v>
      </c>
      <c r="T78" s="66"/>
      <c r="U78" s="66">
        <f t="shared" si="3"/>
        <v>57172.879455287926</v>
      </c>
      <c r="V78" s="66"/>
      <c r="W78" s="66">
        <f t="shared" si="4"/>
        <v>176171.38484602782</v>
      </c>
      <c r="X78" s="66"/>
      <c r="Y78" s="66">
        <f t="shared" si="20"/>
        <v>0</v>
      </c>
      <c r="Z78" s="66"/>
      <c r="AA78" s="66">
        <f t="shared" si="21"/>
        <v>0</v>
      </c>
      <c r="AB78" s="66"/>
      <c r="AC78" s="66" cm="1">
        <f t="array" ref="AC78">IF(INDEX('[1]Preferred Waterfall'!$Y$28:$Y$160,MATCH('LP Waterfall'!$C78,'[1]Preferred Waterfall'!$C$28:$C$160,0),)&lt;0,INDEX('[1]Preferred Waterfall'!$Y$28:$Y$160,MATCH('LP Waterfall'!$C78,'[1]Preferred Waterfall'!$C$28:$C$160,0),),0)</f>
        <v>0</v>
      </c>
      <c r="AD78" s="66"/>
      <c r="AE78" s="66">
        <f t="shared" si="22"/>
        <v>-6374326.1455683261</v>
      </c>
      <c r="AF78" s="66"/>
      <c r="AG78" s="66">
        <f>IF($C78='[1]Assumptions &amp; Sensitivities'!$G$49,'[1]Operating Statement &amp; Refi'!$Z$16,0)</f>
        <v>0</v>
      </c>
      <c r="AH78" s="66"/>
      <c r="AI78" s="66">
        <f>IF($C78='[1]Assumptions &amp; Sensitivities'!$G$49,'[1]Operating Statement &amp; Refi'!$Z$17,0)</f>
        <v>0</v>
      </c>
      <c r="AJ78" s="66"/>
      <c r="AK78" s="66" cm="1">
        <f t="array" ref="AK78">-IF(INDEX('[1]Preferred Waterfall'!$AE$28:$AE$160,MATCH('LP Waterfall'!$C78,'[1]Preferred Waterfall'!$C$28:$C$160,0),)&lt;0,0,INDEX('[1]Preferred Waterfall'!$AE$28:$AE$160,MATCH('LP Waterfall'!$C78,'[1]Preferred Waterfall'!$C$28:$C$160,0),))</f>
        <v>0</v>
      </c>
      <c r="AL78" s="66"/>
      <c r="AM78" s="66">
        <f t="shared" si="23"/>
        <v>-6374326.1455683261</v>
      </c>
      <c r="AN78" s="66"/>
      <c r="AO78" s="66">
        <f>IF($C78='[1]Operating Statement &amp; Refi'!$U$12,SUM('LP Waterfall'!$AG78,'LP Waterfall'!$AI78,'LP Waterfall'!AK78,$G78),IF($C78&gt;'[1]Operating Statement &amp; Refi'!$U$12,$E78,0))</f>
        <v>233344.26430131576</v>
      </c>
      <c r="AP78" s="66"/>
      <c r="AQ78" s="66">
        <f>IF(AND($C78&gt;='[1]Assumptions &amp; Sensitivities'!$G$49,$C78&lt;='[1]Assumptions &amp; Sensitivities'!$C$14),AQ$26*(-SUM($AG$28:AK78)+$M$18)/-12,0)*-1</f>
        <v>64151.999175534031</v>
      </c>
      <c r="AR78" s="66"/>
      <c r="AS78" s="66">
        <f t="shared" si="5"/>
        <v>6415.1999175534038</v>
      </c>
      <c r="AT78" s="66"/>
      <c r="AU78" s="66">
        <f t="shared" si="6"/>
        <v>57736.799257980631</v>
      </c>
      <c r="AV78" s="66"/>
      <c r="AW78" s="66">
        <f t="shared" si="7"/>
        <v>-6374326.1455683261</v>
      </c>
      <c r="AX78" s="66"/>
      <c r="AY78" s="66">
        <f t="shared" si="8"/>
        <v>16919.226512578171</v>
      </c>
      <c r="AZ78" s="66"/>
      <c r="BA78" s="66">
        <f t="shared" si="9"/>
        <v>33838.453025156348</v>
      </c>
      <c r="BB78" s="66"/>
      <c r="BC78" s="66">
        <f t="shared" si="10"/>
        <v>118434.58558804721</v>
      </c>
      <c r="BD78" s="66"/>
      <c r="BE78" s="66">
        <f t="shared" si="24"/>
        <v>57172.879455287926</v>
      </c>
      <c r="BF78" s="66"/>
      <c r="BG78" s="66">
        <f t="shared" si="11"/>
        <v>176171.38484602782</v>
      </c>
      <c r="BH78" s="66"/>
      <c r="BI78" s="66">
        <f t="shared" si="12"/>
        <v>0</v>
      </c>
      <c r="BJ78" s="66"/>
      <c r="BK78" s="66">
        <f t="shared" si="25"/>
        <v>233344.26430131576</v>
      </c>
      <c r="BL78" s="66"/>
      <c r="BM78" s="66">
        <f t="shared" si="26"/>
        <v>0</v>
      </c>
      <c r="BN78" s="66"/>
      <c r="BO78" s="66">
        <f t="shared" si="13"/>
        <v>0</v>
      </c>
      <c r="BP78" s="66"/>
      <c r="BQ78" s="66">
        <f t="shared" si="27"/>
        <v>0</v>
      </c>
      <c r="BR78" s="66"/>
      <c r="BS78" s="66">
        <f t="shared" si="28"/>
        <v>0</v>
      </c>
      <c r="BT78" s="66"/>
      <c r="BU78" s="66">
        <f t="shared" si="14"/>
        <v>0</v>
      </c>
      <c r="BV78" s="66"/>
      <c r="BW78" s="66">
        <f t="shared" si="29"/>
        <v>0</v>
      </c>
      <c r="BX78" s="66"/>
      <c r="BY78" s="66">
        <f t="shared" si="32"/>
        <v>0</v>
      </c>
      <c r="BZ78" s="66"/>
      <c r="CA78" s="66">
        <f t="shared" si="15"/>
        <v>1.4551915228366852E-11</v>
      </c>
      <c r="CB78" s="2"/>
    </row>
    <row r="79" spans="1:80" x14ac:dyDescent="0.3">
      <c r="A79" s="2">
        <f t="shared" si="16"/>
        <v>5</v>
      </c>
      <c r="C79" s="105">
        <f t="shared" si="31"/>
        <v>46965</v>
      </c>
      <c r="E79" s="103" cm="1">
        <f t="array" ref="E79">IFERROR(IF(AND($C79&gt;='[1]Assumptions &amp; Sensitivities'!$C$8,'LP Waterfall'!$C79&lt;='[1]Assumptions &amp; Sensitivities'!$C$14),INDEX('[1]Preferred Waterfall'!$Q$28:$Q$160,MATCH('LP Waterfall'!$C79,'[1]Preferred Waterfall'!$C$28:$C$160,0),),0),0)</f>
        <v>235023.63769793033</v>
      </c>
      <c r="G79" s="103">
        <f>IF($E79&lt;=0,0,SUMIFS('[1]Monthly Proforma'!$E$145:$FF$145,'[1]Monthly Proforma'!$E$2:$FF$2,'LP Waterfall'!$C79))</f>
        <v>235023.63769793033</v>
      </c>
      <c r="I79" s="106">
        <f t="shared" si="17"/>
        <v>235023.63769793033</v>
      </c>
      <c r="J79" s="107"/>
      <c r="K79" s="107">
        <f t="shared" si="0"/>
        <v>57676.691474272295</v>
      </c>
      <c r="L79" s="107"/>
      <c r="M79" s="107">
        <f t="shared" si="1"/>
        <v>23502.363769793032</v>
      </c>
      <c r="N79" s="107"/>
      <c r="O79" s="107">
        <f t="shared" si="2"/>
        <v>177346.94622365804</v>
      </c>
      <c r="P79" s="107"/>
      <c r="Q79" s="107">
        <f t="shared" si="18"/>
        <v>101951.99092765164</v>
      </c>
      <c r="R79" s="107"/>
      <c r="S79" s="107">
        <f t="shared" si="19"/>
        <v>0</v>
      </c>
      <c r="T79" s="107"/>
      <c r="U79" s="107">
        <f t="shared" si="3"/>
        <v>57676.691474272295</v>
      </c>
      <c r="V79" s="107"/>
      <c r="W79" s="107">
        <f t="shared" si="4"/>
        <v>177346.94622365804</v>
      </c>
      <c r="X79" s="107"/>
      <c r="Y79" s="107">
        <f t="shared" si="20"/>
        <v>0</v>
      </c>
      <c r="Z79" s="107"/>
      <c r="AA79" s="107">
        <f t="shared" si="21"/>
        <v>0</v>
      </c>
      <c r="AB79" s="107"/>
      <c r="AC79" s="107" cm="1">
        <f t="array" ref="AC79">IF(INDEX('[1]Preferred Waterfall'!$Y$28:$Y$160,MATCH('LP Waterfall'!$C79,'[1]Preferred Waterfall'!$C$28:$C$160,0),)&lt;0,INDEX('[1]Preferred Waterfall'!$Y$28:$Y$160,MATCH('LP Waterfall'!$C79,'[1]Preferred Waterfall'!$C$28:$C$160,0),),0)</f>
        <v>0</v>
      </c>
      <c r="AD79" s="107"/>
      <c r="AE79" s="107">
        <f t="shared" si="22"/>
        <v>-6374326.1455683261</v>
      </c>
      <c r="AF79" s="107"/>
      <c r="AG79" s="107">
        <f>IF($C79='[1]Assumptions &amp; Sensitivities'!$G$49,'[1]Operating Statement &amp; Refi'!$Z$16,0)</f>
        <v>0</v>
      </c>
      <c r="AH79" s="107"/>
      <c r="AI79" s="107">
        <f>IF($C79='[1]Assumptions &amp; Sensitivities'!$G$49,'[1]Operating Statement &amp; Refi'!$Z$17,0)</f>
        <v>0</v>
      </c>
      <c r="AJ79" s="107"/>
      <c r="AK79" s="107" cm="1">
        <f t="array" ref="AK79">-IF(INDEX('[1]Preferred Waterfall'!$AE$28:$AE$160,MATCH('LP Waterfall'!$C79,'[1]Preferred Waterfall'!$C$28:$C$160,0),)&lt;0,0,INDEX('[1]Preferred Waterfall'!$AE$28:$AE$160,MATCH('LP Waterfall'!$C79,'[1]Preferred Waterfall'!$C$28:$C$160,0),))</f>
        <v>0</v>
      </c>
      <c r="AL79" s="107"/>
      <c r="AM79" s="107">
        <f t="shared" si="23"/>
        <v>-6374326.1455683261</v>
      </c>
      <c r="AN79" s="107"/>
      <c r="AO79" s="107">
        <f>IF($C79='[1]Operating Statement &amp; Refi'!$U$12,SUM('LP Waterfall'!$AG79,'LP Waterfall'!$AI79,'LP Waterfall'!AK79,$G79),IF($C79&gt;'[1]Operating Statement &amp; Refi'!$U$12,$E79,0))</f>
        <v>235023.63769793033</v>
      </c>
      <c r="AP79" s="107"/>
      <c r="AQ79" s="107">
        <f>IF(AND($C79&gt;='[1]Assumptions &amp; Sensitivities'!$G$49,$C79&lt;='[1]Assumptions &amp; Sensitivities'!$C$14),AQ$26*(-SUM($AG$28:AK79)+$M$18)/-12,0)*-1</f>
        <v>64151.999175534031</v>
      </c>
      <c r="AR79" s="107"/>
      <c r="AS79" s="107">
        <f t="shared" si="5"/>
        <v>6415.1999175534038</v>
      </c>
      <c r="AT79" s="107"/>
      <c r="AU79" s="107">
        <f t="shared" si="6"/>
        <v>57736.799257980631</v>
      </c>
      <c r="AV79" s="107"/>
      <c r="AW79" s="107">
        <f t="shared" si="7"/>
        <v>-6374326.1455683261</v>
      </c>
      <c r="AX79" s="107"/>
      <c r="AY79" s="107">
        <f t="shared" si="8"/>
        <v>17087.163852239628</v>
      </c>
      <c r="AZ79" s="107"/>
      <c r="BA79" s="107">
        <f t="shared" si="9"/>
        <v>34174.327704479263</v>
      </c>
      <c r="BB79" s="107"/>
      <c r="BC79" s="107">
        <f t="shared" si="10"/>
        <v>119610.1469656774</v>
      </c>
      <c r="BD79" s="107"/>
      <c r="BE79" s="107">
        <f t="shared" si="24"/>
        <v>57676.691474272295</v>
      </c>
      <c r="BF79" s="107"/>
      <c r="BG79" s="107">
        <f t="shared" si="11"/>
        <v>177346.94622365804</v>
      </c>
      <c r="BH79" s="107"/>
      <c r="BI79" s="107">
        <f t="shared" si="12"/>
        <v>0</v>
      </c>
      <c r="BJ79" s="107"/>
      <c r="BK79" s="107">
        <f t="shared" si="25"/>
        <v>235023.63769793033</v>
      </c>
      <c r="BL79" s="107"/>
      <c r="BM79" s="107">
        <f t="shared" si="26"/>
        <v>0</v>
      </c>
      <c r="BN79" s="107"/>
      <c r="BO79" s="107">
        <f t="shared" si="13"/>
        <v>0</v>
      </c>
      <c r="BP79" s="107"/>
      <c r="BQ79" s="107">
        <f t="shared" si="27"/>
        <v>0</v>
      </c>
      <c r="BR79" s="107"/>
      <c r="BS79" s="107">
        <f t="shared" si="28"/>
        <v>0</v>
      </c>
      <c r="BT79" s="107"/>
      <c r="BU79" s="107">
        <f t="shared" si="14"/>
        <v>0</v>
      </c>
      <c r="BV79" s="107"/>
      <c r="BW79" s="107">
        <f t="shared" si="29"/>
        <v>0</v>
      </c>
      <c r="BX79" s="107"/>
      <c r="BY79" s="107">
        <f t="shared" si="32"/>
        <v>0</v>
      </c>
      <c r="BZ79" s="107"/>
      <c r="CA79" s="107">
        <f t="shared" si="15"/>
        <v>0</v>
      </c>
      <c r="CB79" s="2"/>
    </row>
    <row r="80" spans="1:80" x14ac:dyDescent="0.3">
      <c r="A80" s="2">
        <f t="shared" si="16"/>
        <v>5</v>
      </c>
      <c r="C80" s="105">
        <f t="shared" si="31"/>
        <v>46996</v>
      </c>
      <c r="E80" s="103" cm="1">
        <f t="array" ref="E80">IFERROR(IF(AND($C80&gt;='[1]Assumptions &amp; Sensitivities'!$C$8,'LP Waterfall'!$C80&lt;='[1]Assumptions &amp; Sensitivities'!$C$14),INDEX('[1]Preferred Waterfall'!$Q$28:$Q$160,MATCH('LP Waterfall'!$C80,'[1]Preferred Waterfall'!$C$28:$C$160,0),),0),0)</f>
        <v>236703.01109454466</v>
      </c>
      <c r="G80" s="103">
        <f>IF($E80&lt;=0,0,SUMIFS('[1]Monthly Proforma'!$E$145:$FF$145,'[1]Monthly Proforma'!$E$2:$FF$2,'LP Waterfall'!$C80))</f>
        <v>236703.01109454466</v>
      </c>
      <c r="I80" s="104">
        <f t="shared" si="17"/>
        <v>236703.01109454466</v>
      </c>
      <c r="J80" s="66"/>
      <c r="K80" s="66">
        <f t="shared" si="0"/>
        <v>58180.50349325659</v>
      </c>
      <c r="L80" s="66"/>
      <c r="M80" s="66">
        <f t="shared" si="1"/>
        <v>23670.301109454467</v>
      </c>
      <c r="N80" s="66"/>
      <c r="O80" s="66">
        <f t="shared" si="2"/>
        <v>178522.50760128806</v>
      </c>
      <c r="P80" s="66"/>
      <c r="Q80" s="66">
        <f t="shared" si="18"/>
        <v>102633.95677080577</v>
      </c>
      <c r="R80" s="66"/>
      <c r="S80" s="66">
        <f t="shared" si="19"/>
        <v>0</v>
      </c>
      <c r="T80" s="66"/>
      <c r="U80" s="66">
        <f t="shared" si="3"/>
        <v>58180.50349325659</v>
      </c>
      <c r="V80" s="66"/>
      <c r="W80" s="66">
        <f t="shared" si="4"/>
        <v>178522.50760128806</v>
      </c>
      <c r="X80" s="66"/>
      <c r="Y80" s="66">
        <f t="shared" si="20"/>
        <v>0</v>
      </c>
      <c r="Z80" s="66"/>
      <c r="AA80" s="66">
        <f t="shared" si="21"/>
        <v>0</v>
      </c>
      <c r="AB80" s="66"/>
      <c r="AC80" s="66" cm="1">
        <f t="array" ref="AC80">IF(INDEX('[1]Preferred Waterfall'!$Y$28:$Y$160,MATCH('LP Waterfall'!$C80,'[1]Preferred Waterfall'!$C$28:$C$160,0),)&lt;0,INDEX('[1]Preferred Waterfall'!$Y$28:$Y$160,MATCH('LP Waterfall'!$C80,'[1]Preferred Waterfall'!$C$28:$C$160,0),),0)</f>
        <v>0</v>
      </c>
      <c r="AD80" s="66"/>
      <c r="AE80" s="66">
        <f t="shared" si="22"/>
        <v>-6374326.1455683261</v>
      </c>
      <c r="AF80" s="66"/>
      <c r="AG80" s="66">
        <f>IF($C80='[1]Assumptions &amp; Sensitivities'!$G$49,'[1]Operating Statement &amp; Refi'!$Z$16,0)</f>
        <v>0</v>
      </c>
      <c r="AH80" s="66"/>
      <c r="AI80" s="66">
        <f>IF($C80='[1]Assumptions &amp; Sensitivities'!$G$49,'[1]Operating Statement &amp; Refi'!$Z$17,0)</f>
        <v>0</v>
      </c>
      <c r="AJ80" s="66"/>
      <c r="AK80" s="66" cm="1">
        <f t="array" ref="AK80">-IF(INDEX('[1]Preferred Waterfall'!$AE$28:$AE$160,MATCH('LP Waterfall'!$C80,'[1]Preferred Waterfall'!$C$28:$C$160,0),)&lt;0,0,INDEX('[1]Preferred Waterfall'!$AE$28:$AE$160,MATCH('LP Waterfall'!$C80,'[1]Preferred Waterfall'!$C$28:$C$160,0),))</f>
        <v>0</v>
      </c>
      <c r="AL80" s="66"/>
      <c r="AM80" s="66">
        <f t="shared" si="23"/>
        <v>-6374326.1455683261</v>
      </c>
      <c r="AN80" s="66"/>
      <c r="AO80" s="66">
        <f>IF($C80='[1]Operating Statement &amp; Refi'!$U$12,SUM('LP Waterfall'!$AG80,'LP Waterfall'!$AI80,'LP Waterfall'!AK80,$G80),IF($C80&gt;'[1]Operating Statement &amp; Refi'!$U$12,$E80,0))</f>
        <v>236703.01109454466</v>
      </c>
      <c r="AP80" s="66"/>
      <c r="AQ80" s="66">
        <f>IF(AND($C80&gt;='[1]Assumptions &amp; Sensitivities'!$G$49,$C80&lt;='[1]Assumptions &amp; Sensitivities'!$C$14),AQ$26*(-SUM($AG$28:AK80)+$M$18)/-12,0)*-1</f>
        <v>64151.999175534031</v>
      </c>
      <c r="AR80" s="66"/>
      <c r="AS80" s="66">
        <f t="shared" si="5"/>
        <v>6415.1999175534038</v>
      </c>
      <c r="AT80" s="66"/>
      <c r="AU80" s="66">
        <f t="shared" si="6"/>
        <v>57736.799257980631</v>
      </c>
      <c r="AV80" s="66"/>
      <c r="AW80" s="66">
        <f t="shared" si="7"/>
        <v>-6374326.1455683261</v>
      </c>
      <c r="AX80" s="66"/>
      <c r="AY80" s="66">
        <f t="shared" si="8"/>
        <v>17255.101191901063</v>
      </c>
      <c r="AZ80" s="66"/>
      <c r="BA80" s="66">
        <f t="shared" si="9"/>
        <v>34510.202383802127</v>
      </c>
      <c r="BB80" s="66"/>
      <c r="BC80" s="66">
        <f t="shared" si="10"/>
        <v>120785.70834330743</v>
      </c>
      <c r="BD80" s="66"/>
      <c r="BE80" s="66">
        <f t="shared" si="24"/>
        <v>58180.50349325659</v>
      </c>
      <c r="BF80" s="66"/>
      <c r="BG80" s="66">
        <f t="shared" si="11"/>
        <v>178522.50760128806</v>
      </c>
      <c r="BH80" s="66"/>
      <c r="BI80" s="66">
        <f t="shared" si="12"/>
        <v>0</v>
      </c>
      <c r="BJ80" s="66"/>
      <c r="BK80" s="66">
        <f t="shared" si="25"/>
        <v>236703.01109454466</v>
      </c>
      <c r="BL80" s="66"/>
      <c r="BM80" s="66">
        <f t="shared" si="26"/>
        <v>0</v>
      </c>
      <c r="BN80" s="66"/>
      <c r="BO80" s="66">
        <f t="shared" si="13"/>
        <v>0</v>
      </c>
      <c r="BP80" s="66"/>
      <c r="BQ80" s="66">
        <f t="shared" si="27"/>
        <v>0</v>
      </c>
      <c r="BR80" s="66"/>
      <c r="BS80" s="66">
        <f t="shared" si="28"/>
        <v>0</v>
      </c>
      <c r="BT80" s="66"/>
      <c r="BU80" s="66">
        <f t="shared" si="14"/>
        <v>0</v>
      </c>
      <c r="BV80" s="66"/>
      <c r="BW80" s="66">
        <f t="shared" si="29"/>
        <v>0</v>
      </c>
      <c r="BX80" s="66"/>
      <c r="BY80" s="66">
        <f t="shared" si="32"/>
        <v>0</v>
      </c>
      <c r="BZ80" s="66"/>
      <c r="CA80" s="66">
        <f t="shared" si="15"/>
        <v>2.9103830456733704E-11</v>
      </c>
      <c r="CB80" s="2"/>
    </row>
    <row r="81" spans="1:80" x14ac:dyDescent="0.3">
      <c r="A81" s="2">
        <f t="shared" si="16"/>
        <v>5</v>
      </c>
      <c r="C81" s="105">
        <f t="shared" si="31"/>
        <v>47026</v>
      </c>
      <c r="E81" s="103" cm="1">
        <f t="array" ref="E81">IFERROR(IF(AND($C81&gt;='[1]Assumptions &amp; Sensitivities'!$C$8,'LP Waterfall'!$C81&lt;='[1]Assumptions &amp; Sensitivities'!$C$14),INDEX('[1]Preferred Waterfall'!$Q$28:$Q$160,MATCH('LP Waterfall'!$C81,'[1]Preferred Waterfall'!$C$28:$C$160,0),),0),0)</f>
        <v>238382.38449115935</v>
      </c>
      <c r="G81" s="103">
        <f>IF($E81&lt;=0,0,SUMIFS('[1]Monthly Proforma'!$E$145:$FF$145,'[1]Monthly Proforma'!$E$2:$FF$2,'LP Waterfall'!$C81))</f>
        <v>238382.38449115935</v>
      </c>
      <c r="I81" s="106">
        <f t="shared" si="17"/>
        <v>238382.38449115935</v>
      </c>
      <c r="J81" s="107"/>
      <c r="K81" s="107">
        <f t="shared" si="0"/>
        <v>58684.315512240995</v>
      </c>
      <c r="L81" s="107"/>
      <c r="M81" s="107">
        <f t="shared" si="1"/>
        <v>23838.238449115936</v>
      </c>
      <c r="N81" s="107"/>
      <c r="O81" s="107">
        <f t="shared" si="2"/>
        <v>179698.06897891834</v>
      </c>
      <c r="P81" s="107"/>
      <c r="Q81" s="107">
        <f t="shared" si="18"/>
        <v>103315.92261396005</v>
      </c>
      <c r="R81" s="107"/>
      <c r="S81" s="107">
        <f t="shared" si="19"/>
        <v>0</v>
      </c>
      <c r="T81" s="107"/>
      <c r="U81" s="107">
        <f t="shared" si="3"/>
        <v>58684.315512240995</v>
      </c>
      <c r="V81" s="107"/>
      <c r="W81" s="107">
        <f t="shared" si="4"/>
        <v>179698.06897891834</v>
      </c>
      <c r="X81" s="107"/>
      <c r="Y81" s="107">
        <f t="shared" si="20"/>
        <v>0</v>
      </c>
      <c r="Z81" s="107"/>
      <c r="AA81" s="107">
        <f t="shared" si="21"/>
        <v>0</v>
      </c>
      <c r="AB81" s="107"/>
      <c r="AC81" s="107" cm="1">
        <f t="array" ref="AC81">IF(INDEX('[1]Preferred Waterfall'!$Y$28:$Y$160,MATCH('LP Waterfall'!$C81,'[1]Preferred Waterfall'!$C$28:$C$160,0),)&lt;0,INDEX('[1]Preferred Waterfall'!$Y$28:$Y$160,MATCH('LP Waterfall'!$C81,'[1]Preferred Waterfall'!$C$28:$C$160,0),),0)</f>
        <v>0</v>
      </c>
      <c r="AD81" s="107"/>
      <c r="AE81" s="107">
        <f t="shared" si="22"/>
        <v>-6374326.1455683261</v>
      </c>
      <c r="AF81" s="107"/>
      <c r="AG81" s="107">
        <f>IF($C81='[1]Assumptions &amp; Sensitivities'!$G$49,'[1]Operating Statement &amp; Refi'!$Z$16,0)</f>
        <v>0</v>
      </c>
      <c r="AH81" s="107"/>
      <c r="AI81" s="107">
        <f>IF($C81='[1]Assumptions &amp; Sensitivities'!$G$49,'[1]Operating Statement &amp; Refi'!$Z$17,0)</f>
        <v>0</v>
      </c>
      <c r="AJ81" s="107"/>
      <c r="AK81" s="107" cm="1">
        <f t="array" ref="AK81">-IF(INDEX('[1]Preferred Waterfall'!$AE$28:$AE$160,MATCH('LP Waterfall'!$C81,'[1]Preferred Waterfall'!$C$28:$C$160,0),)&lt;0,0,INDEX('[1]Preferred Waterfall'!$AE$28:$AE$160,MATCH('LP Waterfall'!$C81,'[1]Preferred Waterfall'!$C$28:$C$160,0),))</f>
        <v>0</v>
      </c>
      <c r="AL81" s="107"/>
      <c r="AM81" s="107">
        <f t="shared" si="23"/>
        <v>-6374326.1455683261</v>
      </c>
      <c r="AN81" s="107"/>
      <c r="AO81" s="107">
        <f>IF($C81='[1]Operating Statement &amp; Refi'!$U$12,SUM('LP Waterfall'!$AG81,'LP Waterfall'!$AI81,'LP Waterfall'!AK81,$G81),IF($C81&gt;'[1]Operating Statement &amp; Refi'!$U$12,$E81,0))</f>
        <v>238382.38449115935</v>
      </c>
      <c r="AP81" s="107"/>
      <c r="AQ81" s="107">
        <f>IF(AND($C81&gt;='[1]Assumptions &amp; Sensitivities'!$G$49,$C81&lt;='[1]Assumptions &amp; Sensitivities'!$C$14),AQ$26*(-SUM($AG$28:AK81)+$M$18)/-12,0)*-1</f>
        <v>64151.999175534031</v>
      </c>
      <c r="AR81" s="107"/>
      <c r="AS81" s="107">
        <f t="shared" si="5"/>
        <v>6415.1999175534038</v>
      </c>
      <c r="AT81" s="107"/>
      <c r="AU81" s="107">
        <f t="shared" si="6"/>
        <v>57736.799257980631</v>
      </c>
      <c r="AV81" s="107"/>
      <c r="AW81" s="107">
        <f t="shared" si="7"/>
        <v>-6374326.1455683261</v>
      </c>
      <c r="AX81" s="107"/>
      <c r="AY81" s="107">
        <f t="shared" si="8"/>
        <v>17423.038531562532</v>
      </c>
      <c r="AZ81" s="107"/>
      <c r="BA81" s="107">
        <f t="shared" si="9"/>
        <v>34846.077063125063</v>
      </c>
      <c r="BB81" s="107"/>
      <c r="BC81" s="107">
        <f t="shared" si="10"/>
        <v>121961.26972093771</v>
      </c>
      <c r="BD81" s="107"/>
      <c r="BE81" s="107">
        <f t="shared" si="24"/>
        <v>58684.315512240995</v>
      </c>
      <c r="BF81" s="107"/>
      <c r="BG81" s="107">
        <f t="shared" si="11"/>
        <v>179698.06897891834</v>
      </c>
      <c r="BH81" s="107"/>
      <c r="BI81" s="107">
        <f t="shared" si="12"/>
        <v>0</v>
      </c>
      <c r="BJ81" s="107"/>
      <c r="BK81" s="107">
        <f t="shared" si="25"/>
        <v>238382.38449115935</v>
      </c>
      <c r="BL81" s="107"/>
      <c r="BM81" s="107">
        <f t="shared" si="26"/>
        <v>0</v>
      </c>
      <c r="BN81" s="107"/>
      <c r="BO81" s="107">
        <f t="shared" si="13"/>
        <v>0</v>
      </c>
      <c r="BP81" s="107"/>
      <c r="BQ81" s="107">
        <f t="shared" si="27"/>
        <v>0</v>
      </c>
      <c r="BR81" s="107"/>
      <c r="BS81" s="107">
        <f t="shared" si="28"/>
        <v>0</v>
      </c>
      <c r="BT81" s="107"/>
      <c r="BU81" s="107">
        <f t="shared" si="14"/>
        <v>0</v>
      </c>
      <c r="BV81" s="107"/>
      <c r="BW81" s="107">
        <f t="shared" si="29"/>
        <v>0</v>
      </c>
      <c r="BX81" s="107"/>
      <c r="BY81" s="107">
        <f t="shared" si="32"/>
        <v>0</v>
      </c>
      <c r="BZ81" s="107"/>
      <c r="CA81" s="107">
        <f t="shared" si="15"/>
        <v>2.9103830456733704E-11</v>
      </c>
      <c r="CB81" s="2"/>
    </row>
    <row r="82" spans="1:80" x14ac:dyDescent="0.3">
      <c r="A82" s="2">
        <f t="shared" si="16"/>
        <v>5</v>
      </c>
      <c r="C82" s="105">
        <f t="shared" si="31"/>
        <v>47057</v>
      </c>
      <c r="E82" s="103" cm="1">
        <f t="array" ref="E82">IFERROR(IF(AND($C82&gt;='[1]Assumptions &amp; Sensitivities'!$C$8,'LP Waterfall'!$C82&lt;='[1]Assumptions &amp; Sensitivities'!$C$14),INDEX('[1]Preferred Waterfall'!$Q$28:$Q$160,MATCH('LP Waterfall'!$C82,'[1]Preferred Waterfall'!$C$28:$C$160,0),),0),0)</f>
        <v>240061.7578877738</v>
      </c>
      <c r="G82" s="103">
        <f>IF($E82&lt;=0,0,SUMIFS('[1]Monthly Proforma'!$E$145:$FF$145,'[1]Monthly Proforma'!$E$2:$FF$2,'LP Waterfall'!$C82))</f>
        <v>240061.7578877738</v>
      </c>
      <c r="I82" s="104">
        <f t="shared" si="17"/>
        <v>240061.7578877738</v>
      </c>
      <c r="J82" s="66"/>
      <c r="K82" s="66">
        <f t="shared" si="0"/>
        <v>59188.127531225335</v>
      </c>
      <c r="L82" s="66"/>
      <c r="M82" s="66">
        <f t="shared" si="1"/>
        <v>24006.175788777378</v>
      </c>
      <c r="N82" s="66"/>
      <c r="O82" s="66">
        <f t="shared" si="2"/>
        <v>180873.63035654847</v>
      </c>
      <c r="P82" s="66"/>
      <c r="Q82" s="66">
        <f t="shared" si="18"/>
        <v>103997.88845711426</v>
      </c>
      <c r="R82" s="66"/>
      <c r="S82" s="66">
        <f t="shared" si="19"/>
        <v>0</v>
      </c>
      <c r="T82" s="66"/>
      <c r="U82" s="66">
        <f t="shared" si="3"/>
        <v>59188.127531225335</v>
      </c>
      <c r="V82" s="66"/>
      <c r="W82" s="66">
        <f t="shared" si="4"/>
        <v>180873.63035654847</v>
      </c>
      <c r="X82" s="66"/>
      <c r="Y82" s="66">
        <f t="shared" si="20"/>
        <v>0</v>
      </c>
      <c r="Z82" s="66"/>
      <c r="AA82" s="66">
        <f t="shared" si="21"/>
        <v>0</v>
      </c>
      <c r="AB82" s="66"/>
      <c r="AC82" s="66" cm="1">
        <f t="array" ref="AC82">IF(INDEX('[1]Preferred Waterfall'!$Y$28:$Y$160,MATCH('LP Waterfall'!$C82,'[1]Preferred Waterfall'!$C$28:$C$160,0),)&lt;0,INDEX('[1]Preferred Waterfall'!$Y$28:$Y$160,MATCH('LP Waterfall'!$C82,'[1]Preferred Waterfall'!$C$28:$C$160,0),),0)</f>
        <v>0</v>
      </c>
      <c r="AD82" s="66"/>
      <c r="AE82" s="66">
        <f t="shared" si="22"/>
        <v>-6374326.1455683261</v>
      </c>
      <c r="AF82" s="66"/>
      <c r="AG82" s="66">
        <f>IF($C82='[1]Assumptions &amp; Sensitivities'!$G$49,'[1]Operating Statement &amp; Refi'!$Z$16,0)</f>
        <v>0</v>
      </c>
      <c r="AH82" s="66"/>
      <c r="AI82" s="66">
        <f>IF($C82='[1]Assumptions &amp; Sensitivities'!$G$49,'[1]Operating Statement &amp; Refi'!$Z$17,0)</f>
        <v>0</v>
      </c>
      <c r="AJ82" s="66"/>
      <c r="AK82" s="66" cm="1">
        <f t="array" ref="AK82">-IF(INDEX('[1]Preferred Waterfall'!$AE$28:$AE$160,MATCH('LP Waterfall'!$C82,'[1]Preferred Waterfall'!$C$28:$C$160,0),)&lt;0,0,INDEX('[1]Preferred Waterfall'!$AE$28:$AE$160,MATCH('LP Waterfall'!$C82,'[1]Preferred Waterfall'!$C$28:$C$160,0),))</f>
        <v>0</v>
      </c>
      <c r="AL82" s="66"/>
      <c r="AM82" s="66">
        <f t="shared" si="23"/>
        <v>-6374326.1455683261</v>
      </c>
      <c r="AN82" s="66"/>
      <c r="AO82" s="66">
        <f>IF($C82='[1]Operating Statement &amp; Refi'!$U$12,SUM('LP Waterfall'!$AG82,'LP Waterfall'!$AI82,'LP Waterfall'!AK82,$G82),IF($C82&gt;'[1]Operating Statement &amp; Refi'!$U$12,$E82,0))</f>
        <v>240061.7578877738</v>
      </c>
      <c r="AP82" s="66"/>
      <c r="AQ82" s="66">
        <f>IF(AND($C82&gt;='[1]Assumptions &amp; Sensitivities'!$G$49,$C82&lt;='[1]Assumptions &amp; Sensitivities'!$C$14),AQ$26*(-SUM($AG$28:AK82)+$M$18)/-12,0)*-1</f>
        <v>64151.999175534031</v>
      </c>
      <c r="AR82" s="66"/>
      <c r="AS82" s="66">
        <f t="shared" si="5"/>
        <v>6415.1999175534038</v>
      </c>
      <c r="AT82" s="66"/>
      <c r="AU82" s="66">
        <f t="shared" si="6"/>
        <v>57736.799257980631</v>
      </c>
      <c r="AV82" s="66"/>
      <c r="AW82" s="66">
        <f t="shared" si="7"/>
        <v>-6374326.1455683261</v>
      </c>
      <c r="AX82" s="66"/>
      <c r="AY82" s="66">
        <f t="shared" si="8"/>
        <v>17590.975871223975</v>
      </c>
      <c r="AZ82" s="66"/>
      <c r="BA82" s="66">
        <f t="shared" si="9"/>
        <v>35181.951742447956</v>
      </c>
      <c r="BB82" s="66"/>
      <c r="BC82" s="66">
        <f t="shared" si="10"/>
        <v>123136.83109856783</v>
      </c>
      <c r="BD82" s="66"/>
      <c r="BE82" s="66">
        <f t="shared" si="24"/>
        <v>59188.127531225335</v>
      </c>
      <c r="BF82" s="66"/>
      <c r="BG82" s="66">
        <f t="shared" si="11"/>
        <v>180873.63035654847</v>
      </c>
      <c r="BH82" s="66"/>
      <c r="BI82" s="66">
        <f t="shared" si="12"/>
        <v>0</v>
      </c>
      <c r="BJ82" s="66"/>
      <c r="BK82" s="66">
        <f t="shared" si="25"/>
        <v>240061.7578877738</v>
      </c>
      <c r="BL82" s="66"/>
      <c r="BM82" s="66">
        <f t="shared" si="26"/>
        <v>0</v>
      </c>
      <c r="BN82" s="66"/>
      <c r="BO82" s="66">
        <f t="shared" si="13"/>
        <v>0</v>
      </c>
      <c r="BP82" s="66"/>
      <c r="BQ82" s="66">
        <f t="shared" si="27"/>
        <v>0</v>
      </c>
      <c r="BR82" s="66"/>
      <c r="BS82" s="66">
        <f t="shared" si="28"/>
        <v>0</v>
      </c>
      <c r="BT82" s="66"/>
      <c r="BU82" s="66">
        <f t="shared" si="14"/>
        <v>0</v>
      </c>
      <c r="BV82" s="66"/>
      <c r="BW82" s="66">
        <f t="shared" si="29"/>
        <v>0</v>
      </c>
      <c r="BX82" s="66"/>
      <c r="BY82" s="66">
        <f t="shared" si="32"/>
        <v>0</v>
      </c>
      <c r="BZ82" s="66"/>
      <c r="CA82" s="66">
        <f t="shared" si="15"/>
        <v>0</v>
      </c>
      <c r="CB82" s="2"/>
    </row>
    <row r="83" spans="1:80" x14ac:dyDescent="0.3">
      <c r="A83" s="2">
        <f t="shared" si="16"/>
        <v>5</v>
      </c>
      <c r="C83" s="105">
        <f t="shared" si="31"/>
        <v>47087</v>
      </c>
      <c r="E83" s="103" cm="1">
        <f t="array" ref="E83">IFERROR(IF(AND($C83&gt;='[1]Assumptions &amp; Sensitivities'!$C$8,'LP Waterfall'!$C83&lt;='[1]Assumptions &amp; Sensitivities'!$C$14),INDEX('[1]Preferred Waterfall'!$Q$28:$Q$160,MATCH('LP Waterfall'!$C83,'[1]Preferred Waterfall'!$C$28:$C$160,0),),0),0)</f>
        <v>241741.13128438825</v>
      </c>
      <c r="G83" s="103">
        <f>IF($E83&lt;=0,0,SUMIFS('[1]Monthly Proforma'!$E$145:$FF$145,'[1]Monthly Proforma'!$E$2:$FF$2,'LP Waterfall'!$C83))</f>
        <v>241741.13128438825</v>
      </c>
      <c r="I83" s="106">
        <f t="shared" si="17"/>
        <v>241741.13128438825</v>
      </c>
      <c r="J83" s="107"/>
      <c r="K83" s="107">
        <f t="shared" si="0"/>
        <v>59691.939550209667</v>
      </c>
      <c r="L83" s="107"/>
      <c r="M83" s="107">
        <f t="shared" si="1"/>
        <v>24174.113128438825</v>
      </c>
      <c r="N83" s="107"/>
      <c r="O83" s="107">
        <f t="shared" si="2"/>
        <v>182049.19173417857</v>
      </c>
      <c r="P83" s="107"/>
      <c r="Q83" s="107">
        <f t="shared" si="18"/>
        <v>104679.85430026843</v>
      </c>
      <c r="R83" s="107"/>
      <c r="S83" s="107">
        <f t="shared" si="19"/>
        <v>0</v>
      </c>
      <c r="T83" s="107"/>
      <c r="U83" s="107">
        <f t="shared" si="3"/>
        <v>59691.939550209667</v>
      </c>
      <c r="V83" s="107"/>
      <c r="W83" s="107">
        <f t="shared" si="4"/>
        <v>182049.19173417857</v>
      </c>
      <c r="X83" s="107"/>
      <c r="Y83" s="107">
        <f t="shared" si="20"/>
        <v>0</v>
      </c>
      <c r="Z83" s="107"/>
      <c r="AA83" s="107">
        <f t="shared" si="21"/>
        <v>0</v>
      </c>
      <c r="AB83" s="107"/>
      <c r="AC83" s="107" cm="1">
        <f t="array" ref="AC83">IF(INDEX('[1]Preferred Waterfall'!$Y$28:$Y$160,MATCH('LP Waterfall'!$C83,'[1]Preferred Waterfall'!$C$28:$C$160,0),)&lt;0,INDEX('[1]Preferred Waterfall'!$Y$28:$Y$160,MATCH('LP Waterfall'!$C83,'[1]Preferred Waterfall'!$C$28:$C$160,0),),0)</f>
        <v>0</v>
      </c>
      <c r="AD83" s="107"/>
      <c r="AE83" s="107">
        <f t="shared" si="22"/>
        <v>-6374326.1455683261</v>
      </c>
      <c r="AF83" s="107"/>
      <c r="AG83" s="107">
        <f>IF($C83='[1]Assumptions &amp; Sensitivities'!$G$49,'[1]Operating Statement &amp; Refi'!$Z$16,0)</f>
        <v>0</v>
      </c>
      <c r="AH83" s="107"/>
      <c r="AI83" s="107">
        <f>IF($C83='[1]Assumptions &amp; Sensitivities'!$G$49,'[1]Operating Statement &amp; Refi'!$Z$17,0)</f>
        <v>0</v>
      </c>
      <c r="AJ83" s="107"/>
      <c r="AK83" s="107" cm="1">
        <f t="array" ref="AK83">-IF(INDEX('[1]Preferred Waterfall'!$AE$28:$AE$160,MATCH('LP Waterfall'!$C83,'[1]Preferred Waterfall'!$C$28:$C$160,0),)&lt;0,0,INDEX('[1]Preferred Waterfall'!$AE$28:$AE$160,MATCH('LP Waterfall'!$C83,'[1]Preferred Waterfall'!$C$28:$C$160,0),))</f>
        <v>0</v>
      </c>
      <c r="AL83" s="107"/>
      <c r="AM83" s="107">
        <f t="shared" si="23"/>
        <v>-6374326.1455683261</v>
      </c>
      <c r="AN83" s="107"/>
      <c r="AO83" s="107">
        <f>IF($C83='[1]Operating Statement &amp; Refi'!$U$12,SUM('LP Waterfall'!$AG83,'LP Waterfall'!$AI83,'LP Waterfall'!AK83,$G83),IF($C83&gt;'[1]Operating Statement &amp; Refi'!$U$12,$E83,0))</f>
        <v>241741.13128438825</v>
      </c>
      <c r="AP83" s="107"/>
      <c r="AQ83" s="107">
        <f>IF(AND($C83&gt;='[1]Assumptions &amp; Sensitivities'!$G$49,$C83&lt;='[1]Assumptions &amp; Sensitivities'!$C$14),AQ$26*(-SUM($AG$28:AK83)+$M$18)/-12,0)*-1</f>
        <v>64151.999175534031</v>
      </c>
      <c r="AR83" s="107"/>
      <c r="AS83" s="107">
        <f t="shared" si="5"/>
        <v>6415.1999175534038</v>
      </c>
      <c r="AT83" s="107"/>
      <c r="AU83" s="107">
        <f t="shared" si="6"/>
        <v>57736.799257980631</v>
      </c>
      <c r="AV83" s="107"/>
      <c r="AW83" s="107">
        <f t="shared" si="7"/>
        <v>-6374326.1455683261</v>
      </c>
      <c r="AX83" s="107"/>
      <c r="AY83" s="107">
        <f t="shared" si="8"/>
        <v>17758.913210885421</v>
      </c>
      <c r="AZ83" s="107"/>
      <c r="BA83" s="107">
        <f t="shared" si="9"/>
        <v>35517.826421770842</v>
      </c>
      <c r="BB83" s="107"/>
      <c r="BC83" s="107">
        <f t="shared" si="10"/>
        <v>124312.39247619794</v>
      </c>
      <c r="BD83" s="107"/>
      <c r="BE83" s="107">
        <f t="shared" si="24"/>
        <v>59691.939550209667</v>
      </c>
      <c r="BF83" s="107"/>
      <c r="BG83" s="107">
        <f t="shared" si="11"/>
        <v>182049.19173417857</v>
      </c>
      <c r="BH83" s="107"/>
      <c r="BI83" s="107">
        <f t="shared" si="12"/>
        <v>0</v>
      </c>
      <c r="BJ83" s="107"/>
      <c r="BK83" s="107">
        <f t="shared" si="25"/>
        <v>241741.13128438825</v>
      </c>
      <c r="BL83" s="107"/>
      <c r="BM83" s="107">
        <f t="shared" si="26"/>
        <v>0</v>
      </c>
      <c r="BN83" s="107"/>
      <c r="BO83" s="107">
        <f t="shared" si="13"/>
        <v>0</v>
      </c>
      <c r="BP83" s="107"/>
      <c r="BQ83" s="107">
        <f t="shared" si="27"/>
        <v>0</v>
      </c>
      <c r="BR83" s="107"/>
      <c r="BS83" s="107">
        <f t="shared" si="28"/>
        <v>0</v>
      </c>
      <c r="BT83" s="107"/>
      <c r="BU83" s="107">
        <f t="shared" si="14"/>
        <v>0</v>
      </c>
      <c r="BV83" s="107"/>
      <c r="BW83" s="107">
        <f t="shared" si="29"/>
        <v>0</v>
      </c>
      <c r="BX83" s="107"/>
      <c r="BY83" s="107">
        <f t="shared" si="32"/>
        <v>0</v>
      </c>
      <c r="BZ83" s="107"/>
      <c r="CA83" s="107">
        <f t="shared" si="15"/>
        <v>0</v>
      </c>
      <c r="CB83" s="2"/>
    </row>
    <row r="84" spans="1:80" x14ac:dyDescent="0.3">
      <c r="A84" s="2">
        <f t="shared" si="16"/>
        <v>5</v>
      </c>
      <c r="C84" s="105">
        <f t="shared" si="31"/>
        <v>47118</v>
      </c>
      <c r="E84" s="103" cm="1">
        <f t="array" ref="E84">IFERROR(IF(AND($C84&gt;='[1]Assumptions &amp; Sensitivities'!$C$8,'LP Waterfall'!$C84&lt;='[1]Assumptions &amp; Sensitivities'!$C$14),INDEX('[1]Preferred Waterfall'!$Q$28:$Q$160,MATCH('LP Waterfall'!$C84,'[1]Preferred Waterfall'!$C$28:$C$160,0),),0),0)</f>
        <v>243420.50468100281</v>
      </c>
      <c r="G84" s="103">
        <f>IF($E84&lt;=0,0,SUMIFS('[1]Monthly Proforma'!$E$145:$FF$145,'[1]Monthly Proforma'!$E$2:$FF$2,'LP Waterfall'!$C84))</f>
        <v>243420.50468100281</v>
      </c>
      <c r="I84" s="104">
        <f t="shared" si="17"/>
        <v>243420.50468100281</v>
      </c>
      <c r="J84" s="66"/>
      <c r="K84" s="66">
        <f t="shared" si="0"/>
        <v>60195.751569194035</v>
      </c>
      <c r="L84" s="66"/>
      <c r="M84" s="66">
        <f t="shared" si="1"/>
        <v>24342.050468100282</v>
      </c>
      <c r="N84" s="66"/>
      <c r="O84" s="66">
        <f t="shared" si="2"/>
        <v>183224.75311180876</v>
      </c>
      <c r="P84" s="66"/>
      <c r="Q84" s="66">
        <f t="shared" si="18"/>
        <v>105361.82014342266</v>
      </c>
      <c r="R84" s="66"/>
      <c r="S84" s="66">
        <f t="shared" si="19"/>
        <v>0</v>
      </c>
      <c r="T84" s="66"/>
      <c r="U84" s="66">
        <f t="shared" si="3"/>
        <v>60195.751569194035</v>
      </c>
      <c r="V84" s="66"/>
      <c r="W84" s="66">
        <f t="shared" si="4"/>
        <v>183224.75311180876</v>
      </c>
      <c r="X84" s="66"/>
      <c r="Y84" s="66">
        <f t="shared" si="20"/>
        <v>0</v>
      </c>
      <c r="Z84" s="66"/>
      <c r="AA84" s="66">
        <f t="shared" si="21"/>
        <v>0</v>
      </c>
      <c r="AB84" s="66"/>
      <c r="AC84" s="66" cm="1">
        <f t="array" ref="AC84">IF(INDEX('[1]Preferred Waterfall'!$Y$28:$Y$160,MATCH('LP Waterfall'!$C84,'[1]Preferred Waterfall'!$C$28:$C$160,0),)&lt;0,INDEX('[1]Preferred Waterfall'!$Y$28:$Y$160,MATCH('LP Waterfall'!$C84,'[1]Preferred Waterfall'!$C$28:$C$160,0),),0)</f>
        <v>0</v>
      </c>
      <c r="AD84" s="66"/>
      <c r="AE84" s="66">
        <f t="shared" si="22"/>
        <v>-6374326.1455683261</v>
      </c>
      <c r="AF84" s="66"/>
      <c r="AG84" s="66">
        <f>IF($C84='[1]Assumptions &amp; Sensitivities'!$G$49,'[1]Operating Statement &amp; Refi'!$Z$16,0)</f>
        <v>0</v>
      </c>
      <c r="AH84" s="66"/>
      <c r="AI84" s="66">
        <f>IF($C84='[1]Assumptions &amp; Sensitivities'!$G$49,'[1]Operating Statement &amp; Refi'!$Z$17,0)</f>
        <v>0</v>
      </c>
      <c r="AJ84" s="66"/>
      <c r="AK84" s="66" cm="1">
        <f t="array" ref="AK84">-IF(INDEX('[1]Preferred Waterfall'!$AE$28:$AE$160,MATCH('LP Waterfall'!$C84,'[1]Preferred Waterfall'!$C$28:$C$160,0),)&lt;0,0,INDEX('[1]Preferred Waterfall'!$AE$28:$AE$160,MATCH('LP Waterfall'!$C84,'[1]Preferred Waterfall'!$C$28:$C$160,0),))</f>
        <v>0</v>
      </c>
      <c r="AL84" s="66"/>
      <c r="AM84" s="66">
        <f t="shared" si="23"/>
        <v>-6374326.1455683261</v>
      </c>
      <c r="AN84" s="66"/>
      <c r="AO84" s="66">
        <f>IF($C84='[1]Operating Statement &amp; Refi'!$U$12,SUM('LP Waterfall'!$AG84,'LP Waterfall'!$AI84,'LP Waterfall'!AK84,$G84),IF($C84&gt;'[1]Operating Statement &amp; Refi'!$U$12,$E84,0))</f>
        <v>243420.50468100281</v>
      </c>
      <c r="AP84" s="66"/>
      <c r="AQ84" s="66">
        <f>IF(AND($C84&gt;='[1]Assumptions &amp; Sensitivities'!$G$49,$C84&lt;='[1]Assumptions &amp; Sensitivities'!$C$14),AQ$26*(-SUM($AG$28:AK84)+$M$18)/-12,0)*-1</f>
        <v>64151.999175534031</v>
      </c>
      <c r="AR84" s="66"/>
      <c r="AS84" s="66">
        <f t="shared" si="5"/>
        <v>6415.1999175534038</v>
      </c>
      <c r="AT84" s="66"/>
      <c r="AU84" s="66">
        <f t="shared" si="6"/>
        <v>57736.799257980631</v>
      </c>
      <c r="AV84" s="66"/>
      <c r="AW84" s="66">
        <f t="shared" si="7"/>
        <v>-6374326.1455683261</v>
      </c>
      <c r="AX84" s="66"/>
      <c r="AY84" s="66">
        <f t="shared" si="8"/>
        <v>17926.850550546878</v>
      </c>
      <c r="AZ84" s="66"/>
      <c r="BA84" s="66">
        <f t="shared" si="9"/>
        <v>35853.701101093757</v>
      </c>
      <c r="BB84" s="66"/>
      <c r="BC84" s="66">
        <f t="shared" si="10"/>
        <v>125487.95385382813</v>
      </c>
      <c r="BD84" s="66"/>
      <c r="BE84" s="66">
        <f t="shared" si="24"/>
        <v>60195.751569194035</v>
      </c>
      <c r="BF84" s="66"/>
      <c r="BG84" s="66">
        <f t="shared" si="11"/>
        <v>183224.75311180876</v>
      </c>
      <c r="BH84" s="66"/>
      <c r="BI84" s="66">
        <f t="shared" si="12"/>
        <v>0</v>
      </c>
      <c r="BJ84" s="66"/>
      <c r="BK84" s="66">
        <f t="shared" si="25"/>
        <v>243420.50468100281</v>
      </c>
      <c r="BL84" s="66"/>
      <c r="BM84" s="66">
        <f t="shared" si="26"/>
        <v>0</v>
      </c>
      <c r="BN84" s="66"/>
      <c r="BO84" s="66">
        <f t="shared" si="13"/>
        <v>0</v>
      </c>
      <c r="BP84" s="66"/>
      <c r="BQ84" s="66">
        <f t="shared" si="27"/>
        <v>0</v>
      </c>
      <c r="BR84" s="66"/>
      <c r="BS84" s="66">
        <f t="shared" si="28"/>
        <v>0</v>
      </c>
      <c r="BT84" s="66"/>
      <c r="BU84" s="66">
        <f t="shared" si="14"/>
        <v>0</v>
      </c>
      <c r="BV84" s="66"/>
      <c r="BW84" s="66">
        <f t="shared" si="29"/>
        <v>0</v>
      </c>
      <c r="BX84" s="66"/>
      <c r="BY84" s="66">
        <f t="shared" si="32"/>
        <v>0</v>
      </c>
      <c r="BZ84" s="66"/>
      <c r="CA84" s="66">
        <f t="shared" si="15"/>
        <v>2.9103830456733704E-11</v>
      </c>
      <c r="CB84" s="2"/>
    </row>
    <row r="85" spans="1:80" x14ac:dyDescent="0.3">
      <c r="A85" s="2">
        <f t="shared" si="16"/>
        <v>5</v>
      </c>
      <c r="C85" s="105">
        <f t="shared" si="31"/>
        <v>47149</v>
      </c>
      <c r="E85" s="103" cm="1">
        <f t="array" ref="E85">IFERROR(IF(AND($C85&gt;='[1]Assumptions &amp; Sensitivities'!$C$8,'LP Waterfall'!$C85&lt;='[1]Assumptions &amp; Sensitivities'!$C$14),INDEX('[1]Preferred Waterfall'!$Q$28:$Q$160,MATCH('LP Waterfall'!$C85,'[1]Preferred Waterfall'!$C$28:$C$160,0),),0),0)</f>
        <v>234683.21141095075</v>
      </c>
      <c r="G85" s="103">
        <f>IF($E85&lt;=0,0,SUMIFS('[1]Monthly Proforma'!$E$145:$FF$145,'[1]Monthly Proforma'!$E$2:$FF$2,'LP Waterfall'!$C85))</f>
        <v>234683.21141095075</v>
      </c>
      <c r="I85" s="106">
        <f t="shared" si="17"/>
        <v>234683.21141095075</v>
      </c>
      <c r="J85" s="107"/>
      <c r="K85" s="107">
        <f t="shared" si="0"/>
        <v>57574.563588178418</v>
      </c>
      <c r="L85" s="107"/>
      <c r="M85" s="107">
        <f t="shared" si="1"/>
        <v>23468.321141095075</v>
      </c>
      <c r="N85" s="107"/>
      <c r="O85" s="107">
        <f t="shared" si="2"/>
        <v>177108.64782277233</v>
      </c>
      <c r="P85" s="107"/>
      <c r="Q85" s="107">
        <f t="shared" si="18"/>
        <v>101813.74942620835</v>
      </c>
      <c r="R85" s="107"/>
      <c r="S85" s="107">
        <f t="shared" si="19"/>
        <v>0</v>
      </c>
      <c r="T85" s="107"/>
      <c r="U85" s="107">
        <f t="shared" si="3"/>
        <v>57574.563588178418</v>
      </c>
      <c r="V85" s="107"/>
      <c r="W85" s="107">
        <f t="shared" si="4"/>
        <v>177108.64782277233</v>
      </c>
      <c r="X85" s="107"/>
      <c r="Y85" s="107">
        <f t="shared" si="20"/>
        <v>0</v>
      </c>
      <c r="Z85" s="107"/>
      <c r="AA85" s="107">
        <f t="shared" si="21"/>
        <v>0</v>
      </c>
      <c r="AB85" s="107"/>
      <c r="AC85" s="107" cm="1">
        <f t="array" ref="AC85">IF(INDEX('[1]Preferred Waterfall'!$Y$28:$Y$160,MATCH('LP Waterfall'!$C85,'[1]Preferred Waterfall'!$C$28:$C$160,0),)&lt;0,INDEX('[1]Preferred Waterfall'!$Y$28:$Y$160,MATCH('LP Waterfall'!$C85,'[1]Preferred Waterfall'!$C$28:$C$160,0),),0)</f>
        <v>0</v>
      </c>
      <c r="AD85" s="107"/>
      <c r="AE85" s="107">
        <f t="shared" si="22"/>
        <v>-6374326.1455683261</v>
      </c>
      <c r="AF85" s="107"/>
      <c r="AG85" s="107">
        <f>IF($C85='[1]Assumptions &amp; Sensitivities'!$G$49,'[1]Operating Statement &amp; Refi'!$Z$16,0)</f>
        <v>0</v>
      </c>
      <c r="AH85" s="107"/>
      <c r="AI85" s="107">
        <f>IF($C85='[1]Assumptions &amp; Sensitivities'!$G$49,'[1]Operating Statement &amp; Refi'!$Z$17,0)</f>
        <v>0</v>
      </c>
      <c r="AJ85" s="107"/>
      <c r="AK85" s="107" cm="1">
        <f t="array" ref="AK85">-IF(INDEX('[1]Preferred Waterfall'!$AE$28:$AE$160,MATCH('LP Waterfall'!$C85,'[1]Preferred Waterfall'!$C$28:$C$160,0),)&lt;0,0,INDEX('[1]Preferred Waterfall'!$AE$28:$AE$160,MATCH('LP Waterfall'!$C85,'[1]Preferred Waterfall'!$C$28:$C$160,0),))</f>
        <v>0</v>
      </c>
      <c r="AL85" s="107"/>
      <c r="AM85" s="107">
        <f t="shared" si="23"/>
        <v>-6374326.1455683261</v>
      </c>
      <c r="AN85" s="107"/>
      <c r="AO85" s="107">
        <f>IF($C85='[1]Operating Statement &amp; Refi'!$U$12,SUM('LP Waterfall'!$AG85,'LP Waterfall'!$AI85,'LP Waterfall'!AK85,$G85),IF($C85&gt;'[1]Operating Statement &amp; Refi'!$U$12,$E85,0))</f>
        <v>234683.21141095075</v>
      </c>
      <c r="AP85" s="107"/>
      <c r="AQ85" s="107">
        <f>IF(AND($C85&gt;='[1]Assumptions &amp; Sensitivities'!$G$49,$C85&lt;='[1]Assumptions &amp; Sensitivities'!$C$14),AQ$26*(-SUM($AG$28:AK85)+$M$18)/-12,0)*-1</f>
        <v>64151.999175534031</v>
      </c>
      <c r="AR85" s="107"/>
      <c r="AS85" s="107">
        <f t="shared" si="5"/>
        <v>6415.1999175534038</v>
      </c>
      <c r="AT85" s="107"/>
      <c r="AU85" s="107">
        <f t="shared" si="6"/>
        <v>57736.799257980631</v>
      </c>
      <c r="AV85" s="107"/>
      <c r="AW85" s="107">
        <f t="shared" si="7"/>
        <v>-6374326.1455683261</v>
      </c>
      <c r="AX85" s="107"/>
      <c r="AY85" s="107">
        <f t="shared" si="8"/>
        <v>17053.121223541671</v>
      </c>
      <c r="AZ85" s="107"/>
      <c r="BA85" s="107">
        <f t="shared" si="9"/>
        <v>34106.242447083343</v>
      </c>
      <c r="BB85" s="107"/>
      <c r="BC85" s="107">
        <f t="shared" si="10"/>
        <v>119371.8485647917</v>
      </c>
      <c r="BD85" s="107"/>
      <c r="BE85" s="107">
        <f t="shared" si="24"/>
        <v>57574.563588178418</v>
      </c>
      <c r="BF85" s="107"/>
      <c r="BG85" s="107">
        <f t="shared" si="11"/>
        <v>177108.64782277233</v>
      </c>
      <c r="BH85" s="107"/>
      <c r="BI85" s="107">
        <f t="shared" si="12"/>
        <v>0</v>
      </c>
      <c r="BJ85" s="107"/>
      <c r="BK85" s="107">
        <f t="shared" si="25"/>
        <v>234683.21141095075</v>
      </c>
      <c r="BL85" s="107"/>
      <c r="BM85" s="107">
        <f t="shared" si="26"/>
        <v>0</v>
      </c>
      <c r="BN85" s="107"/>
      <c r="BO85" s="107">
        <f t="shared" si="13"/>
        <v>0</v>
      </c>
      <c r="BP85" s="107"/>
      <c r="BQ85" s="107">
        <f t="shared" si="27"/>
        <v>0</v>
      </c>
      <c r="BR85" s="107"/>
      <c r="BS85" s="107">
        <f t="shared" si="28"/>
        <v>0</v>
      </c>
      <c r="BT85" s="107"/>
      <c r="BU85" s="107">
        <f t="shared" si="14"/>
        <v>0</v>
      </c>
      <c r="BV85" s="107"/>
      <c r="BW85" s="107">
        <f t="shared" si="29"/>
        <v>0</v>
      </c>
      <c r="BX85" s="107"/>
      <c r="BY85" s="107">
        <f t="shared" si="32"/>
        <v>0</v>
      </c>
      <c r="BZ85" s="107"/>
      <c r="CA85" s="107">
        <f t="shared" si="15"/>
        <v>0</v>
      </c>
      <c r="CB85" s="2"/>
    </row>
    <row r="86" spans="1:80" x14ac:dyDescent="0.3">
      <c r="A86" s="2">
        <f t="shared" si="16"/>
        <v>5</v>
      </c>
      <c r="C86" s="105">
        <f t="shared" si="31"/>
        <v>47177</v>
      </c>
      <c r="E86" s="103" cm="1">
        <f t="array" ref="E86">IFERROR(IF(AND($C86&gt;='[1]Assumptions &amp; Sensitivities'!$C$8,'LP Waterfall'!$C86&lt;='[1]Assumptions &amp; Sensitivities'!$C$14),INDEX('[1]Preferred Waterfall'!$Q$28:$Q$160,MATCH('LP Waterfall'!$C86,'[1]Preferred Waterfall'!$C$28:$C$160,0),),0),0)</f>
        <v>236362.58480756532</v>
      </c>
      <c r="G86" s="103">
        <f>IF($E86&lt;=0,0,SUMIFS('[1]Monthly Proforma'!$E$145:$FF$145,'[1]Monthly Proforma'!$E$2:$FF$2,'LP Waterfall'!$C86))</f>
        <v>236362.58480756532</v>
      </c>
      <c r="I86" s="104">
        <f t="shared" si="17"/>
        <v>236362.58480756532</v>
      </c>
      <c r="J86" s="66"/>
      <c r="K86" s="66">
        <f t="shared" si="0"/>
        <v>58078.375607162787</v>
      </c>
      <c r="L86" s="66"/>
      <c r="M86" s="66">
        <f t="shared" si="1"/>
        <v>23636.258480756533</v>
      </c>
      <c r="N86" s="66"/>
      <c r="O86" s="66">
        <f t="shared" si="2"/>
        <v>178284.20920040252</v>
      </c>
      <c r="P86" s="66"/>
      <c r="Q86" s="66">
        <f t="shared" si="18"/>
        <v>102495.7152693626</v>
      </c>
      <c r="R86" s="66"/>
      <c r="S86" s="66">
        <f t="shared" si="19"/>
        <v>0</v>
      </c>
      <c r="T86" s="66"/>
      <c r="U86" s="66">
        <f t="shared" si="3"/>
        <v>58078.375607162787</v>
      </c>
      <c r="V86" s="66"/>
      <c r="W86" s="66">
        <f t="shared" si="4"/>
        <v>178284.20920040252</v>
      </c>
      <c r="X86" s="66"/>
      <c r="Y86" s="66">
        <f t="shared" si="20"/>
        <v>0</v>
      </c>
      <c r="Z86" s="66"/>
      <c r="AA86" s="66">
        <f t="shared" si="21"/>
        <v>0</v>
      </c>
      <c r="AB86" s="66"/>
      <c r="AC86" s="66" cm="1">
        <f t="array" ref="AC86">IF(INDEX('[1]Preferred Waterfall'!$Y$28:$Y$160,MATCH('LP Waterfall'!$C86,'[1]Preferred Waterfall'!$C$28:$C$160,0),)&lt;0,INDEX('[1]Preferred Waterfall'!$Y$28:$Y$160,MATCH('LP Waterfall'!$C86,'[1]Preferred Waterfall'!$C$28:$C$160,0),),0)</f>
        <v>0</v>
      </c>
      <c r="AD86" s="66"/>
      <c r="AE86" s="66">
        <f t="shared" si="22"/>
        <v>-6374326.1455683261</v>
      </c>
      <c r="AF86" s="66"/>
      <c r="AG86" s="66">
        <f>IF($C86='[1]Assumptions &amp; Sensitivities'!$G$49,'[1]Operating Statement &amp; Refi'!$Z$16,0)</f>
        <v>0</v>
      </c>
      <c r="AH86" s="66"/>
      <c r="AI86" s="66">
        <f>IF($C86='[1]Assumptions &amp; Sensitivities'!$G$49,'[1]Operating Statement &amp; Refi'!$Z$17,0)</f>
        <v>0</v>
      </c>
      <c r="AJ86" s="66"/>
      <c r="AK86" s="66" cm="1">
        <f t="array" ref="AK86">-IF(INDEX('[1]Preferred Waterfall'!$AE$28:$AE$160,MATCH('LP Waterfall'!$C86,'[1]Preferred Waterfall'!$C$28:$C$160,0),)&lt;0,0,INDEX('[1]Preferred Waterfall'!$AE$28:$AE$160,MATCH('LP Waterfall'!$C86,'[1]Preferred Waterfall'!$C$28:$C$160,0),))</f>
        <v>0</v>
      </c>
      <c r="AL86" s="66"/>
      <c r="AM86" s="66">
        <f t="shared" si="23"/>
        <v>-6374326.1455683261</v>
      </c>
      <c r="AN86" s="66"/>
      <c r="AO86" s="66">
        <f>IF($C86='[1]Operating Statement &amp; Refi'!$U$12,SUM('LP Waterfall'!$AG86,'LP Waterfall'!$AI86,'LP Waterfall'!AK86,$G86),IF($C86&gt;'[1]Operating Statement &amp; Refi'!$U$12,$E86,0))</f>
        <v>236362.58480756532</v>
      </c>
      <c r="AP86" s="66"/>
      <c r="AQ86" s="66">
        <f>IF(AND($C86&gt;='[1]Assumptions &amp; Sensitivities'!$G$49,$C86&lt;='[1]Assumptions &amp; Sensitivities'!$C$14),AQ$26*(-SUM($AG$28:AK86)+$M$18)/-12,0)*-1</f>
        <v>64151.999175534031</v>
      </c>
      <c r="AR86" s="66"/>
      <c r="AS86" s="66">
        <f t="shared" si="5"/>
        <v>6415.1999175534038</v>
      </c>
      <c r="AT86" s="66"/>
      <c r="AU86" s="66">
        <f t="shared" si="6"/>
        <v>57736.799257980631</v>
      </c>
      <c r="AV86" s="66"/>
      <c r="AW86" s="66">
        <f t="shared" si="7"/>
        <v>-6374326.1455683261</v>
      </c>
      <c r="AX86" s="66"/>
      <c r="AY86" s="66">
        <f t="shared" si="8"/>
        <v>17221.058563203129</v>
      </c>
      <c r="AZ86" s="66"/>
      <c r="BA86" s="66">
        <f t="shared" si="9"/>
        <v>34442.117126406258</v>
      </c>
      <c r="BB86" s="66"/>
      <c r="BC86" s="66">
        <f t="shared" si="10"/>
        <v>120547.40994242189</v>
      </c>
      <c r="BD86" s="66"/>
      <c r="BE86" s="66">
        <f t="shared" si="24"/>
        <v>58078.375607162787</v>
      </c>
      <c r="BF86" s="66"/>
      <c r="BG86" s="66">
        <f t="shared" si="11"/>
        <v>178284.20920040252</v>
      </c>
      <c r="BH86" s="66"/>
      <c r="BI86" s="66">
        <f t="shared" si="12"/>
        <v>0</v>
      </c>
      <c r="BJ86" s="66"/>
      <c r="BK86" s="66">
        <f t="shared" si="25"/>
        <v>236362.58480756532</v>
      </c>
      <c r="BL86" s="66"/>
      <c r="BM86" s="66">
        <f t="shared" si="26"/>
        <v>0</v>
      </c>
      <c r="BN86" s="66"/>
      <c r="BO86" s="66">
        <f t="shared" si="13"/>
        <v>0</v>
      </c>
      <c r="BP86" s="66"/>
      <c r="BQ86" s="66">
        <f t="shared" si="27"/>
        <v>0</v>
      </c>
      <c r="BR86" s="66"/>
      <c r="BS86" s="66">
        <f t="shared" si="28"/>
        <v>0</v>
      </c>
      <c r="BT86" s="66"/>
      <c r="BU86" s="66">
        <f t="shared" si="14"/>
        <v>0</v>
      </c>
      <c r="BV86" s="66"/>
      <c r="BW86" s="66">
        <f t="shared" si="29"/>
        <v>0</v>
      </c>
      <c r="BX86" s="66"/>
      <c r="BY86" s="66">
        <f t="shared" si="32"/>
        <v>0</v>
      </c>
      <c r="BZ86" s="66"/>
      <c r="CA86" s="66">
        <f t="shared" si="15"/>
        <v>2.9103830456733704E-11</v>
      </c>
      <c r="CB86" s="2"/>
    </row>
    <row r="87" spans="1:80" x14ac:dyDescent="0.3">
      <c r="A87" s="2">
        <f t="shared" si="16"/>
        <v>5</v>
      </c>
      <c r="C87" s="105">
        <f t="shared" si="31"/>
        <v>47208</v>
      </c>
      <c r="E87" s="103" cm="1">
        <f t="array" ref="E87">IFERROR(IF(AND($C87&gt;='[1]Assumptions &amp; Sensitivities'!$C$8,'LP Waterfall'!$C87&lt;='[1]Assumptions &amp; Sensitivities'!$C$14),INDEX('[1]Preferred Waterfall'!$Q$28:$Q$160,MATCH('LP Waterfall'!$C87,'[1]Preferred Waterfall'!$C$28:$C$160,0),),0),0)</f>
        <v>238041.95820417977</v>
      </c>
      <c r="G87" s="103">
        <f>IF($E87&lt;=0,0,SUMIFS('[1]Monthly Proforma'!$E$145:$FF$145,'[1]Monthly Proforma'!$E$2:$FF$2,'LP Waterfall'!$C87))</f>
        <v>238041.95820417977</v>
      </c>
      <c r="I87" s="106">
        <f t="shared" si="17"/>
        <v>238041.95820417977</v>
      </c>
      <c r="J87" s="107"/>
      <c r="K87" s="107">
        <f t="shared" si="0"/>
        <v>58582.187626147126</v>
      </c>
      <c r="L87" s="107"/>
      <c r="M87" s="107">
        <f t="shared" si="1"/>
        <v>23804.195820417975</v>
      </c>
      <c r="N87" s="107"/>
      <c r="O87" s="107">
        <f t="shared" si="2"/>
        <v>179459.77057803265</v>
      </c>
      <c r="P87" s="107"/>
      <c r="Q87" s="107">
        <f t="shared" si="18"/>
        <v>103177.68111251679</v>
      </c>
      <c r="R87" s="107"/>
      <c r="S87" s="107">
        <f t="shared" si="19"/>
        <v>0</v>
      </c>
      <c r="T87" s="107"/>
      <c r="U87" s="107">
        <f t="shared" si="3"/>
        <v>58582.187626147126</v>
      </c>
      <c r="V87" s="107"/>
      <c r="W87" s="107">
        <f t="shared" si="4"/>
        <v>179459.77057803265</v>
      </c>
      <c r="X87" s="107"/>
      <c r="Y87" s="107">
        <f t="shared" si="20"/>
        <v>0</v>
      </c>
      <c r="Z87" s="107"/>
      <c r="AA87" s="107">
        <f t="shared" si="21"/>
        <v>0</v>
      </c>
      <c r="AB87" s="107"/>
      <c r="AC87" s="107" cm="1">
        <f t="array" ref="AC87">IF(INDEX('[1]Preferred Waterfall'!$Y$28:$Y$160,MATCH('LP Waterfall'!$C87,'[1]Preferred Waterfall'!$C$28:$C$160,0),)&lt;0,INDEX('[1]Preferred Waterfall'!$Y$28:$Y$160,MATCH('LP Waterfall'!$C87,'[1]Preferred Waterfall'!$C$28:$C$160,0),),0)</f>
        <v>0</v>
      </c>
      <c r="AD87" s="107"/>
      <c r="AE87" s="107">
        <f t="shared" si="22"/>
        <v>-6374326.1455683261</v>
      </c>
      <c r="AF87" s="107"/>
      <c r="AG87" s="107">
        <f>IF($C87='[1]Assumptions &amp; Sensitivities'!$G$49,'[1]Operating Statement &amp; Refi'!$Z$16,0)</f>
        <v>0</v>
      </c>
      <c r="AH87" s="107"/>
      <c r="AI87" s="107">
        <f>IF($C87='[1]Assumptions &amp; Sensitivities'!$G$49,'[1]Operating Statement &amp; Refi'!$Z$17,0)</f>
        <v>0</v>
      </c>
      <c r="AJ87" s="107"/>
      <c r="AK87" s="107" cm="1">
        <f t="array" ref="AK87">-IF(INDEX('[1]Preferred Waterfall'!$AE$28:$AE$160,MATCH('LP Waterfall'!$C87,'[1]Preferred Waterfall'!$C$28:$C$160,0),)&lt;0,0,INDEX('[1]Preferred Waterfall'!$AE$28:$AE$160,MATCH('LP Waterfall'!$C87,'[1]Preferred Waterfall'!$C$28:$C$160,0),))</f>
        <v>0</v>
      </c>
      <c r="AL87" s="107"/>
      <c r="AM87" s="107">
        <f t="shared" si="23"/>
        <v>-6374326.1455683261</v>
      </c>
      <c r="AN87" s="107"/>
      <c r="AO87" s="107">
        <f>IF($C87='[1]Operating Statement &amp; Refi'!$U$12,SUM('LP Waterfall'!$AG87,'LP Waterfall'!$AI87,'LP Waterfall'!AK87,$G87),IF($C87&gt;'[1]Operating Statement &amp; Refi'!$U$12,$E87,0))</f>
        <v>238041.95820417977</v>
      </c>
      <c r="AP87" s="107"/>
      <c r="AQ87" s="107">
        <f>IF(AND($C87&gt;='[1]Assumptions &amp; Sensitivities'!$G$49,$C87&lt;='[1]Assumptions &amp; Sensitivities'!$C$14),AQ$26*(-SUM($AG$28:AK87)+$M$18)/-12,0)*-1</f>
        <v>64151.999175534031</v>
      </c>
      <c r="AR87" s="107"/>
      <c r="AS87" s="107">
        <f t="shared" si="5"/>
        <v>6415.1999175534038</v>
      </c>
      <c r="AT87" s="107"/>
      <c r="AU87" s="107">
        <f t="shared" si="6"/>
        <v>57736.799257980631</v>
      </c>
      <c r="AV87" s="107"/>
      <c r="AW87" s="107">
        <f t="shared" si="7"/>
        <v>-6374326.1455683261</v>
      </c>
      <c r="AX87" s="107"/>
      <c r="AY87" s="107">
        <f t="shared" si="8"/>
        <v>17388.995902864572</v>
      </c>
      <c r="AZ87" s="107"/>
      <c r="BA87" s="107">
        <f t="shared" si="9"/>
        <v>34777.991805729151</v>
      </c>
      <c r="BB87" s="107"/>
      <c r="BC87" s="107">
        <f t="shared" si="10"/>
        <v>121722.97132005201</v>
      </c>
      <c r="BD87" s="107"/>
      <c r="BE87" s="107">
        <f t="shared" si="24"/>
        <v>58582.187626147126</v>
      </c>
      <c r="BF87" s="107"/>
      <c r="BG87" s="107">
        <f t="shared" si="11"/>
        <v>179459.77057803265</v>
      </c>
      <c r="BH87" s="107"/>
      <c r="BI87" s="107">
        <f t="shared" si="12"/>
        <v>0</v>
      </c>
      <c r="BJ87" s="107"/>
      <c r="BK87" s="107">
        <f t="shared" si="25"/>
        <v>238041.95820417977</v>
      </c>
      <c r="BL87" s="107"/>
      <c r="BM87" s="107">
        <f t="shared" si="26"/>
        <v>0</v>
      </c>
      <c r="BN87" s="107"/>
      <c r="BO87" s="107">
        <f t="shared" si="13"/>
        <v>0</v>
      </c>
      <c r="BP87" s="107"/>
      <c r="BQ87" s="107">
        <f t="shared" si="27"/>
        <v>0</v>
      </c>
      <c r="BR87" s="107"/>
      <c r="BS87" s="107">
        <f t="shared" si="28"/>
        <v>0</v>
      </c>
      <c r="BT87" s="107"/>
      <c r="BU87" s="107">
        <f t="shared" si="14"/>
        <v>0</v>
      </c>
      <c r="BV87" s="107"/>
      <c r="BW87" s="107">
        <f t="shared" si="29"/>
        <v>0</v>
      </c>
      <c r="BX87" s="107"/>
      <c r="BY87" s="107">
        <f t="shared" si="32"/>
        <v>0</v>
      </c>
      <c r="BZ87" s="107"/>
      <c r="CA87" s="107">
        <f t="shared" si="15"/>
        <v>0</v>
      </c>
      <c r="CB87" s="2"/>
    </row>
    <row r="88" spans="1:80" x14ac:dyDescent="0.3">
      <c r="A88" s="2">
        <f t="shared" si="16"/>
        <v>5</v>
      </c>
      <c r="C88" s="105">
        <f t="shared" si="31"/>
        <v>47238</v>
      </c>
      <c r="E88" s="103" cm="1">
        <f t="array" ref="E88">IFERROR(IF(AND($C88&gt;='[1]Assumptions &amp; Sensitivities'!$C$8,'LP Waterfall'!$C88&lt;='[1]Assumptions &amp; Sensitivities'!$C$14),INDEX('[1]Preferred Waterfall'!$Q$28:$Q$160,MATCH('LP Waterfall'!$C88,'[1]Preferred Waterfall'!$C$28:$C$160,0),),0),0)</f>
        <v>239721.33160079434</v>
      </c>
      <c r="G88" s="103">
        <f>IF($E88&lt;=0,0,SUMIFS('[1]Monthly Proforma'!$E$145:$FF$145,'[1]Monthly Proforma'!$E$2:$FF$2,'LP Waterfall'!$C88))</f>
        <v>239721.33160079434</v>
      </c>
      <c r="I88" s="104">
        <f t="shared" si="17"/>
        <v>239721.33160079434</v>
      </c>
      <c r="J88" s="66"/>
      <c r="K88" s="66">
        <f t="shared" si="0"/>
        <v>59085.999645131495</v>
      </c>
      <c r="L88" s="66"/>
      <c r="M88" s="66">
        <f t="shared" si="1"/>
        <v>23972.133160079433</v>
      </c>
      <c r="N88" s="66"/>
      <c r="O88" s="66">
        <f t="shared" si="2"/>
        <v>180635.33195566284</v>
      </c>
      <c r="P88" s="66"/>
      <c r="Q88" s="66">
        <f t="shared" si="18"/>
        <v>103859.64695567101</v>
      </c>
      <c r="R88" s="66"/>
      <c r="S88" s="66">
        <f t="shared" si="19"/>
        <v>0</v>
      </c>
      <c r="T88" s="66"/>
      <c r="U88" s="66">
        <f t="shared" si="3"/>
        <v>59085.999645131495</v>
      </c>
      <c r="V88" s="66"/>
      <c r="W88" s="66">
        <f t="shared" si="4"/>
        <v>180635.33195566284</v>
      </c>
      <c r="X88" s="66"/>
      <c r="Y88" s="66">
        <f t="shared" si="20"/>
        <v>0</v>
      </c>
      <c r="Z88" s="66"/>
      <c r="AA88" s="66">
        <f t="shared" si="21"/>
        <v>0</v>
      </c>
      <c r="AB88" s="66"/>
      <c r="AC88" s="66" cm="1">
        <f t="array" ref="AC88">IF(INDEX('[1]Preferred Waterfall'!$Y$28:$Y$160,MATCH('LP Waterfall'!$C88,'[1]Preferred Waterfall'!$C$28:$C$160,0),)&lt;0,INDEX('[1]Preferred Waterfall'!$Y$28:$Y$160,MATCH('LP Waterfall'!$C88,'[1]Preferred Waterfall'!$C$28:$C$160,0),),0)</f>
        <v>0</v>
      </c>
      <c r="AD88" s="66"/>
      <c r="AE88" s="66">
        <f t="shared" si="22"/>
        <v>-6374326.1455683261</v>
      </c>
      <c r="AF88" s="66"/>
      <c r="AG88" s="66">
        <f>IF($C88='[1]Assumptions &amp; Sensitivities'!$G$49,'[1]Operating Statement &amp; Refi'!$Z$16,0)</f>
        <v>0</v>
      </c>
      <c r="AH88" s="66"/>
      <c r="AI88" s="66">
        <f>IF($C88='[1]Assumptions &amp; Sensitivities'!$G$49,'[1]Operating Statement &amp; Refi'!$Z$17,0)</f>
        <v>0</v>
      </c>
      <c r="AJ88" s="66"/>
      <c r="AK88" s="66" cm="1">
        <f t="array" ref="AK88">-IF(INDEX('[1]Preferred Waterfall'!$AE$28:$AE$160,MATCH('LP Waterfall'!$C88,'[1]Preferred Waterfall'!$C$28:$C$160,0),)&lt;0,0,INDEX('[1]Preferred Waterfall'!$AE$28:$AE$160,MATCH('LP Waterfall'!$C88,'[1]Preferred Waterfall'!$C$28:$C$160,0),))</f>
        <v>0</v>
      </c>
      <c r="AL88" s="66"/>
      <c r="AM88" s="66">
        <f t="shared" si="23"/>
        <v>-6374326.1455683261</v>
      </c>
      <c r="AN88" s="66"/>
      <c r="AO88" s="66">
        <f>IF($C88='[1]Operating Statement &amp; Refi'!$U$12,SUM('LP Waterfall'!$AG88,'LP Waterfall'!$AI88,'LP Waterfall'!AK88,$G88),IF($C88&gt;'[1]Operating Statement &amp; Refi'!$U$12,$E88,0))</f>
        <v>239721.33160079434</v>
      </c>
      <c r="AP88" s="66"/>
      <c r="AQ88" s="66">
        <f>IF(AND($C88&gt;='[1]Assumptions &amp; Sensitivities'!$G$49,$C88&lt;='[1]Assumptions &amp; Sensitivities'!$C$14),AQ$26*(-SUM($AG$28:AK88)+$M$18)/-12,0)*-1</f>
        <v>64151.999175534031</v>
      </c>
      <c r="AR88" s="66"/>
      <c r="AS88" s="66">
        <f t="shared" si="5"/>
        <v>6415.1999175534038</v>
      </c>
      <c r="AT88" s="66"/>
      <c r="AU88" s="66">
        <f t="shared" si="6"/>
        <v>57736.799257980631</v>
      </c>
      <c r="AV88" s="66"/>
      <c r="AW88" s="66">
        <f t="shared" si="7"/>
        <v>-6374326.1455683261</v>
      </c>
      <c r="AX88" s="66"/>
      <c r="AY88" s="66">
        <f t="shared" si="8"/>
        <v>17556.933242526029</v>
      </c>
      <c r="AZ88" s="66"/>
      <c r="BA88" s="66">
        <f t="shared" si="9"/>
        <v>35113.866485052065</v>
      </c>
      <c r="BB88" s="66"/>
      <c r="BC88" s="66">
        <f t="shared" si="10"/>
        <v>122898.53269768221</v>
      </c>
      <c r="BD88" s="66"/>
      <c r="BE88" s="66">
        <f t="shared" si="24"/>
        <v>59085.999645131495</v>
      </c>
      <c r="BF88" s="66"/>
      <c r="BG88" s="66">
        <f t="shared" si="11"/>
        <v>180635.33195566284</v>
      </c>
      <c r="BH88" s="66"/>
      <c r="BI88" s="66">
        <f t="shared" si="12"/>
        <v>0</v>
      </c>
      <c r="BJ88" s="66"/>
      <c r="BK88" s="66">
        <f t="shared" si="25"/>
        <v>239721.33160079434</v>
      </c>
      <c r="BL88" s="66"/>
      <c r="BM88" s="66">
        <f t="shared" si="26"/>
        <v>0</v>
      </c>
      <c r="BN88" s="66"/>
      <c r="BO88" s="66">
        <f t="shared" si="13"/>
        <v>0</v>
      </c>
      <c r="BP88" s="66"/>
      <c r="BQ88" s="66">
        <f t="shared" si="27"/>
        <v>0</v>
      </c>
      <c r="BR88" s="66"/>
      <c r="BS88" s="66">
        <f t="shared" si="28"/>
        <v>0</v>
      </c>
      <c r="BT88" s="66"/>
      <c r="BU88" s="66">
        <f t="shared" si="14"/>
        <v>0</v>
      </c>
      <c r="BV88" s="66"/>
      <c r="BW88" s="66">
        <f t="shared" si="29"/>
        <v>0</v>
      </c>
      <c r="BX88" s="66"/>
      <c r="BY88" s="66">
        <f t="shared" si="32"/>
        <v>0</v>
      </c>
      <c r="BZ88" s="66"/>
      <c r="CA88" s="66">
        <f t="shared" si="15"/>
        <v>0</v>
      </c>
      <c r="CB88" s="2"/>
    </row>
    <row r="89" spans="1:80" x14ac:dyDescent="0.3">
      <c r="A89" s="2">
        <f t="shared" si="16"/>
        <v>6</v>
      </c>
      <c r="C89" s="105">
        <f t="shared" si="31"/>
        <v>47269</v>
      </c>
      <c r="E89" s="103" cm="1">
        <f t="array" ref="E89">IFERROR(IF(AND($C89&gt;='[1]Assumptions &amp; Sensitivities'!$C$8,'LP Waterfall'!$C89&lt;='[1]Assumptions &amp; Sensitivities'!$C$14),INDEX('[1]Preferred Waterfall'!$Q$28:$Q$160,MATCH('LP Waterfall'!$C89,'[1]Preferred Waterfall'!$C$28:$C$160,0),),0),0)</f>
        <v>241400.7049974089</v>
      </c>
      <c r="G89" s="103">
        <f>IF($E89&lt;=0,0,SUMIFS('[1]Monthly Proforma'!$E$145:$FF$145,'[1]Monthly Proforma'!$E$2:$FF$2,'LP Waterfall'!$C89))</f>
        <v>241400.7049974089</v>
      </c>
      <c r="I89" s="106">
        <f t="shared" si="17"/>
        <v>241400.7049974089</v>
      </c>
      <c r="J89" s="107"/>
      <c r="K89" s="107">
        <f t="shared" si="0"/>
        <v>59589.811664115863</v>
      </c>
      <c r="L89" s="107"/>
      <c r="M89" s="107">
        <f t="shared" si="1"/>
        <v>24140.07049974089</v>
      </c>
      <c r="N89" s="107"/>
      <c r="O89" s="107">
        <f t="shared" si="2"/>
        <v>181810.89333329303</v>
      </c>
      <c r="P89" s="107"/>
      <c r="Q89" s="107">
        <f t="shared" si="18"/>
        <v>104541.61279882524</v>
      </c>
      <c r="R89" s="107"/>
      <c r="S89" s="107">
        <f t="shared" si="19"/>
        <v>0</v>
      </c>
      <c r="T89" s="107"/>
      <c r="U89" s="107">
        <f t="shared" si="3"/>
        <v>59589.811664115863</v>
      </c>
      <c r="V89" s="107"/>
      <c r="W89" s="107">
        <f t="shared" si="4"/>
        <v>181810.89333329303</v>
      </c>
      <c r="X89" s="107"/>
      <c r="Y89" s="107">
        <f t="shared" si="20"/>
        <v>0</v>
      </c>
      <c r="Z89" s="107"/>
      <c r="AA89" s="107">
        <f t="shared" si="21"/>
        <v>0</v>
      </c>
      <c r="AB89" s="107"/>
      <c r="AC89" s="107" cm="1">
        <f t="array" ref="AC89">IF(INDEX('[1]Preferred Waterfall'!$Y$28:$Y$160,MATCH('LP Waterfall'!$C89,'[1]Preferred Waterfall'!$C$28:$C$160,0),)&lt;0,INDEX('[1]Preferred Waterfall'!$Y$28:$Y$160,MATCH('LP Waterfall'!$C89,'[1]Preferred Waterfall'!$C$28:$C$160,0),),0)</f>
        <v>0</v>
      </c>
      <c r="AD89" s="107"/>
      <c r="AE89" s="107">
        <f t="shared" si="22"/>
        <v>-6374326.1455683261</v>
      </c>
      <c r="AF89" s="107"/>
      <c r="AG89" s="107">
        <f>IF($C89='[1]Assumptions &amp; Sensitivities'!$G$49,'[1]Operating Statement &amp; Refi'!$Z$16,0)</f>
        <v>0</v>
      </c>
      <c r="AH89" s="107"/>
      <c r="AI89" s="107">
        <f>IF($C89='[1]Assumptions &amp; Sensitivities'!$G$49,'[1]Operating Statement &amp; Refi'!$Z$17,0)</f>
        <v>0</v>
      </c>
      <c r="AJ89" s="107"/>
      <c r="AK89" s="107" cm="1">
        <f t="array" ref="AK89">-IF(INDEX('[1]Preferred Waterfall'!$AE$28:$AE$160,MATCH('LP Waterfall'!$C89,'[1]Preferred Waterfall'!$C$28:$C$160,0),)&lt;0,0,INDEX('[1]Preferred Waterfall'!$AE$28:$AE$160,MATCH('LP Waterfall'!$C89,'[1]Preferred Waterfall'!$C$28:$C$160,0),))</f>
        <v>0</v>
      </c>
      <c r="AL89" s="107"/>
      <c r="AM89" s="107">
        <f t="shared" si="23"/>
        <v>-6374326.1455683261</v>
      </c>
      <c r="AN89" s="107"/>
      <c r="AO89" s="107">
        <f>IF($C89='[1]Operating Statement &amp; Refi'!$U$12,SUM('LP Waterfall'!$AG89,'LP Waterfall'!$AI89,'LP Waterfall'!AK89,$G89),IF($C89&gt;'[1]Operating Statement &amp; Refi'!$U$12,$E89,0))</f>
        <v>241400.7049974089</v>
      </c>
      <c r="AP89" s="107"/>
      <c r="AQ89" s="107">
        <f>IF(AND($C89&gt;='[1]Assumptions &amp; Sensitivities'!$G$49,$C89&lt;='[1]Assumptions &amp; Sensitivities'!$C$14),AQ$26*(-SUM($AG$28:AK89)+$M$18)/-12,0)*-1</f>
        <v>64151.999175534031</v>
      </c>
      <c r="AR89" s="107"/>
      <c r="AS89" s="107">
        <f t="shared" si="5"/>
        <v>6415.1999175534038</v>
      </c>
      <c r="AT89" s="107"/>
      <c r="AU89" s="107">
        <f t="shared" si="6"/>
        <v>57736.799257980631</v>
      </c>
      <c r="AV89" s="107"/>
      <c r="AW89" s="107">
        <f t="shared" si="7"/>
        <v>-6374326.1455683261</v>
      </c>
      <c r="AX89" s="107"/>
      <c r="AY89" s="107">
        <f t="shared" si="8"/>
        <v>17724.870582187486</v>
      </c>
      <c r="AZ89" s="107"/>
      <c r="BA89" s="107">
        <f t="shared" si="9"/>
        <v>35449.741164374973</v>
      </c>
      <c r="BB89" s="107"/>
      <c r="BC89" s="107">
        <f t="shared" si="10"/>
        <v>124074.0940753124</v>
      </c>
      <c r="BD89" s="107"/>
      <c r="BE89" s="107">
        <f t="shared" si="24"/>
        <v>59589.811664115863</v>
      </c>
      <c r="BF89" s="107"/>
      <c r="BG89" s="107">
        <f t="shared" si="11"/>
        <v>181810.89333329303</v>
      </c>
      <c r="BH89" s="107"/>
      <c r="BI89" s="107">
        <f t="shared" si="12"/>
        <v>0</v>
      </c>
      <c r="BJ89" s="107"/>
      <c r="BK89" s="107">
        <f t="shared" si="25"/>
        <v>241400.7049974089</v>
      </c>
      <c r="BL89" s="107"/>
      <c r="BM89" s="107">
        <f t="shared" si="26"/>
        <v>0</v>
      </c>
      <c r="BN89" s="107"/>
      <c r="BO89" s="107">
        <f t="shared" si="13"/>
        <v>0</v>
      </c>
      <c r="BP89" s="107"/>
      <c r="BQ89" s="107">
        <f t="shared" si="27"/>
        <v>0</v>
      </c>
      <c r="BR89" s="107"/>
      <c r="BS89" s="107">
        <f t="shared" si="28"/>
        <v>0</v>
      </c>
      <c r="BT89" s="107"/>
      <c r="BU89" s="107">
        <f t="shared" si="14"/>
        <v>0</v>
      </c>
      <c r="BV89" s="107"/>
      <c r="BW89" s="107">
        <f t="shared" si="29"/>
        <v>0</v>
      </c>
      <c r="BX89" s="107"/>
      <c r="BY89" s="107">
        <f t="shared" si="32"/>
        <v>0</v>
      </c>
      <c r="BZ89" s="107"/>
      <c r="CA89" s="107">
        <f t="shared" si="15"/>
        <v>0</v>
      </c>
      <c r="CB89" s="2"/>
    </row>
    <row r="90" spans="1:80" x14ac:dyDescent="0.3">
      <c r="A90" s="2">
        <f t="shared" si="16"/>
        <v>6</v>
      </c>
      <c r="C90" s="105">
        <f t="shared" si="31"/>
        <v>47299</v>
      </c>
      <c r="E90" s="103" cm="1">
        <f t="array" ref="E90">IFERROR(IF(AND($C90&gt;='[1]Assumptions &amp; Sensitivities'!$C$8,'LP Waterfall'!$C90&lt;='[1]Assumptions &amp; Sensitivities'!$C$14),INDEX('[1]Preferred Waterfall'!$Q$28:$Q$160,MATCH('LP Waterfall'!$C90,'[1]Preferred Waterfall'!$C$28:$C$160,0),),0),0)</f>
        <v>243080.07839402347</v>
      </c>
      <c r="G90" s="103">
        <f>IF($E90&lt;=0,0,SUMIFS('[1]Monthly Proforma'!$E$145:$FF$145,'[1]Monthly Proforma'!$E$2:$FF$2,'LP Waterfall'!$C90))</f>
        <v>243080.07839402347</v>
      </c>
      <c r="I90" s="104">
        <f t="shared" si="17"/>
        <v>243080.07839402347</v>
      </c>
      <c r="J90" s="66"/>
      <c r="K90" s="66">
        <f t="shared" si="0"/>
        <v>60093.623683100232</v>
      </c>
      <c r="L90" s="66"/>
      <c r="M90" s="66">
        <f t="shared" si="1"/>
        <v>24308.007839402348</v>
      </c>
      <c r="N90" s="66"/>
      <c r="O90" s="66">
        <f t="shared" si="2"/>
        <v>182986.45471092322</v>
      </c>
      <c r="P90" s="66"/>
      <c r="Q90" s="66">
        <f t="shared" si="18"/>
        <v>105223.57864197949</v>
      </c>
      <c r="R90" s="66"/>
      <c r="S90" s="66">
        <f t="shared" si="19"/>
        <v>0</v>
      </c>
      <c r="T90" s="66"/>
      <c r="U90" s="66">
        <f t="shared" si="3"/>
        <v>60093.623683100232</v>
      </c>
      <c r="V90" s="66"/>
      <c r="W90" s="66">
        <f t="shared" si="4"/>
        <v>182986.45471092322</v>
      </c>
      <c r="X90" s="66"/>
      <c r="Y90" s="66">
        <f t="shared" si="20"/>
        <v>0</v>
      </c>
      <c r="Z90" s="66"/>
      <c r="AA90" s="66">
        <f t="shared" si="21"/>
        <v>0</v>
      </c>
      <c r="AB90" s="66"/>
      <c r="AC90" s="66" cm="1">
        <f t="array" ref="AC90">IF(INDEX('[1]Preferred Waterfall'!$Y$28:$Y$160,MATCH('LP Waterfall'!$C90,'[1]Preferred Waterfall'!$C$28:$C$160,0),)&lt;0,INDEX('[1]Preferred Waterfall'!$Y$28:$Y$160,MATCH('LP Waterfall'!$C90,'[1]Preferred Waterfall'!$C$28:$C$160,0),),0)</f>
        <v>0</v>
      </c>
      <c r="AD90" s="66"/>
      <c r="AE90" s="66">
        <f t="shared" si="22"/>
        <v>-6374326.1455683261</v>
      </c>
      <c r="AF90" s="66"/>
      <c r="AG90" s="66">
        <f>IF($C90='[1]Assumptions &amp; Sensitivities'!$G$49,'[1]Operating Statement &amp; Refi'!$Z$16,0)</f>
        <v>0</v>
      </c>
      <c r="AH90" s="66"/>
      <c r="AI90" s="66">
        <f>IF($C90='[1]Assumptions &amp; Sensitivities'!$G$49,'[1]Operating Statement &amp; Refi'!$Z$17,0)</f>
        <v>0</v>
      </c>
      <c r="AJ90" s="66"/>
      <c r="AK90" s="66" cm="1">
        <f t="array" ref="AK90">-IF(INDEX('[1]Preferred Waterfall'!$AE$28:$AE$160,MATCH('LP Waterfall'!$C90,'[1]Preferred Waterfall'!$C$28:$C$160,0),)&lt;0,0,INDEX('[1]Preferred Waterfall'!$AE$28:$AE$160,MATCH('LP Waterfall'!$C90,'[1]Preferred Waterfall'!$C$28:$C$160,0),))</f>
        <v>0</v>
      </c>
      <c r="AL90" s="66"/>
      <c r="AM90" s="66">
        <f t="shared" si="23"/>
        <v>-6374326.1455683261</v>
      </c>
      <c r="AN90" s="66"/>
      <c r="AO90" s="66">
        <f>IF($C90='[1]Operating Statement &amp; Refi'!$U$12,SUM('LP Waterfall'!$AG90,'LP Waterfall'!$AI90,'LP Waterfall'!AK90,$G90),IF($C90&gt;'[1]Operating Statement &amp; Refi'!$U$12,$E90,0))</f>
        <v>243080.07839402347</v>
      </c>
      <c r="AP90" s="66"/>
      <c r="AQ90" s="66">
        <f>IF(AND($C90&gt;='[1]Assumptions &amp; Sensitivities'!$G$49,$C90&lt;='[1]Assumptions &amp; Sensitivities'!$C$14),AQ$26*(-SUM($AG$28:AK90)+$M$18)/-12,0)*-1</f>
        <v>64151.999175534031</v>
      </c>
      <c r="AR90" s="66"/>
      <c r="AS90" s="66">
        <f t="shared" si="5"/>
        <v>6415.1999175534038</v>
      </c>
      <c r="AT90" s="66"/>
      <c r="AU90" s="66">
        <f t="shared" si="6"/>
        <v>57736.799257980631</v>
      </c>
      <c r="AV90" s="66"/>
      <c r="AW90" s="66">
        <f t="shared" si="7"/>
        <v>-6374326.1455683261</v>
      </c>
      <c r="AX90" s="66"/>
      <c r="AY90" s="66">
        <f t="shared" si="8"/>
        <v>17892.807921848944</v>
      </c>
      <c r="AZ90" s="66"/>
      <c r="BA90" s="66">
        <f t="shared" si="9"/>
        <v>35785.615843697888</v>
      </c>
      <c r="BB90" s="66"/>
      <c r="BC90" s="66">
        <f t="shared" si="10"/>
        <v>125249.65545294259</v>
      </c>
      <c r="BD90" s="66"/>
      <c r="BE90" s="66">
        <f t="shared" si="24"/>
        <v>60093.623683100232</v>
      </c>
      <c r="BF90" s="66"/>
      <c r="BG90" s="66">
        <f t="shared" si="11"/>
        <v>182986.45471092322</v>
      </c>
      <c r="BH90" s="66"/>
      <c r="BI90" s="66">
        <f t="shared" si="12"/>
        <v>0</v>
      </c>
      <c r="BJ90" s="66"/>
      <c r="BK90" s="66">
        <f t="shared" si="25"/>
        <v>243080.07839402347</v>
      </c>
      <c r="BL90" s="66"/>
      <c r="BM90" s="66">
        <f t="shared" si="26"/>
        <v>0</v>
      </c>
      <c r="BN90" s="66"/>
      <c r="BO90" s="66">
        <f t="shared" si="13"/>
        <v>0</v>
      </c>
      <c r="BP90" s="66"/>
      <c r="BQ90" s="66">
        <f t="shared" si="27"/>
        <v>0</v>
      </c>
      <c r="BR90" s="66"/>
      <c r="BS90" s="66">
        <f t="shared" si="28"/>
        <v>0</v>
      </c>
      <c r="BT90" s="66"/>
      <c r="BU90" s="66">
        <f t="shared" si="14"/>
        <v>0</v>
      </c>
      <c r="BV90" s="66"/>
      <c r="BW90" s="66">
        <f t="shared" si="29"/>
        <v>0</v>
      </c>
      <c r="BX90" s="66"/>
      <c r="BY90" s="66">
        <f t="shared" si="32"/>
        <v>0</v>
      </c>
      <c r="BZ90" s="66"/>
      <c r="CA90" s="66">
        <f t="shared" si="15"/>
        <v>2.9103830456733704E-11</v>
      </c>
      <c r="CB90" s="2"/>
    </row>
    <row r="91" spans="1:80" x14ac:dyDescent="0.3">
      <c r="A91" s="2">
        <f t="shared" si="16"/>
        <v>6</v>
      </c>
      <c r="C91" s="105">
        <f t="shared" si="31"/>
        <v>47330</v>
      </c>
      <c r="E91" s="103" cm="1">
        <f t="array" ref="E91">IFERROR(IF(AND($C91&gt;='[1]Assumptions &amp; Sensitivities'!$C$8,'LP Waterfall'!$C91&lt;='[1]Assumptions &amp; Sensitivities'!$C$14),INDEX('[1]Preferred Waterfall'!$Q$28:$Q$160,MATCH('LP Waterfall'!$C91,'[1]Preferred Waterfall'!$C$28:$C$160,0),),0),0)</f>
        <v>244759.45179063792</v>
      </c>
      <c r="G91" s="103">
        <f>IF($E91&lt;=0,0,SUMIFS('[1]Monthly Proforma'!$E$145:$FF$145,'[1]Monthly Proforma'!$E$2:$FF$2,'LP Waterfall'!$C91))</f>
        <v>244759.45179063792</v>
      </c>
      <c r="I91" s="106">
        <f t="shared" si="17"/>
        <v>244759.45179063792</v>
      </c>
      <c r="J91" s="107"/>
      <c r="K91" s="107">
        <f t="shared" si="0"/>
        <v>60597.435702084571</v>
      </c>
      <c r="L91" s="107"/>
      <c r="M91" s="107">
        <f t="shared" si="1"/>
        <v>24475.94517906379</v>
      </c>
      <c r="N91" s="107"/>
      <c r="O91" s="107">
        <f t="shared" si="2"/>
        <v>184162.01608855336</v>
      </c>
      <c r="P91" s="107"/>
      <c r="Q91" s="107">
        <f t="shared" si="18"/>
        <v>105905.54448513368</v>
      </c>
      <c r="R91" s="107"/>
      <c r="S91" s="107">
        <f t="shared" si="19"/>
        <v>0</v>
      </c>
      <c r="T91" s="107"/>
      <c r="U91" s="107">
        <f t="shared" si="3"/>
        <v>60597.435702084571</v>
      </c>
      <c r="V91" s="107"/>
      <c r="W91" s="107">
        <f t="shared" si="4"/>
        <v>184162.01608855336</v>
      </c>
      <c r="X91" s="107"/>
      <c r="Y91" s="107">
        <f t="shared" si="20"/>
        <v>0</v>
      </c>
      <c r="Z91" s="107"/>
      <c r="AA91" s="107">
        <f t="shared" si="21"/>
        <v>0</v>
      </c>
      <c r="AB91" s="107"/>
      <c r="AC91" s="107" cm="1">
        <f t="array" ref="AC91">IF(INDEX('[1]Preferred Waterfall'!$Y$28:$Y$160,MATCH('LP Waterfall'!$C91,'[1]Preferred Waterfall'!$C$28:$C$160,0),)&lt;0,INDEX('[1]Preferred Waterfall'!$Y$28:$Y$160,MATCH('LP Waterfall'!$C91,'[1]Preferred Waterfall'!$C$28:$C$160,0),),0)</f>
        <v>0</v>
      </c>
      <c r="AD91" s="107"/>
      <c r="AE91" s="107">
        <f t="shared" si="22"/>
        <v>-6374326.1455683261</v>
      </c>
      <c r="AF91" s="107"/>
      <c r="AG91" s="107">
        <f>IF($C91='[1]Assumptions &amp; Sensitivities'!$G$49,'[1]Operating Statement &amp; Refi'!$Z$16,0)</f>
        <v>0</v>
      </c>
      <c r="AH91" s="107"/>
      <c r="AI91" s="107">
        <f>IF($C91='[1]Assumptions &amp; Sensitivities'!$G$49,'[1]Operating Statement &amp; Refi'!$Z$17,0)</f>
        <v>0</v>
      </c>
      <c r="AJ91" s="107"/>
      <c r="AK91" s="107" cm="1">
        <f t="array" ref="AK91">-IF(INDEX('[1]Preferred Waterfall'!$AE$28:$AE$160,MATCH('LP Waterfall'!$C91,'[1]Preferred Waterfall'!$C$28:$C$160,0),)&lt;0,0,INDEX('[1]Preferred Waterfall'!$AE$28:$AE$160,MATCH('LP Waterfall'!$C91,'[1]Preferred Waterfall'!$C$28:$C$160,0),))</f>
        <v>0</v>
      </c>
      <c r="AL91" s="107"/>
      <c r="AM91" s="107">
        <f t="shared" si="23"/>
        <v>-6374326.1455683261</v>
      </c>
      <c r="AN91" s="107"/>
      <c r="AO91" s="107">
        <f>IF($C91='[1]Operating Statement &amp; Refi'!$U$12,SUM('LP Waterfall'!$AG91,'LP Waterfall'!$AI91,'LP Waterfall'!AK91,$G91),IF($C91&gt;'[1]Operating Statement &amp; Refi'!$U$12,$E91,0))</f>
        <v>244759.45179063792</v>
      </c>
      <c r="AP91" s="107"/>
      <c r="AQ91" s="107">
        <f>IF(AND($C91&gt;='[1]Assumptions &amp; Sensitivities'!$G$49,$C91&lt;='[1]Assumptions &amp; Sensitivities'!$C$14),AQ$26*(-SUM($AG$28:AK91)+$M$18)/-12,0)*-1</f>
        <v>64151.999175534031</v>
      </c>
      <c r="AR91" s="107"/>
      <c r="AS91" s="107">
        <f t="shared" si="5"/>
        <v>6415.1999175534038</v>
      </c>
      <c r="AT91" s="107"/>
      <c r="AU91" s="107">
        <f t="shared" si="6"/>
        <v>57736.799257980631</v>
      </c>
      <c r="AV91" s="107"/>
      <c r="AW91" s="107">
        <f t="shared" si="7"/>
        <v>-6374326.1455683261</v>
      </c>
      <c r="AX91" s="107"/>
      <c r="AY91" s="107">
        <f t="shared" si="8"/>
        <v>18060.745261510387</v>
      </c>
      <c r="AZ91" s="107"/>
      <c r="BA91" s="107">
        <f t="shared" si="9"/>
        <v>36121.490523020781</v>
      </c>
      <c r="BB91" s="107"/>
      <c r="BC91" s="107">
        <f t="shared" si="10"/>
        <v>126425.21683057271</v>
      </c>
      <c r="BD91" s="107"/>
      <c r="BE91" s="107">
        <f t="shared" si="24"/>
        <v>60597.435702084571</v>
      </c>
      <c r="BF91" s="107"/>
      <c r="BG91" s="107">
        <f t="shared" si="11"/>
        <v>184162.01608855336</v>
      </c>
      <c r="BH91" s="107"/>
      <c r="BI91" s="107">
        <f t="shared" si="12"/>
        <v>0</v>
      </c>
      <c r="BJ91" s="107"/>
      <c r="BK91" s="107">
        <f t="shared" si="25"/>
        <v>244759.45179063792</v>
      </c>
      <c r="BL91" s="107"/>
      <c r="BM91" s="107">
        <f t="shared" si="26"/>
        <v>0</v>
      </c>
      <c r="BN91" s="107"/>
      <c r="BO91" s="107">
        <f t="shared" si="13"/>
        <v>0</v>
      </c>
      <c r="BP91" s="107"/>
      <c r="BQ91" s="107">
        <f t="shared" si="27"/>
        <v>0</v>
      </c>
      <c r="BR91" s="107"/>
      <c r="BS91" s="107">
        <f t="shared" si="28"/>
        <v>0</v>
      </c>
      <c r="BT91" s="107"/>
      <c r="BU91" s="107">
        <f t="shared" si="14"/>
        <v>0</v>
      </c>
      <c r="BV91" s="107"/>
      <c r="BW91" s="107">
        <f t="shared" si="29"/>
        <v>0</v>
      </c>
      <c r="BX91" s="107"/>
      <c r="BY91" s="107">
        <f t="shared" si="32"/>
        <v>0</v>
      </c>
      <c r="BZ91" s="107"/>
      <c r="CA91" s="107">
        <f t="shared" si="15"/>
        <v>0</v>
      </c>
      <c r="CB91" s="2"/>
    </row>
    <row r="92" spans="1:80" x14ac:dyDescent="0.3">
      <c r="A92" s="2">
        <f t="shared" si="16"/>
        <v>6</v>
      </c>
      <c r="C92" s="105">
        <f t="shared" si="31"/>
        <v>47361</v>
      </c>
      <c r="E92" s="103" cm="1">
        <f t="array" ref="E92">IFERROR(IF(AND($C92&gt;='[1]Assumptions &amp; Sensitivities'!$C$8,'LP Waterfall'!$C92&lt;='[1]Assumptions &amp; Sensitivities'!$C$14),INDEX('[1]Preferred Waterfall'!$Q$28:$Q$160,MATCH('LP Waterfall'!$C92,'[1]Preferred Waterfall'!$C$28:$C$160,0),),0),0)</f>
        <v>246438.8251872526</v>
      </c>
      <c r="G92" s="103">
        <f>IF($E92&lt;=0,0,SUMIFS('[1]Monthly Proforma'!$E$145:$FF$145,'[1]Monthly Proforma'!$E$2:$FF$2,'LP Waterfall'!$C92))</f>
        <v>246438.8251872526</v>
      </c>
      <c r="I92" s="104">
        <f t="shared" si="17"/>
        <v>246438.8251872526</v>
      </c>
      <c r="J92" s="66"/>
      <c r="K92" s="66">
        <f t="shared" ref="K92:K155" si="33">Y92+AS92+AY92+BA92+BQ92+BW92</f>
        <v>61101.247721068976</v>
      </c>
      <c r="L92" s="66"/>
      <c r="M92" s="66">
        <f t="shared" ref="M92:M155" si="34">Y92+AS92+AY92+(BM92*$U$10)</f>
        <v>24643.882518725259</v>
      </c>
      <c r="N92" s="66"/>
      <c r="O92" s="66">
        <f t="shared" ref="O92:O155" si="35">AA92+AU92+BC92+BS92+BY92</f>
        <v>185337.57746618363</v>
      </c>
      <c r="P92" s="66"/>
      <c r="Q92" s="66">
        <f t="shared" si="18"/>
        <v>106587.51032828796</v>
      </c>
      <c r="R92" s="66"/>
      <c r="S92" s="66">
        <f t="shared" si="19"/>
        <v>0</v>
      </c>
      <c r="T92" s="66"/>
      <c r="U92" s="66">
        <f t="shared" ref="U92:U155" si="36">IF(K92&gt;0,K92,0)</f>
        <v>61101.247721068976</v>
      </c>
      <c r="V92" s="66"/>
      <c r="W92" s="66">
        <f t="shared" ref="W92:W155" si="37">IF(O92&gt;0,O92,0)</f>
        <v>185337.57746618363</v>
      </c>
      <c r="X92" s="66"/>
      <c r="Y92" s="66">
        <f t="shared" si="20"/>
        <v>0</v>
      </c>
      <c r="Z92" s="66"/>
      <c r="AA92" s="66">
        <f t="shared" si="21"/>
        <v>0</v>
      </c>
      <c r="AB92" s="66"/>
      <c r="AC92" s="66" cm="1">
        <f t="array" ref="AC92">IF(INDEX('[1]Preferred Waterfall'!$Y$28:$Y$160,MATCH('LP Waterfall'!$C92,'[1]Preferred Waterfall'!$C$28:$C$160,0),)&lt;0,INDEX('[1]Preferred Waterfall'!$Y$28:$Y$160,MATCH('LP Waterfall'!$C92,'[1]Preferred Waterfall'!$C$28:$C$160,0),),0)</f>
        <v>0</v>
      </c>
      <c r="AD92" s="66"/>
      <c r="AE92" s="66">
        <f t="shared" si="22"/>
        <v>-6374326.1455683261</v>
      </c>
      <c r="AF92" s="66"/>
      <c r="AG92" s="66">
        <f>IF($C92='[1]Assumptions &amp; Sensitivities'!$G$49,'[1]Operating Statement &amp; Refi'!$Z$16,0)</f>
        <v>0</v>
      </c>
      <c r="AH92" s="66"/>
      <c r="AI92" s="66">
        <f>IF($C92='[1]Assumptions &amp; Sensitivities'!$G$49,'[1]Operating Statement &amp; Refi'!$Z$17,0)</f>
        <v>0</v>
      </c>
      <c r="AJ92" s="66"/>
      <c r="AK92" s="66" cm="1">
        <f t="array" ref="AK92">-IF(INDEX('[1]Preferred Waterfall'!$AE$28:$AE$160,MATCH('LP Waterfall'!$C92,'[1]Preferred Waterfall'!$C$28:$C$160,0),)&lt;0,0,INDEX('[1]Preferred Waterfall'!$AE$28:$AE$160,MATCH('LP Waterfall'!$C92,'[1]Preferred Waterfall'!$C$28:$C$160,0),))</f>
        <v>0</v>
      </c>
      <c r="AL92" s="66"/>
      <c r="AM92" s="66">
        <f t="shared" si="23"/>
        <v>-6374326.1455683261</v>
      </c>
      <c r="AN92" s="66"/>
      <c r="AO92" s="66">
        <f>IF($C92='[1]Operating Statement &amp; Refi'!$U$12,SUM('LP Waterfall'!$AG92,'LP Waterfall'!$AI92,'LP Waterfall'!AK92,$G92),IF($C92&gt;'[1]Operating Statement &amp; Refi'!$U$12,$E92,0))</f>
        <v>246438.8251872526</v>
      </c>
      <c r="AP92" s="66"/>
      <c r="AQ92" s="66">
        <f>IF(AND($C92&gt;='[1]Assumptions &amp; Sensitivities'!$G$49,$C92&lt;='[1]Assumptions &amp; Sensitivities'!$C$14),AQ$26*(-SUM($AG$28:AK92)+$M$18)/-12,0)*-1</f>
        <v>64151.999175534031</v>
      </c>
      <c r="AR92" s="66"/>
      <c r="AS92" s="66">
        <f t="shared" ref="AS92:AS155" si="38">IF($G92&gt;0,$AQ92*AS$26,0)</f>
        <v>6415.1999175534038</v>
      </c>
      <c r="AT92" s="66"/>
      <c r="AU92" s="66">
        <f t="shared" ref="AU92:AU155" si="39">IF($G92&gt;0,$AQ92*AU$26,0)</f>
        <v>57736.799257980631</v>
      </c>
      <c r="AV92" s="66"/>
      <c r="AW92" s="66">
        <f t="shared" ref="AW92:AW155" si="40">IF($C92&gt;=$Q$12,$AM92,SUM($AM92,$AS92,$AU92))</f>
        <v>-6374326.1455683261</v>
      </c>
      <c r="AX92" s="66"/>
      <c r="AY92" s="66">
        <f t="shared" ref="AY92:AY155" si="41">($G92-$AS92-$AU92)*AY$26</f>
        <v>18228.682601171855</v>
      </c>
      <c r="AZ92" s="66"/>
      <c r="BA92" s="66">
        <f t="shared" ref="BA92:BA155" si="42">($G92-$AS92-$AU92)*BA$26</f>
        <v>36457.365202343717</v>
      </c>
      <c r="BB92" s="66"/>
      <c r="BC92" s="66">
        <f t="shared" ref="BC92:BC155" si="43">($G92-$AS92-$AU92)*BC$26</f>
        <v>127600.77820820299</v>
      </c>
      <c r="BD92" s="66"/>
      <c r="BE92" s="66">
        <f t="shared" si="24"/>
        <v>61101.247721068976</v>
      </c>
      <c r="BF92" s="66"/>
      <c r="BG92" s="66">
        <f t="shared" ref="BG92:BG155" si="44">AU92+BC92</f>
        <v>185337.57746618363</v>
      </c>
      <c r="BH92" s="66"/>
      <c r="BI92" s="66">
        <f t="shared" ref="BI92:BI155" si="45">G92-AS92-AU92-AY92-BA92-BC92</f>
        <v>0</v>
      </c>
      <c r="BJ92" s="66"/>
      <c r="BK92" s="66">
        <f t="shared" si="25"/>
        <v>246438.8251872526</v>
      </c>
      <c r="BL92" s="66"/>
      <c r="BM92" s="66">
        <f t="shared" si="26"/>
        <v>0</v>
      </c>
      <c r="BN92" s="66"/>
      <c r="BO92" s="66">
        <f t="shared" ref="BO92:BO155" si="46">IF($C92=BO$26,$AO92-$AQ92-$AY92-$BA92-$BC92,0)</f>
        <v>0</v>
      </c>
      <c r="BP92" s="66"/>
      <c r="BQ92" s="66">
        <f t="shared" si="27"/>
        <v>0</v>
      </c>
      <c r="BR92" s="66"/>
      <c r="BS92" s="66">
        <f t="shared" si="28"/>
        <v>0</v>
      </c>
      <c r="BT92" s="66"/>
      <c r="BU92" s="66">
        <f t="shared" ref="BU92:BU155" si="47">IF($C92=BU$26,$AO92-$AQ92-$AY92-$BA92-$BC92,0)</f>
        <v>0</v>
      </c>
      <c r="BV92" s="66"/>
      <c r="BW92" s="66">
        <f t="shared" si="29"/>
        <v>0</v>
      </c>
      <c r="BX92" s="66"/>
      <c r="BY92" s="66">
        <f t="shared" si="32"/>
        <v>0</v>
      </c>
      <c r="BZ92" s="66"/>
      <c r="CA92" s="66">
        <f t="shared" ref="CA92:CA155" si="48">E92-Y92-AA92-AS92-AU92-AY92-BA92-BC92-BQ92-BS92-BW92-BY92</f>
        <v>0</v>
      </c>
      <c r="CB92" s="2"/>
    </row>
    <row r="93" spans="1:80" x14ac:dyDescent="0.3">
      <c r="A93" s="2">
        <f t="shared" ref="A93:A156" si="49">+ROUNDUP(YEARFRAC($C$28,C93),0)</f>
        <v>6</v>
      </c>
      <c r="C93" s="105">
        <f t="shared" si="31"/>
        <v>47391</v>
      </c>
      <c r="E93" s="103" cm="1">
        <f t="array" ref="E93">IFERROR(IF(AND($C93&gt;='[1]Assumptions &amp; Sensitivities'!$C$8,'LP Waterfall'!$C93&lt;='[1]Assumptions &amp; Sensitivities'!$C$14),INDEX('[1]Preferred Waterfall'!$Q$28:$Q$160,MATCH('LP Waterfall'!$C93,'[1]Preferred Waterfall'!$C$28:$C$160,0),),0),0)</f>
        <v>248118.19858386717</v>
      </c>
      <c r="G93" s="103">
        <f>IF($E93&lt;=0,0,SUMIFS('[1]Monthly Proforma'!$E$145:$FF$145,'[1]Monthly Proforma'!$E$2:$FF$2,'LP Waterfall'!$C93))</f>
        <v>248118.19858386717</v>
      </c>
      <c r="I93" s="106">
        <f t="shared" ref="I93:I156" si="50">E93</f>
        <v>248118.19858386717</v>
      </c>
      <c r="J93" s="107"/>
      <c r="K93" s="107">
        <f t="shared" si="33"/>
        <v>61605.059740053344</v>
      </c>
      <c r="L93" s="107"/>
      <c r="M93" s="107">
        <f t="shared" si="34"/>
        <v>24811.819858386716</v>
      </c>
      <c r="N93" s="107"/>
      <c r="O93" s="107">
        <f t="shared" si="35"/>
        <v>186513.13884381382</v>
      </c>
      <c r="P93" s="107"/>
      <c r="Q93" s="107">
        <f t="shared" ref="Q93:Q156" si="51">SUM($O93,$M93)*($M$8/$M$10)</f>
        <v>107269.47617144219</v>
      </c>
      <c r="R93" s="107"/>
      <c r="S93" s="107">
        <f t="shared" ref="S93:S156" si="52">E93-K93-O93</f>
        <v>0</v>
      </c>
      <c r="T93" s="107"/>
      <c r="U93" s="107">
        <f t="shared" si="36"/>
        <v>61605.059740053344</v>
      </c>
      <c r="V93" s="107"/>
      <c r="W93" s="107">
        <f t="shared" si="37"/>
        <v>186513.13884381382</v>
      </c>
      <c r="X93" s="107"/>
      <c r="Y93" s="107">
        <f t="shared" ref="Y93:Y156" si="53">IF($E93&lt;0,$E93*$E$15,0)</f>
        <v>0</v>
      </c>
      <c r="Z93" s="107"/>
      <c r="AA93" s="107">
        <f t="shared" ref="AA93:AA156" si="54">IF($E93&lt;0,$E93*$E$16,0)</f>
        <v>0</v>
      </c>
      <c r="AB93" s="107"/>
      <c r="AC93" s="107" cm="1">
        <f t="array" ref="AC93">IF(INDEX('[1]Preferred Waterfall'!$Y$28:$Y$160,MATCH('LP Waterfall'!$C93,'[1]Preferred Waterfall'!$C$28:$C$160,0),)&lt;0,INDEX('[1]Preferred Waterfall'!$Y$28:$Y$160,MATCH('LP Waterfall'!$C93,'[1]Preferred Waterfall'!$C$28:$C$160,0),),0)</f>
        <v>0</v>
      </c>
      <c r="AD93" s="107"/>
      <c r="AE93" s="107">
        <f t="shared" ref="AE93:AE156" si="55">SUM(Y93,AA93,AC93,AW92)</f>
        <v>-6374326.1455683261</v>
      </c>
      <c r="AF93" s="107"/>
      <c r="AG93" s="107">
        <f>IF($C93='[1]Assumptions &amp; Sensitivities'!$G$49,'[1]Operating Statement &amp; Refi'!$Z$16,0)</f>
        <v>0</v>
      </c>
      <c r="AH93" s="107"/>
      <c r="AI93" s="107">
        <f>IF($C93='[1]Assumptions &amp; Sensitivities'!$G$49,'[1]Operating Statement &amp; Refi'!$Z$17,0)</f>
        <v>0</v>
      </c>
      <c r="AJ93" s="107"/>
      <c r="AK93" s="107" cm="1">
        <f t="array" ref="AK93">-IF(INDEX('[1]Preferred Waterfall'!$AE$28:$AE$160,MATCH('LP Waterfall'!$C93,'[1]Preferred Waterfall'!$C$28:$C$160,0),)&lt;0,0,INDEX('[1]Preferred Waterfall'!$AE$28:$AE$160,MATCH('LP Waterfall'!$C93,'[1]Preferred Waterfall'!$C$28:$C$160,0),))</f>
        <v>0</v>
      </c>
      <c r="AL93" s="107"/>
      <c r="AM93" s="107">
        <f t="shared" ref="AM93:AM156" si="56">SUM($AE93,$AG93,$AI93)</f>
        <v>-6374326.1455683261</v>
      </c>
      <c r="AN93" s="107"/>
      <c r="AO93" s="107">
        <f>IF($C93='[1]Operating Statement &amp; Refi'!$U$12,SUM('LP Waterfall'!$AG93,'LP Waterfall'!$AI93,'LP Waterfall'!AK93,$G93),IF($C93&gt;'[1]Operating Statement &amp; Refi'!$U$12,$E93,0))</f>
        <v>248118.19858386717</v>
      </c>
      <c r="AP93" s="107"/>
      <c r="AQ93" s="107">
        <f>IF(AND($C93&gt;='[1]Assumptions &amp; Sensitivities'!$G$49,$C93&lt;='[1]Assumptions &amp; Sensitivities'!$C$14),AQ$26*(-SUM($AG$28:AK93)+$M$18)/-12,0)*-1</f>
        <v>64151.999175534031</v>
      </c>
      <c r="AR93" s="107"/>
      <c r="AS93" s="107">
        <f t="shared" si="38"/>
        <v>6415.1999175534038</v>
      </c>
      <c r="AT93" s="107"/>
      <c r="AU93" s="107">
        <f t="shared" si="39"/>
        <v>57736.799257980631</v>
      </c>
      <c r="AV93" s="107"/>
      <c r="AW93" s="107">
        <f t="shared" si="40"/>
        <v>-6374326.1455683261</v>
      </c>
      <c r="AX93" s="107"/>
      <c r="AY93" s="107">
        <f t="shared" si="41"/>
        <v>18396.619940833312</v>
      </c>
      <c r="AZ93" s="107"/>
      <c r="BA93" s="107">
        <f t="shared" si="42"/>
        <v>36793.239881666632</v>
      </c>
      <c r="BB93" s="107"/>
      <c r="BC93" s="107">
        <f t="shared" si="43"/>
        <v>128776.33958583319</v>
      </c>
      <c r="BD93" s="107"/>
      <c r="BE93" s="107">
        <f t="shared" ref="BE93:BE156" si="57">AS93+AY93+BA93</f>
        <v>61605.059740053344</v>
      </c>
      <c r="BF93" s="107"/>
      <c r="BG93" s="107">
        <f t="shared" si="44"/>
        <v>186513.13884381382</v>
      </c>
      <c r="BH93" s="107"/>
      <c r="BI93" s="107">
        <f t="shared" si="45"/>
        <v>0</v>
      </c>
      <c r="BJ93" s="107"/>
      <c r="BK93" s="107">
        <f t="shared" ref="BK93:BK156" si="58">SUM(BE93,BG93)</f>
        <v>248118.19858386717</v>
      </c>
      <c r="BL93" s="107"/>
      <c r="BM93" s="107">
        <f t="shared" ref="BM93:BM156" si="59">AO93-BE93-BG93</f>
        <v>0</v>
      </c>
      <c r="BN93" s="107"/>
      <c r="BO93" s="107">
        <f t="shared" si="46"/>
        <v>0</v>
      </c>
      <c r="BP93" s="107"/>
      <c r="BQ93" s="107">
        <f t="shared" ref="BQ93:BQ156" si="60">BO93*($U$12+$U$10)</f>
        <v>0</v>
      </c>
      <c r="BR93" s="107"/>
      <c r="BS93" s="107">
        <f t="shared" ref="BS93:BS156" si="61">BO93*(1-$U$12-$U$10)</f>
        <v>0</v>
      </c>
      <c r="BT93" s="107"/>
      <c r="BU93" s="107">
        <f t="shared" si="47"/>
        <v>0</v>
      </c>
      <c r="BV93" s="107"/>
      <c r="BW93" s="107">
        <f t="shared" ref="BW93:BW156" si="62">BU93*($U$13+$U$10)</f>
        <v>0</v>
      </c>
      <c r="BX93" s="107"/>
      <c r="BY93" s="107">
        <f t="shared" si="32"/>
        <v>0</v>
      </c>
      <c r="BZ93" s="107"/>
      <c r="CA93" s="107">
        <f t="shared" si="48"/>
        <v>0</v>
      </c>
      <c r="CB93" s="2"/>
    </row>
    <row r="94" spans="1:80" x14ac:dyDescent="0.3">
      <c r="A94" s="2">
        <f t="shared" si="49"/>
        <v>6</v>
      </c>
      <c r="C94" s="105">
        <f t="shared" ref="C94:C157" si="63">EOMONTH(C93,1)</f>
        <v>47422</v>
      </c>
      <c r="E94" s="103" cm="1">
        <f t="array" ref="E94">IFERROR(IF(AND($C94&gt;='[1]Assumptions &amp; Sensitivities'!$C$8,'LP Waterfall'!$C94&lt;='[1]Assumptions &amp; Sensitivities'!$C$14),INDEX('[1]Preferred Waterfall'!$Q$28:$Q$160,MATCH('LP Waterfall'!$C94,'[1]Preferred Waterfall'!$C$28:$C$160,0),),0),0)</f>
        <v>246166.26536702341</v>
      </c>
      <c r="G94" s="103">
        <f>IF($E94&lt;=0,0,SUMIFS('[1]Monthly Proforma'!$E$145:$FF$145,'[1]Monthly Proforma'!$E$2:$FF$2,'LP Waterfall'!$C94))</f>
        <v>246166.26536702341</v>
      </c>
      <c r="I94" s="104">
        <f t="shared" si="50"/>
        <v>246166.26536702341</v>
      </c>
      <c r="J94" s="66"/>
      <c r="K94" s="66">
        <f t="shared" si="33"/>
        <v>61019.479775000218</v>
      </c>
      <c r="L94" s="66"/>
      <c r="M94" s="66">
        <f t="shared" si="34"/>
        <v>24616.626536702341</v>
      </c>
      <c r="N94" s="66"/>
      <c r="O94" s="66">
        <f t="shared" si="35"/>
        <v>185146.7855920232</v>
      </c>
      <c r="P94" s="66"/>
      <c r="Q94" s="66">
        <f t="shared" si="51"/>
        <v>106476.82827986008</v>
      </c>
      <c r="R94" s="66"/>
      <c r="S94" s="66">
        <f t="shared" si="52"/>
        <v>0</v>
      </c>
      <c r="T94" s="66"/>
      <c r="U94" s="66">
        <f t="shared" si="36"/>
        <v>61019.479775000218</v>
      </c>
      <c r="V94" s="66"/>
      <c r="W94" s="66">
        <f t="shared" si="37"/>
        <v>185146.7855920232</v>
      </c>
      <c r="X94" s="66"/>
      <c r="Y94" s="66">
        <f t="shared" si="53"/>
        <v>0</v>
      </c>
      <c r="Z94" s="66"/>
      <c r="AA94" s="66">
        <f t="shared" si="54"/>
        <v>0</v>
      </c>
      <c r="AB94" s="66"/>
      <c r="AC94" s="66" cm="1">
        <f t="array" ref="AC94">IF(INDEX('[1]Preferred Waterfall'!$Y$28:$Y$160,MATCH('LP Waterfall'!$C94,'[1]Preferred Waterfall'!$C$28:$C$160,0),)&lt;0,INDEX('[1]Preferred Waterfall'!$Y$28:$Y$160,MATCH('LP Waterfall'!$C94,'[1]Preferred Waterfall'!$C$28:$C$160,0),),0)</f>
        <v>0</v>
      </c>
      <c r="AD94" s="66"/>
      <c r="AE94" s="66">
        <f t="shared" si="55"/>
        <v>-6374326.1455683261</v>
      </c>
      <c r="AF94" s="66"/>
      <c r="AG94" s="66">
        <f>IF($C94='[1]Assumptions &amp; Sensitivities'!$G$49,'[1]Operating Statement &amp; Refi'!$Z$16,0)</f>
        <v>0</v>
      </c>
      <c r="AH94" s="66"/>
      <c r="AI94" s="66">
        <f>IF($C94='[1]Assumptions &amp; Sensitivities'!$G$49,'[1]Operating Statement &amp; Refi'!$Z$17,0)</f>
        <v>0</v>
      </c>
      <c r="AJ94" s="66"/>
      <c r="AK94" s="66" cm="1">
        <f t="array" ref="AK94">-IF(INDEX('[1]Preferred Waterfall'!$AE$28:$AE$160,MATCH('LP Waterfall'!$C94,'[1]Preferred Waterfall'!$C$28:$C$160,0),)&lt;0,0,INDEX('[1]Preferred Waterfall'!$AE$28:$AE$160,MATCH('LP Waterfall'!$C94,'[1]Preferred Waterfall'!$C$28:$C$160,0),))</f>
        <v>0</v>
      </c>
      <c r="AL94" s="66"/>
      <c r="AM94" s="66">
        <f t="shared" si="56"/>
        <v>-6374326.1455683261</v>
      </c>
      <c r="AN94" s="66"/>
      <c r="AO94" s="66">
        <f>IF($C94='[1]Operating Statement &amp; Refi'!$U$12,SUM('LP Waterfall'!$AG94,'LP Waterfall'!$AI94,'LP Waterfall'!AK94,$G94),IF($C94&gt;'[1]Operating Statement &amp; Refi'!$U$12,$E94,0))</f>
        <v>246166.26536702341</v>
      </c>
      <c r="AP94" s="66"/>
      <c r="AQ94" s="66">
        <f>IF(AND($C94&gt;='[1]Assumptions &amp; Sensitivities'!$G$49,$C94&lt;='[1]Assumptions &amp; Sensitivities'!$C$14),AQ$26*(-SUM($AG$28:AK94)+$M$18)/-12,0)*-1</f>
        <v>64151.999175534031</v>
      </c>
      <c r="AR94" s="66"/>
      <c r="AS94" s="66">
        <f t="shared" si="38"/>
        <v>6415.1999175534038</v>
      </c>
      <c r="AT94" s="66"/>
      <c r="AU94" s="66">
        <f t="shared" si="39"/>
        <v>57736.799257980631</v>
      </c>
      <c r="AV94" s="66"/>
      <c r="AW94" s="66">
        <f t="shared" si="40"/>
        <v>-6374326.1455683261</v>
      </c>
      <c r="AX94" s="66"/>
      <c r="AY94" s="66">
        <f t="shared" si="41"/>
        <v>18201.426619148937</v>
      </c>
      <c r="AZ94" s="66"/>
      <c r="BA94" s="66">
        <f t="shared" si="42"/>
        <v>36402.853238297881</v>
      </c>
      <c r="BB94" s="66"/>
      <c r="BC94" s="66">
        <f t="shared" si="43"/>
        <v>127409.98633404257</v>
      </c>
      <c r="BD94" s="66"/>
      <c r="BE94" s="66">
        <f t="shared" si="57"/>
        <v>61019.479775000218</v>
      </c>
      <c r="BF94" s="66"/>
      <c r="BG94" s="66">
        <f t="shared" si="44"/>
        <v>185146.7855920232</v>
      </c>
      <c r="BH94" s="66"/>
      <c r="BI94" s="66">
        <f t="shared" si="45"/>
        <v>0</v>
      </c>
      <c r="BJ94" s="66"/>
      <c r="BK94" s="66">
        <f t="shared" si="58"/>
        <v>246166.26536702341</v>
      </c>
      <c r="BL94" s="66"/>
      <c r="BM94" s="66">
        <f t="shared" si="59"/>
        <v>0</v>
      </c>
      <c r="BN94" s="66"/>
      <c r="BO94" s="66">
        <f t="shared" si="46"/>
        <v>0</v>
      </c>
      <c r="BP94" s="66"/>
      <c r="BQ94" s="66">
        <f t="shared" si="60"/>
        <v>0</v>
      </c>
      <c r="BR94" s="66"/>
      <c r="BS94" s="66">
        <f t="shared" si="61"/>
        <v>0</v>
      </c>
      <c r="BT94" s="66"/>
      <c r="BU94" s="66">
        <f t="shared" si="47"/>
        <v>0</v>
      </c>
      <c r="BV94" s="66"/>
      <c r="BW94" s="66">
        <f t="shared" si="62"/>
        <v>0</v>
      </c>
      <c r="BX94" s="66"/>
      <c r="BY94" s="66">
        <f t="shared" si="32"/>
        <v>0</v>
      </c>
      <c r="BZ94" s="66"/>
      <c r="CA94" s="66">
        <f t="shared" si="48"/>
        <v>0</v>
      </c>
      <c r="CB94" s="2"/>
    </row>
    <row r="95" spans="1:80" x14ac:dyDescent="0.3">
      <c r="A95" s="2">
        <f t="shared" si="49"/>
        <v>6</v>
      </c>
      <c r="C95" s="105">
        <f t="shared" si="63"/>
        <v>47452</v>
      </c>
      <c r="E95" s="103" cm="1">
        <f t="array" ref="E95">IFERROR(IF(AND($C95&gt;='[1]Assumptions &amp; Sensitivities'!$C$8,'LP Waterfall'!$C95&lt;='[1]Assumptions &amp; Sensitivities'!$C$14),INDEX('[1]Preferred Waterfall'!$Q$28:$Q$160,MATCH('LP Waterfall'!$C95,'[1]Preferred Waterfall'!$C$28:$C$160,0),),0),0)</f>
        <v>247845.63876363775</v>
      </c>
      <c r="G95" s="103">
        <f>IF($E95&lt;=0,0,SUMIFS('[1]Monthly Proforma'!$E$145:$FF$145,'[1]Monthly Proforma'!$E$2:$FF$2,'LP Waterfall'!$C95))</f>
        <v>247845.63876363775</v>
      </c>
      <c r="I95" s="106">
        <f t="shared" si="50"/>
        <v>247845.63876363775</v>
      </c>
      <c r="J95" s="107"/>
      <c r="K95" s="107">
        <f t="shared" si="33"/>
        <v>61523.291793984521</v>
      </c>
      <c r="L95" s="107"/>
      <c r="M95" s="107">
        <f t="shared" si="34"/>
        <v>24784.563876363773</v>
      </c>
      <c r="N95" s="107"/>
      <c r="O95" s="107">
        <f t="shared" si="35"/>
        <v>186322.34696965321</v>
      </c>
      <c r="P95" s="107"/>
      <c r="Q95" s="107">
        <f t="shared" si="51"/>
        <v>107158.79412301422</v>
      </c>
      <c r="R95" s="107"/>
      <c r="S95" s="107">
        <f t="shared" si="52"/>
        <v>0</v>
      </c>
      <c r="T95" s="107"/>
      <c r="U95" s="107">
        <f t="shared" si="36"/>
        <v>61523.291793984521</v>
      </c>
      <c r="V95" s="107"/>
      <c r="W95" s="107">
        <f t="shared" si="37"/>
        <v>186322.34696965321</v>
      </c>
      <c r="X95" s="107"/>
      <c r="Y95" s="107">
        <f t="shared" si="53"/>
        <v>0</v>
      </c>
      <c r="Z95" s="107"/>
      <c r="AA95" s="107">
        <f t="shared" si="54"/>
        <v>0</v>
      </c>
      <c r="AB95" s="107"/>
      <c r="AC95" s="107" cm="1">
        <f t="array" ref="AC95">IF(INDEX('[1]Preferred Waterfall'!$Y$28:$Y$160,MATCH('LP Waterfall'!$C95,'[1]Preferred Waterfall'!$C$28:$C$160,0),)&lt;0,INDEX('[1]Preferred Waterfall'!$Y$28:$Y$160,MATCH('LP Waterfall'!$C95,'[1]Preferred Waterfall'!$C$28:$C$160,0),),0)</f>
        <v>0</v>
      </c>
      <c r="AD95" s="107"/>
      <c r="AE95" s="107">
        <f t="shared" si="55"/>
        <v>-6374326.1455683261</v>
      </c>
      <c r="AF95" s="107"/>
      <c r="AG95" s="107">
        <f>IF($C95='[1]Assumptions &amp; Sensitivities'!$G$49,'[1]Operating Statement &amp; Refi'!$Z$16,0)</f>
        <v>0</v>
      </c>
      <c r="AH95" s="107"/>
      <c r="AI95" s="107">
        <f>IF($C95='[1]Assumptions &amp; Sensitivities'!$G$49,'[1]Operating Statement &amp; Refi'!$Z$17,0)</f>
        <v>0</v>
      </c>
      <c r="AJ95" s="107"/>
      <c r="AK95" s="107" cm="1">
        <f t="array" ref="AK95">-IF(INDEX('[1]Preferred Waterfall'!$AE$28:$AE$160,MATCH('LP Waterfall'!$C95,'[1]Preferred Waterfall'!$C$28:$C$160,0),)&lt;0,0,INDEX('[1]Preferred Waterfall'!$AE$28:$AE$160,MATCH('LP Waterfall'!$C95,'[1]Preferred Waterfall'!$C$28:$C$160,0),))</f>
        <v>0</v>
      </c>
      <c r="AL95" s="107"/>
      <c r="AM95" s="107">
        <f t="shared" si="56"/>
        <v>-6374326.1455683261</v>
      </c>
      <c r="AN95" s="107"/>
      <c r="AO95" s="107">
        <f>IF($C95='[1]Operating Statement &amp; Refi'!$U$12,SUM('LP Waterfall'!$AG95,'LP Waterfall'!$AI95,'LP Waterfall'!AK95,$G95),IF($C95&gt;'[1]Operating Statement &amp; Refi'!$U$12,$E95,0))</f>
        <v>247845.63876363775</v>
      </c>
      <c r="AP95" s="107"/>
      <c r="AQ95" s="107">
        <f>IF(AND($C95&gt;='[1]Assumptions &amp; Sensitivities'!$G$49,$C95&lt;='[1]Assumptions &amp; Sensitivities'!$C$14),AQ$26*(-SUM($AG$28:AK95)+$M$18)/-12,0)*-1</f>
        <v>64151.999175534031</v>
      </c>
      <c r="AR95" s="107"/>
      <c r="AS95" s="107">
        <f t="shared" si="38"/>
        <v>6415.1999175534038</v>
      </c>
      <c r="AT95" s="107"/>
      <c r="AU95" s="107">
        <f t="shared" si="39"/>
        <v>57736.799257980631</v>
      </c>
      <c r="AV95" s="107"/>
      <c r="AW95" s="107">
        <f t="shared" si="40"/>
        <v>-6374326.1455683261</v>
      </c>
      <c r="AX95" s="107"/>
      <c r="AY95" s="107">
        <f t="shared" si="41"/>
        <v>18369.363958810369</v>
      </c>
      <c r="AZ95" s="107"/>
      <c r="BA95" s="107">
        <f t="shared" si="42"/>
        <v>36738.727917620745</v>
      </c>
      <c r="BB95" s="107"/>
      <c r="BC95" s="107">
        <f t="shared" si="43"/>
        <v>128585.5477116726</v>
      </c>
      <c r="BD95" s="107"/>
      <c r="BE95" s="107">
        <f t="shared" si="57"/>
        <v>61523.291793984521</v>
      </c>
      <c r="BF95" s="107"/>
      <c r="BG95" s="107">
        <f t="shared" si="44"/>
        <v>186322.34696965321</v>
      </c>
      <c r="BH95" s="107"/>
      <c r="BI95" s="107">
        <f t="shared" si="45"/>
        <v>0</v>
      </c>
      <c r="BJ95" s="107"/>
      <c r="BK95" s="107">
        <f t="shared" si="58"/>
        <v>247845.63876363775</v>
      </c>
      <c r="BL95" s="107"/>
      <c r="BM95" s="107">
        <f t="shared" si="59"/>
        <v>0</v>
      </c>
      <c r="BN95" s="107"/>
      <c r="BO95" s="107">
        <f t="shared" si="46"/>
        <v>0</v>
      </c>
      <c r="BP95" s="107"/>
      <c r="BQ95" s="107">
        <f t="shared" si="60"/>
        <v>0</v>
      </c>
      <c r="BR95" s="107"/>
      <c r="BS95" s="107">
        <f t="shared" si="61"/>
        <v>0</v>
      </c>
      <c r="BT95" s="107"/>
      <c r="BU95" s="107">
        <f t="shared" si="47"/>
        <v>0</v>
      </c>
      <c r="BV95" s="107"/>
      <c r="BW95" s="107">
        <f t="shared" si="62"/>
        <v>0</v>
      </c>
      <c r="BX95" s="107"/>
      <c r="BY95" s="107">
        <f t="shared" si="32"/>
        <v>0</v>
      </c>
      <c r="BZ95" s="107"/>
      <c r="CA95" s="107">
        <f t="shared" si="48"/>
        <v>1.4551915228366852E-11</v>
      </c>
      <c r="CB95" s="2"/>
    </row>
    <row r="96" spans="1:80" x14ac:dyDescent="0.3">
      <c r="A96" s="2">
        <f t="shared" si="49"/>
        <v>6</v>
      </c>
      <c r="C96" s="105">
        <f t="shared" si="63"/>
        <v>47483</v>
      </c>
      <c r="E96" s="103" cm="1">
        <f t="array" ref="E96">IFERROR(IF(AND($C96&gt;='[1]Assumptions &amp; Sensitivities'!$C$8,'LP Waterfall'!$C96&lt;='[1]Assumptions &amp; Sensitivities'!$C$14),INDEX('[1]Preferred Waterfall'!$Q$28:$Q$160,MATCH('LP Waterfall'!$C96,'[1]Preferred Waterfall'!$C$28:$C$160,0),),0),0)</f>
        <v>249525.01216025231</v>
      </c>
      <c r="G96" s="103">
        <f>IF($E96&lt;=0,0,SUMIFS('[1]Monthly Proforma'!$E$145:$FF$145,'[1]Monthly Proforma'!$E$2:$FF$2,'LP Waterfall'!$C96))</f>
        <v>249525.01216025231</v>
      </c>
      <c r="I96" s="104">
        <f t="shared" si="50"/>
        <v>249525.01216025231</v>
      </c>
      <c r="J96" s="66"/>
      <c r="K96" s="66">
        <f t="shared" si="33"/>
        <v>62027.10381296889</v>
      </c>
      <c r="L96" s="66"/>
      <c r="M96" s="66">
        <f t="shared" si="34"/>
        <v>24952.50121602523</v>
      </c>
      <c r="N96" s="66"/>
      <c r="O96" s="66">
        <f t="shared" si="35"/>
        <v>187497.90834728343</v>
      </c>
      <c r="P96" s="66"/>
      <c r="Q96" s="66">
        <f t="shared" si="51"/>
        <v>107840.75996616847</v>
      </c>
      <c r="R96" s="66"/>
      <c r="S96" s="66">
        <f t="shared" si="52"/>
        <v>0</v>
      </c>
      <c r="T96" s="66"/>
      <c r="U96" s="66">
        <f t="shared" si="36"/>
        <v>62027.10381296889</v>
      </c>
      <c r="V96" s="66"/>
      <c r="W96" s="66">
        <f t="shared" si="37"/>
        <v>187497.90834728343</v>
      </c>
      <c r="X96" s="66"/>
      <c r="Y96" s="66">
        <f t="shared" si="53"/>
        <v>0</v>
      </c>
      <c r="Z96" s="66"/>
      <c r="AA96" s="66">
        <f t="shared" si="54"/>
        <v>0</v>
      </c>
      <c r="AB96" s="66"/>
      <c r="AC96" s="66" cm="1">
        <f t="array" ref="AC96">IF(INDEX('[1]Preferred Waterfall'!$Y$28:$Y$160,MATCH('LP Waterfall'!$C96,'[1]Preferred Waterfall'!$C$28:$C$160,0),)&lt;0,INDEX('[1]Preferred Waterfall'!$Y$28:$Y$160,MATCH('LP Waterfall'!$C96,'[1]Preferred Waterfall'!$C$28:$C$160,0),),0)</f>
        <v>0</v>
      </c>
      <c r="AD96" s="66"/>
      <c r="AE96" s="66">
        <f t="shared" si="55"/>
        <v>-6374326.1455683261</v>
      </c>
      <c r="AF96" s="66"/>
      <c r="AG96" s="66">
        <f>IF($C96='[1]Assumptions &amp; Sensitivities'!$G$49,'[1]Operating Statement &amp; Refi'!$Z$16,0)</f>
        <v>0</v>
      </c>
      <c r="AH96" s="66"/>
      <c r="AI96" s="66">
        <f>IF($C96='[1]Assumptions &amp; Sensitivities'!$G$49,'[1]Operating Statement &amp; Refi'!$Z$17,0)</f>
        <v>0</v>
      </c>
      <c r="AJ96" s="66"/>
      <c r="AK96" s="66" cm="1">
        <f t="array" ref="AK96">-IF(INDEX('[1]Preferred Waterfall'!$AE$28:$AE$160,MATCH('LP Waterfall'!$C96,'[1]Preferred Waterfall'!$C$28:$C$160,0),)&lt;0,0,INDEX('[1]Preferred Waterfall'!$AE$28:$AE$160,MATCH('LP Waterfall'!$C96,'[1]Preferred Waterfall'!$C$28:$C$160,0),))</f>
        <v>0</v>
      </c>
      <c r="AL96" s="66"/>
      <c r="AM96" s="66">
        <f t="shared" si="56"/>
        <v>-6374326.1455683261</v>
      </c>
      <c r="AN96" s="66"/>
      <c r="AO96" s="66">
        <f>IF($C96='[1]Operating Statement &amp; Refi'!$U$12,SUM('LP Waterfall'!$AG96,'LP Waterfall'!$AI96,'LP Waterfall'!AK96,$G96),IF($C96&gt;'[1]Operating Statement &amp; Refi'!$U$12,$E96,0))</f>
        <v>249525.01216025231</v>
      </c>
      <c r="AP96" s="66"/>
      <c r="AQ96" s="66">
        <f>IF(AND($C96&gt;='[1]Assumptions &amp; Sensitivities'!$G$49,$C96&lt;='[1]Assumptions &amp; Sensitivities'!$C$14),AQ$26*(-SUM($AG$28:AK96)+$M$18)/-12,0)*-1</f>
        <v>64151.999175534031</v>
      </c>
      <c r="AR96" s="66"/>
      <c r="AS96" s="66">
        <f t="shared" si="38"/>
        <v>6415.1999175534038</v>
      </c>
      <c r="AT96" s="66"/>
      <c r="AU96" s="66">
        <f t="shared" si="39"/>
        <v>57736.799257980631</v>
      </c>
      <c r="AV96" s="66"/>
      <c r="AW96" s="66">
        <f t="shared" si="40"/>
        <v>-6374326.1455683261</v>
      </c>
      <c r="AX96" s="66"/>
      <c r="AY96" s="66">
        <f t="shared" si="41"/>
        <v>18537.301298471826</v>
      </c>
      <c r="AZ96" s="66"/>
      <c r="BA96" s="66">
        <f t="shared" si="42"/>
        <v>37074.60259694366</v>
      </c>
      <c r="BB96" s="66"/>
      <c r="BC96" s="66">
        <f t="shared" si="43"/>
        <v>129761.10908930279</v>
      </c>
      <c r="BD96" s="66"/>
      <c r="BE96" s="66">
        <f t="shared" si="57"/>
        <v>62027.10381296889</v>
      </c>
      <c r="BF96" s="66"/>
      <c r="BG96" s="66">
        <f t="shared" si="44"/>
        <v>187497.90834728343</v>
      </c>
      <c r="BH96" s="66"/>
      <c r="BI96" s="66">
        <f t="shared" si="45"/>
        <v>0</v>
      </c>
      <c r="BJ96" s="66"/>
      <c r="BK96" s="66">
        <f t="shared" si="58"/>
        <v>249525.01216025231</v>
      </c>
      <c r="BL96" s="66"/>
      <c r="BM96" s="66">
        <f t="shared" si="59"/>
        <v>0</v>
      </c>
      <c r="BN96" s="66"/>
      <c r="BO96" s="66">
        <f t="shared" si="46"/>
        <v>0</v>
      </c>
      <c r="BP96" s="66"/>
      <c r="BQ96" s="66">
        <f t="shared" si="60"/>
        <v>0</v>
      </c>
      <c r="BR96" s="66"/>
      <c r="BS96" s="66">
        <f t="shared" si="61"/>
        <v>0</v>
      </c>
      <c r="BT96" s="66"/>
      <c r="BU96" s="66">
        <f t="shared" si="47"/>
        <v>0</v>
      </c>
      <c r="BV96" s="66"/>
      <c r="BW96" s="66">
        <f t="shared" si="62"/>
        <v>0</v>
      </c>
      <c r="BX96" s="66"/>
      <c r="BY96" s="66">
        <f t="shared" si="32"/>
        <v>0</v>
      </c>
      <c r="BZ96" s="66"/>
      <c r="CA96" s="66">
        <f t="shared" si="48"/>
        <v>0</v>
      </c>
      <c r="CB96" s="2"/>
    </row>
    <row r="97" spans="1:80" x14ac:dyDescent="0.3">
      <c r="A97" s="2">
        <f t="shared" si="49"/>
        <v>6</v>
      </c>
      <c r="C97" s="105">
        <f t="shared" si="63"/>
        <v>47514</v>
      </c>
      <c r="E97" s="103" cm="1">
        <f t="array" ref="E97">IFERROR(IF(AND($C97&gt;='[1]Assumptions &amp; Sensitivities'!$C$8,'LP Waterfall'!$C97&lt;='[1]Assumptions &amp; Sensitivities'!$C$14),INDEX('[1]Preferred Waterfall'!$Q$28:$Q$160,MATCH('LP Waterfall'!$C97,'[1]Preferred Waterfall'!$C$28:$C$160,0),),0),0)</f>
        <v>251204.38555686688</v>
      </c>
      <c r="G97" s="103">
        <f>IF($E97&lt;=0,0,SUMIFS('[1]Monthly Proforma'!$E$145:$FF$145,'[1]Monthly Proforma'!$E$2:$FF$2,'LP Waterfall'!$C97))</f>
        <v>251204.38555686688</v>
      </c>
      <c r="I97" s="106">
        <f t="shared" si="50"/>
        <v>251204.38555686688</v>
      </c>
      <c r="J97" s="107"/>
      <c r="K97" s="107">
        <f t="shared" si="33"/>
        <v>62530.915831953258</v>
      </c>
      <c r="L97" s="107"/>
      <c r="M97" s="107">
        <f t="shared" si="34"/>
        <v>25120.438555686687</v>
      </c>
      <c r="N97" s="107"/>
      <c r="O97" s="107">
        <f t="shared" si="35"/>
        <v>188673.46972491362</v>
      </c>
      <c r="P97" s="107"/>
      <c r="Q97" s="107">
        <f t="shared" si="51"/>
        <v>108522.7258093227</v>
      </c>
      <c r="R97" s="107"/>
      <c r="S97" s="107">
        <f t="shared" si="52"/>
        <v>0</v>
      </c>
      <c r="T97" s="107"/>
      <c r="U97" s="107">
        <f t="shared" si="36"/>
        <v>62530.915831953258</v>
      </c>
      <c r="V97" s="107"/>
      <c r="W97" s="107">
        <f t="shared" si="37"/>
        <v>188673.46972491362</v>
      </c>
      <c r="X97" s="107"/>
      <c r="Y97" s="107">
        <f t="shared" si="53"/>
        <v>0</v>
      </c>
      <c r="Z97" s="107"/>
      <c r="AA97" s="107">
        <f t="shared" si="54"/>
        <v>0</v>
      </c>
      <c r="AB97" s="107"/>
      <c r="AC97" s="107" cm="1">
        <f t="array" ref="AC97">IF(INDEX('[1]Preferred Waterfall'!$Y$28:$Y$160,MATCH('LP Waterfall'!$C97,'[1]Preferred Waterfall'!$C$28:$C$160,0),)&lt;0,INDEX('[1]Preferred Waterfall'!$Y$28:$Y$160,MATCH('LP Waterfall'!$C97,'[1]Preferred Waterfall'!$C$28:$C$160,0),),0)</f>
        <v>0</v>
      </c>
      <c r="AD97" s="107"/>
      <c r="AE97" s="107">
        <f t="shared" si="55"/>
        <v>-6374326.1455683261</v>
      </c>
      <c r="AF97" s="107"/>
      <c r="AG97" s="107">
        <f>IF($C97='[1]Assumptions &amp; Sensitivities'!$G$49,'[1]Operating Statement &amp; Refi'!$Z$16,0)</f>
        <v>0</v>
      </c>
      <c r="AH97" s="107"/>
      <c r="AI97" s="107">
        <f>IF($C97='[1]Assumptions &amp; Sensitivities'!$G$49,'[1]Operating Statement &amp; Refi'!$Z$17,0)</f>
        <v>0</v>
      </c>
      <c r="AJ97" s="107"/>
      <c r="AK97" s="107" cm="1">
        <f t="array" ref="AK97">-IF(INDEX('[1]Preferred Waterfall'!$AE$28:$AE$160,MATCH('LP Waterfall'!$C97,'[1]Preferred Waterfall'!$C$28:$C$160,0),)&lt;0,0,INDEX('[1]Preferred Waterfall'!$AE$28:$AE$160,MATCH('LP Waterfall'!$C97,'[1]Preferred Waterfall'!$C$28:$C$160,0),))</f>
        <v>0</v>
      </c>
      <c r="AL97" s="107"/>
      <c r="AM97" s="107">
        <f t="shared" si="56"/>
        <v>-6374326.1455683261</v>
      </c>
      <c r="AN97" s="107"/>
      <c r="AO97" s="107">
        <f>IF($C97='[1]Operating Statement &amp; Refi'!$U$12,SUM('LP Waterfall'!$AG97,'LP Waterfall'!$AI97,'LP Waterfall'!AK97,$G97),IF($C97&gt;'[1]Operating Statement &amp; Refi'!$U$12,$E97,0))</f>
        <v>251204.38555686688</v>
      </c>
      <c r="AP97" s="107"/>
      <c r="AQ97" s="107">
        <f>IF(AND($C97&gt;='[1]Assumptions &amp; Sensitivities'!$G$49,$C97&lt;='[1]Assumptions &amp; Sensitivities'!$C$14),AQ$26*(-SUM($AG$28:AK97)+$M$18)/-12,0)*-1</f>
        <v>64151.999175534031</v>
      </c>
      <c r="AR97" s="107"/>
      <c r="AS97" s="107">
        <f t="shared" si="38"/>
        <v>6415.1999175534038</v>
      </c>
      <c r="AT97" s="107"/>
      <c r="AU97" s="107">
        <f t="shared" si="39"/>
        <v>57736.799257980631</v>
      </c>
      <c r="AV97" s="107"/>
      <c r="AW97" s="107">
        <f t="shared" si="40"/>
        <v>-6374326.1455683261</v>
      </c>
      <c r="AX97" s="107"/>
      <c r="AY97" s="107">
        <f t="shared" si="41"/>
        <v>18705.238638133284</v>
      </c>
      <c r="AZ97" s="107"/>
      <c r="BA97" s="107">
        <f t="shared" si="42"/>
        <v>37410.477276266574</v>
      </c>
      <c r="BB97" s="107"/>
      <c r="BC97" s="107">
        <f t="shared" si="43"/>
        <v>130936.67046693299</v>
      </c>
      <c r="BD97" s="107"/>
      <c r="BE97" s="107">
        <f t="shared" si="57"/>
        <v>62530.915831953258</v>
      </c>
      <c r="BF97" s="107"/>
      <c r="BG97" s="107">
        <f t="shared" si="44"/>
        <v>188673.46972491362</v>
      </c>
      <c r="BH97" s="107"/>
      <c r="BI97" s="107">
        <f t="shared" si="45"/>
        <v>0</v>
      </c>
      <c r="BJ97" s="107"/>
      <c r="BK97" s="107">
        <f t="shared" si="58"/>
        <v>251204.38555686688</v>
      </c>
      <c r="BL97" s="107"/>
      <c r="BM97" s="107">
        <f t="shared" si="59"/>
        <v>0</v>
      </c>
      <c r="BN97" s="107"/>
      <c r="BO97" s="107">
        <f t="shared" si="46"/>
        <v>0</v>
      </c>
      <c r="BP97" s="107"/>
      <c r="BQ97" s="107">
        <f t="shared" si="60"/>
        <v>0</v>
      </c>
      <c r="BR97" s="107"/>
      <c r="BS97" s="107">
        <f t="shared" si="61"/>
        <v>0</v>
      </c>
      <c r="BT97" s="107"/>
      <c r="BU97" s="107">
        <f t="shared" si="47"/>
        <v>0</v>
      </c>
      <c r="BV97" s="107"/>
      <c r="BW97" s="107">
        <f t="shared" si="62"/>
        <v>0</v>
      </c>
      <c r="BX97" s="107"/>
      <c r="BY97" s="107">
        <f t="shared" si="32"/>
        <v>0</v>
      </c>
      <c r="BZ97" s="107"/>
      <c r="CA97" s="107">
        <f t="shared" si="48"/>
        <v>0</v>
      </c>
      <c r="CB97" s="2"/>
    </row>
    <row r="98" spans="1:80" x14ac:dyDescent="0.3">
      <c r="A98" s="2">
        <f t="shared" si="49"/>
        <v>6</v>
      </c>
      <c r="C98" s="105">
        <f t="shared" si="63"/>
        <v>47542</v>
      </c>
      <c r="E98" s="103" cm="1">
        <f t="array" ref="E98">IFERROR(IF(AND($C98&gt;='[1]Assumptions &amp; Sensitivities'!$C$8,'LP Waterfall'!$C98&lt;='[1]Assumptions &amp; Sensitivities'!$C$14),INDEX('[1]Preferred Waterfall'!$Q$28:$Q$160,MATCH('LP Waterfall'!$C98,'[1]Preferred Waterfall'!$C$28:$C$160,0),),0),0)</f>
        <v>252883.75895348145</v>
      </c>
      <c r="G98" s="103">
        <f>IF($E98&lt;=0,0,SUMIFS('[1]Monthly Proforma'!$E$145:$FF$145,'[1]Monthly Proforma'!$E$2:$FF$2,'LP Waterfall'!$C98))</f>
        <v>252883.75895348145</v>
      </c>
      <c r="I98" s="104">
        <f t="shared" si="50"/>
        <v>252883.75895348145</v>
      </c>
      <c r="J98" s="66"/>
      <c r="K98" s="66">
        <f t="shared" si="33"/>
        <v>63034.727850937626</v>
      </c>
      <c r="L98" s="66"/>
      <c r="M98" s="66">
        <f t="shared" si="34"/>
        <v>25288.375895348145</v>
      </c>
      <c r="N98" s="66"/>
      <c r="O98" s="66">
        <f t="shared" si="35"/>
        <v>189849.03110254381</v>
      </c>
      <c r="P98" s="66"/>
      <c r="Q98" s="66">
        <f t="shared" si="51"/>
        <v>109204.69165247693</v>
      </c>
      <c r="R98" s="66"/>
      <c r="S98" s="66">
        <f t="shared" si="52"/>
        <v>0</v>
      </c>
      <c r="T98" s="66"/>
      <c r="U98" s="66">
        <f t="shared" si="36"/>
        <v>63034.727850937626</v>
      </c>
      <c r="V98" s="66"/>
      <c r="W98" s="66">
        <f t="shared" si="37"/>
        <v>189849.03110254381</v>
      </c>
      <c r="X98" s="66"/>
      <c r="Y98" s="66">
        <f t="shared" si="53"/>
        <v>0</v>
      </c>
      <c r="Z98" s="66"/>
      <c r="AA98" s="66">
        <f t="shared" si="54"/>
        <v>0</v>
      </c>
      <c r="AB98" s="66"/>
      <c r="AC98" s="66" cm="1">
        <f t="array" ref="AC98">IF(INDEX('[1]Preferred Waterfall'!$Y$28:$Y$160,MATCH('LP Waterfall'!$C98,'[1]Preferred Waterfall'!$C$28:$C$160,0),)&lt;0,INDEX('[1]Preferred Waterfall'!$Y$28:$Y$160,MATCH('LP Waterfall'!$C98,'[1]Preferred Waterfall'!$C$28:$C$160,0),),0)</f>
        <v>0</v>
      </c>
      <c r="AD98" s="66"/>
      <c r="AE98" s="66">
        <f t="shared" si="55"/>
        <v>-6374326.1455683261</v>
      </c>
      <c r="AF98" s="66"/>
      <c r="AG98" s="66">
        <f>IF($C98='[1]Assumptions &amp; Sensitivities'!$G$49,'[1]Operating Statement &amp; Refi'!$Z$16,0)</f>
        <v>0</v>
      </c>
      <c r="AH98" s="66"/>
      <c r="AI98" s="66">
        <f>IF($C98='[1]Assumptions &amp; Sensitivities'!$G$49,'[1]Operating Statement &amp; Refi'!$Z$17,0)</f>
        <v>0</v>
      </c>
      <c r="AJ98" s="66"/>
      <c r="AK98" s="66" cm="1">
        <f t="array" ref="AK98">-IF(INDEX('[1]Preferred Waterfall'!$AE$28:$AE$160,MATCH('LP Waterfall'!$C98,'[1]Preferred Waterfall'!$C$28:$C$160,0),)&lt;0,0,INDEX('[1]Preferred Waterfall'!$AE$28:$AE$160,MATCH('LP Waterfall'!$C98,'[1]Preferred Waterfall'!$C$28:$C$160,0),))</f>
        <v>0</v>
      </c>
      <c r="AL98" s="66"/>
      <c r="AM98" s="66">
        <f t="shared" si="56"/>
        <v>-6374326.1455683261</v>
      </c>
      <c r="AN98" s="66"/>
      <c r="AO98" s="66">
        <f>IF($C98='[1]Operating Statement &amp; Refi'!$U$12,SUM('LP Waterfall'!$AG98,'LP Waterfall'!$AI98,'LP Waterfall'!AK98,$G98),IF($C98&gt;'[1]Operating Statement &amp; Refi'!$U$12,$E98,0))</f>
        <v>252883.75895348145</v>
      </c>
      <c r="AP98" s="66"/>
      <c r="AQ98" s="66">
        <f>IF(AND($C98&gt;='[1]Assumptions &amp; Sensitivities'!$G$49,$C98&lt;='[1]Assumptions &amp; Sensitivities'!$C$14),AQ$26*(-SUM($AG$28:AK98)+$M$18)/-12,0)*-1</f>
        <v>64151.999175534031</v>
      </c>
      <c r="AR98" s="66"/>
      <c r="AS98" s="66">
        <f t="shared" si="38"/>
        <v>6415.1999175534038</v>
      </c>
      <c r="AT98" s="66"/>
      <c r="AU98" s="66">
        <f t="shared" si="39"/>
        <v>57736.799257980631</v>
      </c>
      <c r="AV98" s="66"/>
      <c r="AW98" s="66">
        <f t="shared" si="40"/>
        <v>-6374326.1455683261</v>
      </c>
      <c r="AX98" s="66"/>
      <c r="AY98" s="66">
        <f t="shared" si="41"/>
        <v>18873.175977794741</v>
      </c>
      <c r="AZ98" s="66"/>
      <c r="BA98" s="66">
        <f t="shared" si="42"/>
        <v>37746.351955589482</v>
      </c>
      <c r="BB98" s="66"/>
      <c r="BC98" s="66">
        <f t="shared" si="43"/>
        <v>132112.23184456318</v>
      </c>
      <c r="BD98" s="66"/>
      <c r="BE98" s="66">
        <f t="shared" si="57"/>
        <v>63034.727850937626</v>
      </c>
      <c r="BF98" s="66"/>
      <c r="BG98" s="66">
        <f t="shared" si="44"/>
        <v>189849.03110254381</v>
      </c>
      <c r="BH98" s="66"/>
      <c r="BI98" s="66">
        <f t="shared" si="45"/>
        <v>0</v>
      </c>
      <c r="BJ98" s="66"/>
      <c r="BK98" s="66">
        <f t="shared" si="58"/>
        <v>252883.75895348145</v>
      </c>
      <c r="BL98" s="66"/>
      <c r="BM98" s="66">
        <f t="shared" si="59"/>
        <v>0</v>
      </c>
      <c r="BN98" s="66"/>
      <c r="BO98" s="66">
        <f t="shared" si="46"/>
        <v>0</v>
      </c>
      <c r="BP98" s="66"/>
      <c r="BQ98" s="66">
        <f t="shared" si="60"/>
        <v>0</v>
      </c>
      <c r="BR98" s="66"/>
      <c r="BS98" s="66">
        <f t="shared" si="61"/>
        <v>0</v>
      </c>
      <c r="BT98" s="66"/>
      <c r="BU98" s="66">
        <f t="shared" si="47"/>
        <v>0</v>
      </c>
      <c r="BV98" s="66"/>
      <c r="BW98" s="66">
        <f t="shared" si="62"/>
        <v>0</v>
      </c>
      <c r="BX98" s="66"/>
      <c r="BY98" s="66">
        <f t="shared" si="32"/>
        <v>0</v>
      </c>
      <c r="BZ98" s="66"/>
      <c r="CA98" s="66">
        <f t="shared" si="48"/>
        <v>0</v>
      </c>
      <c r="CB98" s="2"/>
    </row>
    <row r="99" spans="1:80" x14ac:dyDescent="0.3">
      <c r="A99" s="2">
        <f t="shared" si="49"/>
        <v>6</v>
      </c>
      <c r="C99" s="105">
        <f t="shared" si="63"/>
        <v>47573</v>
      </c>
      <c r="E99" s="103" cm="1">
        <f t="array" ref="E99">IFERROR(IF(AND($C99&gt;='[1]Assumptions &amp; Sensitivities'!$C$8,'LP Waterfall'!$C99&lt;='[1]Assumptions &amp; Sensitivities'!$C$14),INDEX('[1]Preferred Waterfall'!$Q$28:$Q$160,MATCH('LP Waterfall'!$C99,'[1]Preferred Waterfall'!$C$28:$C$160,0),),0),0)</f>
        <v>254563.13235009601</v>
      </c>
      <c r="G99" s="103">
        <f>IF($E99&lt;=0,0,SUMIFS('[1]Monthly Proforma'!$E$145:$FF$145,'[1]Monthly Proforma'!$E$2:$FF$2,'LP Waterfall'!$C99))</f>
        <v>254563.13235009601</v>
      </c>
      <c r="I99" s="106">
        <f t="shared" si="50"/>
        <v>254563.13235009601</v>
      </c>
      <c r="J99" s="107"/>
      <c r="K99" s="107">
        <f t="shared" si="33"/>
        <v>63538.539869921995</v>
      </c>
      <c r="L99" s="107"/>
      <c r="M99" s="107">
        <f t="shared" si="34"/>
        <v>25456.313235009602</v>
      </c>
      <c r="N99" s="107"/>
      <c r="O99" s="107">
        <f t="shared" si="35"/>
        <v>191024.592480174</v>
      </c>
      <c r="P99" s="107"/>
      <c r="Q99" s="107">
        <f t="shared" si="51"/>
        <v>109886.65749563117</v>
      </c>
      <c r="R99" s="107"/>
      <c r="S99" s="107">
        <f t="shared" si="52"/>
        <v>0</v>
      </c>
      <c r="T99" s="107"/>
      <c r="U99" s="107">
        <f t="shared" si="36"/>
        <v>63538.539869921995</v>
      </c>
      <c r="V99" s="107"/>
      <c r="W99" s="107">
        <f t="shared" si="37"/>
        <v>191024.592480174</v>
      </c>
      <c r="X99" s="107"/>
      <c r="Y99" s="107">
        <f t="shared" si="53"/>
        <v>0</v>
      </c>
      <c r="Z99" s="107"/>
      <c r="AA99" s="107">
        <f t="shared" si="54"/>
        <v>0</v>
      </c>
      <c r="AB99" s="107"/>
      <c r="AC99" s="107" cm="1">
        <f t="array" ref="AC99">IF(INDEX('[1]Preferred Waterfall'!$Y$28:$Y$160,MATCH('LP Waterfall'!$C99,'[1]Preferred Waterfall'!$C$28:$C$160,0),)&lt;0,INDEX('[1]Preferred Waterfall'!$Y$28:$Y$160,MATCH('LP Waterfall'!$C99,'[1]Preferred Waterfall'!$C$28:$C$160,0),),0)</f>
        <v>0</v>
      </c>
      <c r="AD99" s="107"/>
      <c r="AE99" s="107">
        <f t="shared" si="55"/>
        <v>-6374326.1455683261</v>
      </c>
      <c r="AF99" s="107"/>
      <c r="AG99" s="107">
        <f>IF($C99='[1]Assumptions &amp; Sensitivities'!$G$49,'[1]Operating Statement &amp; Refi'!$Z$16,0)</f>
        <v>0</v>
      </c>
      <c r="AH99" s="107"/>
      <c r="AI99" s="107">
        <f>IF($C99='[1]Assumptions &amp; Sensitivities'!$G$49,'[1]Operating Statement &amp; Refi'!$Z$17,0)</f>
        <v>0</v>
      </c>
      <c r="AJ99" s="107"/>
      <c r="AK99" s="107" cm="1">
        <f t="array" ref="AK99">-IF(INDEX('[1]Preferred Waterfall'!$AE$28:$AE$160,MATCH('LP Waterfall'!$C99,'[1]Preferred Waterfall'!$C$28:$C$160,0),)&lt;0,0,INDEX('[1]Preferred Waterfall'!$AE$28:$AE$160,MATCH('LP Waterfall'!$C99,'[1]Preferred Waterfall'!$C$28:$C$160,0),))</f>
        <v>0</v>
      </c>
      <c r="AL99" s="107"/>
      <c r="AM99" s="107">
        <f t="shared" si="56"/>
        <v>-6374326.1455683261</v>
      </c>
      <c r="AN99" s="107"/>
      <c r="AO99" s="107">
        <f>IF($C99='[1]Operating Statement &amp; Refi'!$U$12,SUM('LP Waterfall'!$AG99,'LP Waterfall'!$AI99,'LP Waterfall'!AK99,$G99),IF($C99&gt;'[1]Operating Statement &amp; Refi'!$U$12,$E99,0))</f>
        <v>254563.13235009601</v>
      </c>
      <c r="AP99" s="107"/>
      <c r="AQ99" s="107">
        <f>IF(AND($C99&gt;='[1]Assumptions &amp; Sensitivities'!$G$49,$C99&lt;='[1]Assumptions &amp; Sensitivities'!$C$14),AQ$26*(-SUM($AG$28:AK99)+$M$18)/-12,0)*-1</f>
        <v>64151.999175534031</v>
      </c>
      <c r="AR99" s="107"/>
      <c r="AS99" s="107">
        <f t="shared" si="38"/>
        <v>6415.1999175534038</v>
      </c>
      <c r="AT99" s="107"/>
      <c r="AU99" s="107">
        <f t="shared" si="39"/>
        <v>57736.799257980631</v>
      </c>
      <c r="AV99" s="107"/>
      <c r="AW99" s="107">
        <f t="shared" si="40"/>
        <v>-6374326.1455683261</v>
      </c>
      <c r="AX99" s="107"/>
      <c r="AY99" s="107">
        <f t="shared" si="41"/>
        <v>19041.113317456198</v>
      </c>
      <c r="AZ99" s="107"/>
      <c r="BA99" s="107">
        <f t="shared" si="42"/>
        <v>38082.226634912397</v>
      </c>
      <c r="BB99" s="107"/>
      <c r="BC99" s="107">
        <f t="shared" si="43"/>
        <v>133287.79322219337</v>
      </c>
      <c r="BD99" s="107"/>
      <c r="BE99" s="107">
        <f t="shared" si="57"/>
        <v>63538.539869921995</v>
      </c>
      <c r="BF99" s="107"/>
      <c r="BG99" s="107">
        <f t="shared" si="44"/>
        <v>191024.592480174</v>
      </c>
      <c r="BH99" s="107"/>
      <c r="BI99" s="107">
        <f t="shared" si="45"/>
        <v>0</v>
      </c>
      <c r="BJ99" s="107"/>
      <c r="BK99" s="107">
        <f t="shared" si="58"/>
        <v>254563.13235009601</v>
      </c>
      <c r="BL99" s="107"/>
      <c r="BM99" s="107">
        <f t="shared" si="59"/>
        <v>0</v>
      </c>
      <c r="BN99" s="107"/>
      <c r="BO99" s="107">
        <f t="shared" si="46"/>
        <v>0</v>
      </c>
      <c r="BP99" s="107"/>
      <c r="BQ99" s="107">
        <f t="shared" si="60"/>
        <v>0</v>
      </c>
      <c r="BR99" s="107"/>
      <c r="BS99" s="107">
        <f t="shared" si="61"/>
        <v>0</v>
      </c>
      <c r="BT99" s="107"/>
      <c r="BU99" s="107">
        <f t="shared" si="47"/>
        <v>0</v>
      </c>
      <c r="BV99" s="107"/>
      <c r="BW99" s="107">
        <f t="shared" si="62"/>
        <v>0</v>
      </c>
      <c r="BX99" s="107"/>
      <c r="BY99" s="107">
        <f t="shared" si="32"/>
        <v>0</v>
      </c>
      <c r="BZ99" s="107"/>
      <c r="CA99" s="107">
        <f t="shared" si="48"/>
        <v>2.9103830456733704E-11</v>
      </c>
      <c r="CB99" s="2"/>
    </row>
    <row r="100" spans="1:80" x14ac:dyDescent="0.3">
      <c r="A100" s="2">
        <f t="shared" si="49"/>
        <v>6</v>
      </c>
      <c r="C100" s="105">
        <f t="shared" si="63"/>
        <v>47603</v>
      </c>
      <c r="E100" s="103" cm="1">
        <f t="array" ref="E100">IFERROR(IF(AND($C100&gt;='[1]Assumptions &amp; Sensitivities'!$C$8,'LP Waterfall'!$C100&lt;='[1]Assumptions &amp; Sensitivities'!$C$14),INDEX('[1]Preferred Waterfall'!$Q$28:$Q$160,MATCH('LP Waterfall'!$C100,'[1]Preferred Waterfall'!$C$28:$C$160,0),),0),0)</f>
        <v>256242.50574671035</v>
      </c>
      <c r="G100" s="103">
        <f>IF($E100&lt;=0,0,SUMIFS('[1]Monthly Proforma'!$E$145:$FF$145,'[1]Monthly Proforma'!$E$2:$FF$2,'LP Waterfall'!$C100))</f>
        <v>256242.50574671035</v>
      </c>
      <c r="I100" s="104">
        <f t="shared" si="50"/>
        <v>256242.50574671035</v>
      </c>
      <c r="J100" s="66"/>
      <c r="K100" s="66">
        <f t="shared" si="33"/>
        <v>64042.351888906298</v>
      </c>
      <c r="L100" s="66"/>
      <c r="M100" s="66">
        <f t="shared" si="34"/>
        <v>25624.250574671034</v>
      </c>
      <c r="N100" s="66"/>
      <c r="O100" s="66">
        <f t="shared" si="35"/>
        <v>192200.15385780405</v>
      </c>
      <c r="P100" s="66"/>
      <c r="Q100" s="66">
        <f t="shared" si="51"/>
        <v>110568.6233387853</v>
      </c>
      <c r="R100" s="66"/>
      <c r="S100" s="66">
        <f t="shared" si="52"/>
        <v>0</v>
      </c>
      <c r="T100" s="66"/>
      <c r="U100" s="66">
        <f t="shared" si="36"/>
        <v>64042.351888906298</v>
      </c>
      <c r="V100" s="66"/>
      <c r="W100" s="66">
        <f t="shared" si="37"/>
        <v>192200.15385780405</v>
      </c>
      <c r="X100" s="66"/>
      <c r="Y100" s="66">
        <f t="shared" si="53"/>
        <v>0</v>
      </c>
      <c r="Z100" s="66"/>
      <c r="AA100" s="66">
        <f t="shared" si="54"/>
        <v>0</v>
      </c>
      <c r="AB100" s="66"/>
      <c r="AC100" s="66" cm="1">
        <f t="array" ref="AC100">IF(INDEX('[1]Preferred Waterfall'!$Y$28:$Y$160,MATCH('LP Waterfall'!$C100,'[1]Preferred Waterfall'!$C$28:$C$160,0),)&lt;0,INDEX('[1]Preferred Waterfall'!$Y$28:$Y$160,MATCH('LP Waterfall'!$C100,'[1]Preferred Waterfall'!$C$28:$C$160,0),),0)</f>
        <v>0</v>
      </c>
      <c r="AD100" s="66"/>
      <c r="AE100" s="66">
        <f t="shared" si="55"/>
        <v>-6374326.1455683261</v>
      </c>
      <c r="AF100" s="66"/>
      <c r="AG100" s="66">
        <f>IF($C100='[1]Assumptions &amp; Sensitivities'!$G$49,'[1]Operating Statement &amp; Refi'!$Z$16,0)</f>
        <v>0</v>
      </c>
      <c r="AH100" s="66"/>
      <c r="AI100" s="66">
        <f>IF($C100='[1]Assumptions &amp; Sensitivities'!$G$49,'[1]Operating Statement &amp; Refi'!$Z$17,0)</f>
        <v>0</v>
      </c>
      <c r="AJ100" s="66"/>
      <c r="AK100" s="66" cm="1">
        <f t="array" ref="AK100">-IF(INDEX('[1]Preferred Waterfall'!$AE$28:$AE$160,MATCH('LP Waterfall'!$C100,'[1]Preferred Waterfall'!$C$28:$C$160,0),)&lt;0,0,INDEX('[1]Preferred Waterfall'!$AE$28:$AE$160,MATCH('LP Waterfall'!$C100,'[1]Preferred Waterfall'!$C$28:$C$160,0),))</f>
        <v>0</v>
      </c>
      <c r="AL100" s="66"/>
      <c r="AM100" s="66">
        <f t="shared" si="56"/>
        <v>-6374326.1455683261</v>
      </c>
      <c r="AN100" s="66"/>
      <c r="AO100" s="66">
        <f>IF($C100='[1]Operating Statement &amp; Refi'!$U$12,SUM('LP Waterfall'!$AG100,'LP Waterfall'!$AI100,'LP Waterfall'!AK100,$G100),IF($C100&gt;'[1]Operating Statement &amp; Refi'!$U$12,$E100,0))</f>
        <v>256242.50574671035</v>
      </c>
      <c r="AP100" s="66"/>
      <c r="AQ100" s="66">
        <f>IF(AND($C100&gt;='[1]Assumptions &amp; Sensitivities'!$G$49,$C100&lt;='[1]Assumptions &amp; Sensitivities'!$C$14),AQ$26*(-SUM($AG$28:AK100)+$M$18)/-12,0)*-1</f>
        <v>64151.999175534031</v>
      </c>
      <c r="AR100" s="66"/>
      <c r="AS100" s="66">
        <f t="shared" si="38"/>
        <v>6415.1999175534038</v>
      </c>
      <c r="AT100" s="66"/>
      <c r="AU100" s="66">
        <f t="shared" si="39"/>
        <v>57736.799257980631</v>
      </c>
      <c r="AV100" s="66"/>
      <c r="AW100" s="66">
        <f t="shared" si="40"/>
        <v>-6374326.1455683261</v>
      </c>
      <c r="AX100" s="66"/>
      <c r="AY100" s="66">
        <f t="shared" si="41"/>
        <v>19209.05065711763</v>
      </c>
      <c r="AZ100" s="66"/>
      <c r="BA100" s="66">
        <f t="shared" si="42"/>
        <v>38418.101314235268</v>
      </c>
      <c r="BB100" s="66"/>
      <c r="BC100" s="66">
        <f t="shared" si="43"/>
        <v>134463.35459982342</v>
      </c>
      <c r="BD100" s="66"/>
      <c r="BE100" s="66">
        <f t="shared" si="57"/>
        <v>64042.351888906298</v>
      </c>
      <c r="BF100" s="66"/>
      <c r="BG100" s="66">
        <f t="shared" si="44"/>
        <v>192200.15385780405</v>
      </c>
      <c r="BH100" s="66"/>
      <c r="BI100" s="66">
        <f t="shared" si="45"/>
        <v>0</v>
      </c>
      <c r="BJ100" s="66"/>
      <c r="BK100" s="66">
        <f t="shared" si="58"/>
        <v>256242.50574671035</v>
      </c>
      <c r="BL100" s="66"/>
      <c r="BM100" s="66">
        <f t="shared" si="59"/>
        <v>0</v>
      </c>
      <c r="BN100" s="66"/>
      <c r="BO100" s="66">
        <f t="shared" si="46"/>
        <v>0</v>
      </c>
      <c r="BP100" s="66"/>
      <c r="BQ100" s="66">
        <f t="shared" si="60"/>
        <v>0</v>
      </c>
      <c r="BR100" s="66"/>
      <c r="BS100" s="66">
        <f t="shared" si="61"/>
        <v>0</v>
      </c>
      <c r="BT100" s="66"/>
      <c r="BU100" s="66">
        <f t="shared" si="47"/>
        <v>0</v>
      </c>
      <c r="BV100" s="66"/>
      <c r="BW100" s="66">
        <f t="shared" si="62"/>
        <v>0</v>
      </c>
      <c r="BX100" s="66"/>
      <c r="BY100" s="66">
        <f t="shared" si="32"/>
        <v>0</v>
      </c>
      <c r="BZ100" s="66"/>
      <c r="CA100" s="66">
        <f t="shared" si="48"/>
        <v>0</v>
      </c>
      <c r="CB100" s="2"/>
    </row>
    <row r="101" spans="1:80" x14ac:dyDescent="0.3">
      <c r="A101" s="2">
        <f t="shared" si="49"/>
        <v>7</v>
      </c>
      <c r="C101" s="105">
        <f t="shared" si="63"/>
        <v>47634</v>
      </c>
      <c r="E101" s="103" cm="1">
        <f t="array" ref="E101">IFERROR(IF(AND($C101&gt;='[1]Assumptions &amp; Sensitivities'!$C$8,'LP Waterfall'!$C101&lt;='[1]Assumptions &amp; Sensitivities'!$C$14),INDEX('[1]Preferred Waterfall'!$Q$28:$Q$160,MATCH('LP Waterfall'!$C101,'[1]Preferred Waterfall'!$C$28:$C$160,0),),0),0)</f>
        <v>257921.87914332503</v>
      </c>
      <c r="G101" s="103">
        <f>IF($E101&lt;=0,0,SUMIFS('[1]Monthly Proforma'!$E$145:$FF$145,'[1]Monthly Proforma'!$E$2:$FF$2,'LP Waterfall'!$C101))</f>
        <v>257921.87914332503</v>
      </c>
      <c r="I101" s="106">
        <f t="shared" si="50"/>
        <v>257921.87914332503</v>
      </c>
      <c r="J101" s="107"/>
      <c r="K101" s="107">
        <f t="shared" si="33"/>
        <v>64546.163907890703</v>
      </c>
      <c r="L101" s="107"/>
      <c r="M101" s="107">
        <f t="shared" si="34"/>
        <v>25792.187914332502</v>
      </c>
      <c r="N101" s="107"/>
      <c r="O101" s="107">
        <f t="shared" si="35"/>
        <v>193375.71523543433</v>
      </c>
      <c r="P101" s="107"/>
      <c r="Q101" s="107">
        <f t="shared" si="51"/>
        <v>111250.58918193959</v>
      </c>
      <c r="R101" s="107"/>
      <c r="S101" s="107">
        <f t="shared" si="52"/>
        <v>0</v>
      </c>
      <c r="T101" s="107"/>
      <c r="U101" s="107">
        <f t="shared" si="36"/>
        <v>64546.163907890703</v>
      </c>
      <c r="V101" s="107"/>
      <c r="W101" s="107">
        <f t="shared" si="37"/>
        <v>193375.71523543433</v>
      </c>
      <c r="X101" s="107"/>
      <c r="Y101" s="107">
        <f t="shared" si="53"/>
        <v>0</v>
      </c>
      <c r="Z101" s="107"/>
      <c r="AA101" s="107">
        <f t="shared" si="54"/>
        <v>0</v>
      </c>
      <c r="AB101" s="107"/>
      <c r="AC101" s="107" cm="1">
        <f t="array" ref="AC101">IF(INDEX('[1]Preferred Waterfall'!$Y$28:$Y$160,MATCH('LP Waterfall'!$C101,'[1]Preferred Waterfall'!$C$28:$C$160,0),)&lt;0,INDEX('[1]Preferred Waterfall'!$Y$28:$Y$160,MATCH('LP Waterfall'!$C101,'[1]Preferred Waterfall'!$C$28:$C$160,0),),0)</f>
        <v>0</v>
      </c>
      <c r="AD101" s="107"/>
      <c r="AE101" s="107">
        <f t="shared" si="55"/>
        <v>-6374326.1455683261</v>
      </c>
      <c r="AF101" s="107"/>
      <c r="AG101" s="107">
        <f>IF($C101='[1]Assumptions &amp; Sensitivities'!$G$49,'[1]Operating Statement &amp; Refi'!$Z$16,0)</f>
        <v>0</v>
      </c>
      <c r="AH101" s="107"/>
      <c r="AI101" s="107">
        <f>IF($C101='[1]Assumptions &amp; Sensitivities'!$G$49,'[1]Operating Statement &amp; Refi'!$Z$17,0)</f>
        <v>0</v>
      </c>
      <c r="AJ101" s="107"/>
      <c r="AK101" s="107" cm="1">
        <f t="array" ref="AK101">-IF(INDEX('[1]Preferred Waterfall'!$AE$28:$AE$160,MATCH('LP Waterfall'!$C101,'[1]Preferred Waterfall'!$C$28:$C$160,0),)&lt;0,0,INDEX('[1]Preferred Waterfall'!$AE$28:$AE$160,MATCH('LP Waterfall'!$C101,'[1]Preferred Waterfall'!$C$28:$C$160,0),))</f>
        <v>0</v>
      </c>
      <c r="AL101" s="107"/>
      <c r="AM101" s="107">
        <f t="shared" si="56"/>
        <v>-6374326.1455683261</v>
      </c>
      <c r="AN101" s="107"/>
      <c r="AO101" s="107">
        <f>IF($C101='[1]Operating Statement &amp; Refi'!$U$12,SUM('LP Waterfall'!$AG101,'LP Waterfall'!$AI101,'LP Waterfall'!AK101,$G101),IF($C101&gt;'[1]Operating Statement &amp; Refi'!$U$12,$E101,0))</f>
        <v>257921.87914332503</v>
      </c>
      <c r="AP101" s="107"/>
      <c r="AQ101" s="107">
        <f>IF(AND($C101&gt;='[1]Assumptions &amp; Sensitivities'!$G$49,$C101&lt;='[1]Assumptions &amp; Sensitivities'!$C$14),AQ$26*(-SUM($AG$28:AK101)+$M$18)/-12,0)*-1</f>
        <v>64151.999175534031</v>
      </c>
      <c r="AR101" s="107"/>
      <c r="AS101" s="107">
        <f t="shared" si="38"/>
        <v>6415.1999175534038</v>
      </c>
      <c r="AT101" s="107"/>
      <c r="AU101" s="107">
        <f t="shared" si="39"/>
        <v>57736.799257980631</v>
      </c>
      <c r="AV101" s="107"/>
      <c r="AW101" s="107">
        <f t="shared" si="40"/>
        <v>-6374326.1455683261</v>
      </c>
      <c r="AX101" s="107"/>
      <c r="AY101" s="107">
        <f t="shared" si="41"/>
        <v>19376.987996779098</v>
      </c>
      <c r="AZ101" s="107"/>
      <c r="BA101" s="107">
        <f t="shared" si="42"/>
        <v>38753.975993558204</v>
      </c>
      <c r="BB101" s="107"/>
      <c r="BC101" s="107">
        <f t="shared" si="43"/>
        <v>135638.9159774537</v>
      </c>
      <c r="BD101" s="107"/>
      <c r="BE101" s="107">
        <f t="shared" si="57"/>
        <v>64546.163907890703</v>
      </c>
      <c r="BF101" s="107"/>
      <c r="BG101" s="107">
        <f t="shared" si="44"/>
        <v>193375.71523543433</v>
      </c>
      <c r="BH101" s="107"/>
      <c r="BI101" s="107">
        <f t="shared" si="45"/>
        <v>0</v>
      </c>
      <c r="BJ101" s="107"/>
      <c r="BK101" s="107">
        <f t="shared" si="58"/>
        <v>257921.87914332503</v>
      </c>
      <c r="BL101" s="107"/>
      <c r="BM101" s="107">
        <f t="shared" si="59"/>
        <v>0</v>
      </c>
      <c r="BN101" s="107"/>
      <c r="BO101" s="107">
        <f t="shared" si="46"/>
        <v>0</v>
      </c>
      <c r="BP101" s="107"/>
      <c r="BQ101" s="107">
        <f t="shared" si="60"/>
        <v>0</v>
      </c>
      <c r="BR101" s="107"/>
      <c r="BS101" s="107">
        <f t="shared" si="61"/>
        <v>0</v>
      </c>
      <c r="BT101" s="107"/>
      <c r="BU101" s="107">
        <f t="shared" si="47"/>
        <v>0</v>
      </c>
      <c r="BV101" s="107"/>
      <c r="BW101" s="107">
        <f t="shared" si="62"/>
        <v>0</v>
      </c>
      <c r="BX101" s="107"/>
      <c r="BY101" s="107">
        <f t="shared" si="32"/>
        <v>0</v>
      </c>
      <c r="BZ101" s="107"/>
      <c r="CA101" s="107">
        <f t="shared" si="48"/>
        <v>0</v>
      </c>
      <c r="CB101" s="2"/>
    </row>
    <row r="102" spans="1:80" x14ac:dyDescent="0.3">
      <c r="A102" s="2">
        <f t="shared" si="49"/>
        <v>7</v>
      </c>
      <c r="C102" s="105">
        <f t="shared" si="63"/>
        <v>47664</v>
      </c>
      <c r="E102" s="103" cm="1">
        <f t="array" ref="E102">IFERROR(IF(AND($C102&gt;='[1]Assumptions &amp; Sensitivities'!$C$8,'LP Waterfall'!$C102&lt;='[1]Assumptions &amp; Sensitivities'!$C$14),INDEX('[1]Preferred Waterfall'!$Q$28:$Q$160,MATCH('LP Waterfall'!$C102,'[1]Preferred Waterfall'!$C$28:$C$160,0),),0),0)</f>
        <v>259601.25253993971</v>
      </c>
      <c r="G102" s="103">
        <f>IF($E102&lt;=0,0,SUMIFS('[1]Monthly Proforma'!$E$145:$FF$145,'[1]Monthly Proforma'!$E$2:$FF$2,'LP Waterfall'!$C102))</f>
        <v>259601.25253993971</v>
      </c>
      <c r="I102" s="104">
        <f t="shared" si="50"/>
        <v>259601.25253993971</v>
      </c>
      <c r="J102" s="66"/>
      <c r="K102" s="66">
        <f t="shared" si="33"/>
        <v>65049.975926875108</v>
      </c>
      <c r="L102" s="66"/>
      <c r="M102" s="66">
        <f t="shared" si="34"/>
        <v>25960.125253993971</v>
      </c>
      <c r="N102" s="66"/>
      <c r="O102" s="66">
        <f t="shared" si="35"/>
        <v>194551.27661306461</v>
      </c>
      <c r="P102" s="66"/>
      <c r="Q102" s="66">
        <f t="shared" si="51"/>
        <v>111932.55502509387</v>
      </c>
      <c r="R102" s="66"/>
      <c r="S102" s="66">
        <f t="shared" si="52"/>
        <v>0</v>
      </c>
      <c r="T102" s="66"/>
      <c r="U102" s="66">
        <f t="shared" si="36"/>
        <v>65049.975926875108</v>
      </c>
      <c r="V102" s="66"/>
      <c r="W102" s="66">
        <f t="shared" si="37"/>
        <v>194551.27661306461</v>
      </c>
      <c r="X102" s="66"/>
      <c r="Y102" s="66">
        <f t="shared" si="53"/>
        <v>0</v>
      </c>
      <c r="Z102" s="66"/>
      <c r="AA102" s="66">
        <f t="shared" si="54"/>
        <v>0</v>
      </c>
      <c r="AB102" s="66"/>
      <c r="AC102" s="66" cm="1">
        <f t="array" ref="AC102">IF(INDEX('[1]Preferred Waterfall'!$Y$28:$Y$160,MATCH('LP Waterfall'!$C102,'[1]Preferred Waterfall'!$C$28:$C$160,0),)&lt;0,INDEX('[1]Preferred Waterfall'!$Y$28:$Y$160,MATCH('LP Waterfall'!$C102,'[1]Preferred Waterfall'!$C$28:$C$160,0),),0)</f>
        <v>0</v>
      </c>
      <c r="AD102" s="66"/>
      <c r="AE102" s="66">
        <f t="shared" si="55"/>
        <v>-6374326.1455683261</v>
      </c>
      <c r="AF102" s="66"/>
      <c r="AG102" s="66">
        <f>IF($C102='[1]Assumptions &amp; Sensitivities'!$G$49,'[1]Operating Statement &amp; Refi'!$Z$16,0)</f>
        <v>0</v>
      </c>
      <c r="AH102" s="66"/>
      <c r="AI102" s="66">
        <f>IF($C102='[1]Assumptions &amp; Sensitivities'!$G$49,'[1]Operating Statement &amp; Refi'!$Z$17,0)</f>
        <v>0</v>
      </c>
      <c r="AJ102" s="66"/>
      <c r="AK102" s="66" cm="1">
        <f t="array" ref="AK102">-IF(INDEX('[1]Preferred Waterfall'!$AE$28:$AE$160,MATCH('LP Waterfall'!$C102,'[1]Preferred Waterfall'!$C$28:$C$160,0),)&lt;0,0,INDEX('[1]Preferred Waterfall'!$AE$28:$AE$160,MATCH('LP Waterfall'!$C102,'[1]Preferred Waterfall'!$C$28:$C$160,0),))</f>
        <v>0</v>
      </c>
      <c r="AL102" s="66"/>
      <c r="AM102" s="66">
        <f t="shared" si="56"/>
        <v>-6374326.1455683261</v>
      </c>
      <c r="AN102" s="66"/>
      <c r="AO102" s="66">
        <f>IF($C102='[1]Operating Statement &amp; Refi'!$U$12,SUM('LP Waterfall'!$AG102,'LP Waterfall'!$AI102,'LP Waterfall'!AK102,$G102),IF($C102&gt;'[1]Operating Statement &amp; Refi'!$U$12,$E102,0))</f>
        <v>259601.25253993971</v>
      </c>
      <c r="AP102" s="66"/>
      <c r="AQ102" s="66">
        <f>IF(AND($C102&gt;='[1]Assumptions &amp; Sensitivities'!$G$49,$C102&lt;='[1]Assumptions &amp; Sensitivities'!$C$14),AQ$26*(-SUM($AG$28:AK102)+$M$18)/-12,0)*-1</f>
        <v>64151.999175534031</v>
      </c>
      <c r="AR102" s="66"/>
      <c r="AS102" s="66">
        <f t="shared" si="38"/>
        <v>6415.1999175534038</v>
      </c>
      <c r="AT102" s="66"/>
      <c r="AU102" s="66">
        <f t="shared" si="39"/>
        <v>57736.799257980631</v>
      </c>
      <c r="AV102" s="66"/>
      <c r="AW102" s="66">
        <f t="shared" si="40"/>
        <v>-6374326.1455683261</v>
      </c>
      <c r="AX102" s="66"/>
      <c r="AY102" s="66">
        <f t="shared" si="41"/>
        <v>19544.925336440567</v>
      </c>
      <c r="AZ102" s="66"/>
      <c r="BA102" s="66">
        <f t="shared" si="42"/>
        <v>39089.850672881141</v>
      </c>
      <c r="BB102" s="66"/>
      <c r="BC102" s="66">
        <f t="shared" si="43"/>
        <v>136814.47735508397</v>
      </c>
      <c r="BD102" s="66"/>
      <c r="BE102" s="66">
        <f t="shared" si="57"/>
        <v>65049.975926875108</v>
      </c>
      <c r="BF102" s="66"/>
      <c r="BG102" s="66">
        <f t="shared" si="44"/>
        <v>194551.27661306461</v>
      </c>
      <c r="BH102" s="66"/>
      <c r="BI102" s="66">
        <f t="shared" si="45"/>
        <v>0</v>
      </c>
      <c r="BJ102" s="66"/>
      <c r="BK102" s="66">
        <f t="shared" si="58"/>
        <v>259601.25253993971</v>
      </c>
      <c r="BL102" s="66"/>
      <c r="BM102" s="66">
        <f t="shared" si="59"/>
        <v>0</v>
      </c>
      <c r="BN102" s="66"/>
      <c r="BO102" s="66">
        <f t="shared" si="46"/>
        <v>0</v>
      </c>
      <c r="BP102" s="66"/>
      <c r="BQ102" s="66">
        <f t="shared" si="60"/>
        <v>0</v>
      </c>
      <c r="BR102" s="66"/>
      <c r="BS102" s="66">
        <f t="shared" si="61"/>
        <v>0</v>
      </c>
      <c r="BT102" s="66"/>
      <c r="BU102" s="66">
        <f t="shared" si="47"/>
        <v>0</v>
      </c>
      <c r="BV102" s="66"/>
      <c r="BW102" s="66">
        <f t="shared" si="62"/>
        <v>0</v>
      </c>
      <c r="BX102" s="66"/>
      <c r="BY102" s="66">
        <f t="shared" si="32"/>
        <v>0</v>
      </c>
      <c r="BZ102" s="66"/>
      <c r="CA102" s="66">
        <f t="shared" si="48"/>
        <v>0</v>
      </c>
      <c r="CB102" s="2"/>
    </row>
    <row r="103" spans="1:80" x14ac:dyDescent="0.3">
      <c r="A103" s="2">
        <f t="shared" si="49"/>
        <v>7</v>
      </c>
      <c r="C103" s="105">
        <f t="shared" si="63"/>
        <v>47695</v>
      </c>
      <c r="E103" s="103" cm="1">
        <f t="array" ref="E103">IFERROR(IF(AND($C103&gt;='[1]Assumptions &amp; Sensitivities'!$C$8,'LP Waterfall'!$C103&lt;='[1]Assumptions &amp; Sensitivities'!$C$14),INDEX('[1]Preferred Waterfall'!$Q$28:$Q$160,MATCH('LP Waterfall'!$C103,'[1]Preferred Waterfall'!$C$28:$C$160,0),),0),0)</f>
        <v>261280.62593655405</v>
      </c>
      <c r="G103" s="103">
        <f>IF($E103&lt;=0,0,SUMIFS('[1]Monthly Proforma'!$E$145:$FF$145,'[1]Monthly Proforma'!$E$2:$FF$2,'LP Waterfall'!$C103))</f>
        <v>261280.62593655405</v>
      </c>
      <c r="I103" s="106">
        <f t="shared" si="50"/>
        <v>261280.62593655405</v>
      </c>
      <c r="J103" s="107"/>
      <c r="K103" s="107">
        <f t="shared" si="33"/>
        <v>65553.787945859411</v>
      </c>
      <c r="L103" s="107"/>
      <c r="M103" s="107">
        <f t="shared" si="34"/>
        <v>26128.062593655402</v>
      </c>
      <c r="N103" s="107"/>
      <c r="O103" s="107">
        <f t="shared" si="35"/>
        <v>195726.83799069462</v>
      </c>
      <c r="P103" s="107"/>
      <c r="Q103" s="107">
        <f t="shared" si="51"/>
        <v>112614.520868248</v>
      </c>
      <c r="R103" s="107"/>
      <c r="S103" s="107">
        <f t="shared" si="52"/>
        <v>0</v>
      </c>
      <c r="T103" s="107"/>
      <c r="U103" s="107">
        <f t="shared" si="36"/>
        <v>65553.787945859411</v>
      </c>
      <c r="V103" s="107"/>
      <c r="W103" s="107">
        <f t="shared" si="37"/>
        <v>195726.83799069462</v>
      </c>
      <c r="X103" s="107"/>
      <c r="Y103" s="107">
        <f t="shared" si="53"/>
        <v>0</v>
      </c>
      <c r="Z103" s="107"/>
      <c r="AA103" s="107">
        <f t="shared" si="54"/>
        <v>0</v>
      </c>
      <c r="AB103" s="107"/>
      <c r="AC103" s="107" cm="1">
        <f t="array" ref="AC103">IF(INDEX('[1]Preferred Waterfall'!$Y$28:$Y$160,MATCH('LP Waterfall'!$C103,'[1]Preferred Waterfall'!$C$28:$C$160,0),)&lt;0,INDEX('[1]Preferred Waterfall'!$Y$28:$Y$160,MATCH('LP Waterfall'!$C103,'[1]Preferred Waterfall'!$C$28:$C$160,0),),0)</f>
        <v>0</v>
      </c>
      <c r="AD103" s="107"/>
      <c r="AE103" s="107">
        <f t="shared" si="55"/>
        <v>-6374326.1455683261</v>
      </c>
      <c r="AF103" s="107"/>
      <c r="AG103" s="107">
        <f>IF($C103='[1]Assumptions &amp; Sensitivities'!$G$49,'[1]Operating Statement &amp; Refi'!$Z$16,0)</f>
        <v>0</v>
      </c>
      <c r="AH103" s="107"/>
      <c r="AI103" s="107">
        <f>IF($C103='[1]Assumptions &amp; Sensitivities'!$G$49,'[1]Operating Statement &amp; Refi'!$Z$17,0)</f>
        <v>0</v>
      </c>
      <c r="AJ103" s="107"/>
      <c r="AK103" s="107" cm="1">
        <f t="array" ref="AK103">-IF(INDEX('[1]Preferred Waterfall'!$AE$28:$AE$160,MATCH('LP Waterfall'!$C103,'[1]Preferred Waterfall'!$C$28:$C$160,0),)&lt;0,0,INDEX('[1]Preferred Waterfall'!$AE$28:$AE$160,MATCH('LP Waterfall'!$C103,'[1]Preferred Waterfall'!$C$28:$C$160,0),))</f>
        <v>0</v>
      </c>
      <c r="AL103" s="107"/>
      <c r="AM103" s="107">
        <f t="shared" si="56"/>
        <v>-6374326.1455683261</v>
      </c>
      <c r="AN103" s="107"/>
      <c r="AO103" s="107">
        <f>IF($C103='[1]Operating Statement &amp; Refi'!$U$12,SUM('LP Waterfall'!$AG103,'LP Waterfall'!$AI103,'LP Waterfall'!AK103,$G103),IF($C103&gt;'[1]Operating Statement &amp; Refi'!$U$12,$E103,0))</f>
        <v>261280.62593655405</v>
      </c>
      <c r="AP103" s="107"/>
      <c r="AQ103" s="107">
        <f>IF(AND($C103&gt;='[1]Assumptions &amp; Sensitivities'!$G$49,$C103&lt;='[1]Assumptions &amp; Sensitivities'!$C$14),AQ$26*(-SUM($AG$28:AK103)+$M$18)/-12,0)*-1</f>
        <v>64151.999175534031</v>
      </c>
      <c r="AR103" s="107"/>
      <c r="AS103" s="107">
        <f t="shared" si="38"/>
        <v>6415.1999175534038</v>
      </c>
      <c r="AT103" s="107"/>
      <c r="AU103" s="107">
        <f t="shared" si="39"/>
        <v>57736.799257980631</v>
      </c>
      <c r="AV103" s="107"/>
      <c r="AW103" s="107">
        <f t="shared" si="40"/>
        <v>-6374326.1455683261</v>
      </c>
      <c r="AX103" s="107"/>
      <c r="AY103" s="107">
        <f t="shared" si="41"/>
        <v>19712.862676101999</v>
      </c>
      <c r="AZ103" s="107"/>
      <c r="BA103" s="107">
        <f t="shared" si="42"/>
        <v>39425.725352204005</v>
      </c>
      <c r="BB103" s="107"/>
      <c r="BC103" s="107">
        <f t="shared" si="43"/>
        <v>137990.03873271399</v>
      </c>
      <c r="BD103" s="107"/>
      <c r="BE103" s="107">
        <f t="shared" si="57"/>
        <v>65553.787945859411</v>
      </c>
      <c r="BF103" s="107"/>
      <c r="BG103" s="107">
        <f t="shared" si="44"/>
        <v>195726.83799069462</v>
      </c>
      <c r="BH103" s="107"/>
      <c r="BI103" s="107">
        <f t="shared" si="45"/>
        <v>0</v>
      </c>
      <c r="BJ103" s="107"/>
      <c r="BK103" s="107">
        <f t="shared" si="58"/>
        <v>261280.62593655405</v>
      </c>
      <c r="BL103" s="107"/>
      <c r="BM103" s="107">
        <f t="shared" si="59"/>
        <v>0</v>
      </c>
      <c r="BN103" s="107"/>
      <c r="BO103" s="107">
        <f t="shared" si="46"/>
        <v>0</v>
      </c>
      <c r="BP103" s="107"/>
      <c r="BQ103" s="107">
        <f t="shared" si="60"/>
        <v>0</v>
      </c>
      <c r="BR103" s="107"/>
      <c r="BS103" s="107">
        <f t="shared" si="61"/>
        <v>0</v>
      </c>
      <c r="BT103" s="107"/>
      <c r="BU103" s="107">
        <f t="shared" si="47"/>
        <v>0</v>
      </c>
      <c r="BV103" s="107"/>
      <c r="BW103" s="107">
        <f t="shared" si="62"/>
        <v>0</v>
      </c>
      <c r="BX103" s="107"/>
      <c r="BY103" s="107">
        <f t="shared" si="32"/>
        <v>0</v>
      </c>
      <c r="BZ103" s="107"/>
      <c r="CA103" s="107">
        <f t="shared" si="48"/>
        <v>2.9103830456733704E-11</v>
      </c>
      <c r="CB103" s="2"/>
    </row>
    <row r="104" spans="1:80" x14ac:dyDescent="0.3">
      <c r="A104" s="2">
        <f t="shared" si="49"/>
        <v>7</v>
      </c>
      <c r="C104" s="105">
        <f t="shared" si="63"/>
        <v>47726</v>
      </c>
      <c r="E104" s="103" cm="1">
        <f t="array" ref="E104">IFERROR(IF(AND($C104&gt;='[1]Assumptions &amp; Sensitivities'!$C$8,'LP Waterfall'!$C104&lt;='[1]Assumptions &amp; Sensitivities'!$C$14),INDEX('[1]Preferred Waterfall'!$Q$28:$Q$160,MATCH('LP Waterfall'!$C104,'[1]Preferred Waterfall'!$C$28:$C$160,0),),0),0)</f>
        <v>262959.99933316861</v>
      </c>
      <c r="G104" s="103">
        <f>IF($E104&lt;=0,0,SUMIFS('[1]Monthly Proforma'!$E$145:$FF$145,'[1]Monthly Proforma'!$E$2:$FF$2,'LP Waterfall'!$C104))</f>
        <v>262959.99933316861</v>
      </c>
      <c r="I104" s="104">
        <f t="shared" si="50"/>
        <v>262959.99933316861</v>
      </c>
      <c r="J104" s="66"/>
      <c r="K104" s="66">
        <f t="shared" si="33"/>
        <v>66057.599964843772</v>
      </c>
      <c r="L104" s="66"/>
      <c r="M104" s="66">
        <f t="shared" si="34"/>
        <v>26295.99993331686</v>
      </c>
      <c r="N104" s="66"/>
      <c r="O104" s="66">
        <f t="shared" si="35"/>
        <v>196902.39936832484</v>
      </c>
      <c r="P104" s="66"/>
      <c r="Q104" s="66">
        <f t="shared" si="51"/>
        <v>113296.48671140226</v>
      </c>
      <c r="R104" s="66"/>
      <c r="S104" s="66">
        <f t="shared" si="52"/>
        <v>0</v>
      </c>
      <c r="T104" s="66"/>
      <c r="U104" s="66">
        <f t="shared" si="36"/>
        <v>66057.599964843772</v>
      </c>
      <c r="V104" s="66"/>
      <c r="W104" s="66">
        <f t="shared" si="37"/>
        <v>196902.39936832484</v>
      </c>
      <c r="X104" s="66"/>
      <c r="Y104" s="66">
        <f t="shared" si="53"/>
        <v>0</v>
      </c>
      <c r="Z104" s="66"/>
      <c r="AA104" s="66">
        <f t="shared" si="54"/>
        <v>0</v>
      </c>
      <c r="AB104" s="66"/>
      <c r="AC104" s="66" cm="1">
        <f t="array" ref="AC104">IF(INDEX('[1]Preferred Waterfall'!$Y$28:$Y$160,MATCH('LP Waterfall'!$C104,'[1]Preferred Waterfall'!$C$28:$C$160,0),)&lt;0,INDEX('[1]Preferred Waterfall'!$Y$28:$Y$160,MATCH('LP Waterfall'!$C104,'[1]Preferred Waterfall'!$C$28:$C$160,0),),0)</f>
        <v>0</v>
      </c>
      <c r="AD104" s="66"/>
      <c r="AE104" s="66">
        <f t="shared" si="55"/>
        <v>-6374326.1455683261</v>
      </c>
      <c r="AF104" s="66"/>
      <c r="AG104" s="66">
        <f>IF($C104='[1]Assumptions &amp; Sensitivities'!$G$49,'[1]Operating Statement &amp; Refi'!$Z$16,0)</f>
        <v>0</v>
      </c>
      <c r="AH104" s="66"/>
      <c r="AI104" s="66">
        <f>IF($C104='[1]Assumptions &amp; Sensitivities'!$G$49,'[1]Operating Statement &amp; Refi'!$Z$17,0)</f>
        <v>0</v>
      </c>
      <c r="AJ104" s="66"/>
      <c r="AK104" s="66" cm="1">
        <f t="array" ref="AK104">-IF(INDEX('[1]Preferred Waterfall'!$AE$28:$AE$160,MATCH('LP Waterfall'!$C104,'[1]Preferred Waterfall'!$C$28:$C$160,0),)&lt;0,0,INDEX('[1]Preferred Waterfall'!$AE$28:$AE$160,MATCH('LP Waterfall'!$C104,'[1]Preferred Waterfall'!$C$28:$C$160,0),))</f>
        <v>0</v>
      </c>
      <c r="AL104" s="66"/>
      <c r="AM104" s="66">
        <f t="shared" si="56"/>
        <v>-6374326.1455683261</v>
      </c>
      <c r="AN104" s="66"/>
      <c r="AO104" s="66">
        <f>IF($C104='[1]Operating Statement &amp; Refi'!$U$12,SUM('LP Waterfall'!$AG104,'LP Waterfall'!$AI104,'LP Waterfall'!AK104,$G104),IF($C104&gt;'[1]Operating Statement &amp; Refi'!$U$12,$E104,0))</f>
        <v>262959.99933316861</v>
      </c>
      <c r="AP104" s="66"/>
      <c r="AQ104" s="66">
        <f>IF(AND($C104&gt;='[1]Assumptions &amp; Sensitivities'!$G$49,$C104&lt;='[1]Assumptions &amp; Sensitivities'!$C$14),AQ$26*(-SUM($AG$28:AK104)+$M$18)/-12,0)*-1</f>
        <v>64151.999175534031</v>
      </c>
      <c r="AR104" s="66"/>
      <c r="AS104" s="66">
        <f t="shared" si="38"/>
        <v>6415.1999175534038</v>
      </c>
      <c r="AT104" s="66"/>
      <c r="AU104" s="66">
        <f t="shared" si="39"/>
        <v>57736.799257980631</v>
      </c>
      <c r="AV104" s="66"/>
      <c r="AW104" s="66">
        <f t="shared" si="40"/>
        <v>-6374326.1455683261</v>
      </c>
      <c r="AX104" s="66"/>
      <c r="AY104" s="66">
        <f t="shared" si="41"/>
        <v>19880.800015763456</v>
      </c>
      <c r="AZ104" s="66"/>
      <c r="BA104" s="66">
        <f t="shared" si="42"/>
        <v>39761.600031526919</v>
      </c>
      <c r="BB104" s="66"/>
      <c r="BC104" s="66">
        <f t="shared" si="43"/>
        <v>139165.60011034421</v>
      </c>
      <c r="BD104" s="66"/>
      <c r="BE104" s="66">
        <f t="shared" si="57"/>
        <v>66057.599964843772</v>
      </c>
      <c r="BF104" s="66"/>
      <c r="BG104" s="66">
        <f t="shared" si="44"/>
        <v>196902.39936832484</v>
      </c>
      <c r="BH104" s="66"/>
      <c r="BI104" s="66">
        <f t="shared" si="45"/>
        <v>0</v>
      </c>
      <c r="BJ104" s="66"/>
      <c r="BK104" s="66">
        <f t="shared" si="58"/>
        <v>262959.99933316861</v>
      </c>
      <c r="BL104" s="66"/>
      <c r="BM104" s="66">
        <f t="shared" si="59"/>
        <v>0</v>
      </c>
      <c r="BN104" s="66"/>
      <c r="BO104" s="66">
        <f t="shared" si="46"/>
        <v>0</v>
      </c>
      <c r="BP104" s="66"/>
      <c r="BQ104" s="66">
        <f t="shared" si="60"/>
        <v>0</v>
      </c>
      <c r="BR104" s="66"/>
      <c r="BS104" s="66">
        <f t="shared" si="61"/>
        <v>0</v>
      </c>
      <c r="BT104" s="66"/>
      <c r="BU104" s="66">
        <f t="shared" si="47"/>
        <v>0</v>
      </c>
      <c r="BV104" s="66"/>
      <c r="BW104" s="66">
        <f t="shared" si="62"/>
        <v>0</v>
      </c>
      <c r="BX104" s="66"/>
      <c r="BY104" s="66">
        <f t="shared" si="32"/>
        <v>0</v>
      </c>
      <c r="BZ104" s="66"/>
      <c r="CA104" s="66">
        <f t="shared" si="48"/>
        <v>-2.9103830456733704E-11</v>
      </c>
      <c r="CB104" s="2"/>
    </row>
    <row r="105" spans="1:80" x14ac:dyDescent="0.3">
      <c r="A105" s="2">
        <f t="shared" si="49"/>
        <v>7</v>
      </c>
      <c r="C105" s="105">
        <f t="shared" si="63"/>
        <v>47756</v>
      </c>
      <c r="E105" s="103" cm="1">
        <f t="array" ref="E105">IFERROR(IF(AND($C105&gt;='[1]Assumptions &amp; Sensitivities'!$C$8,'LP Waterfall'!$C105&lt;='[1]Assumptions &amp; Sensitivities'!$C$14),INDEX('[1]Preferred Waterfall'!$Q$28:$Q$160,MATCH('LP Waterfall'!$C105,'[1]Preferred Waterfall'!$C$28:$C$160,0),),0),0)</f>
        <v>264639.37272978318</v>
      </c>
      <c r="G105" s="103">
        <f>IF($E105&lt;=0,0,SUMIFS('[1]Monthly Proforma'!$E$145:$FF$145,'[1]Monthly Proforma'!$E$2:$FF$2,'LP Waterfall'!$C105))</f>
        <v>264639.37272978318</v>
      </c>
      <c r="I105" s="106">
        <f t="shared" si="50"/>
        <v>264639.37272978318</v>
      </c>
      <c r="J105" s="107"/>
      <c r="K105" s="107">
        <f t="shared" si="33"/>
        <v>66561.411983828148</v>
      </c>
      <c r="L105" s="107"/>
      <c r="M105" s="107">
        <f t="shared" si="34"/>
        <v>26463.937272978317</v>
      </c>
      <c r="N105" s="107"/>
      <c r="O105" s="107">
        <f t="shared" si="35"/>
        <v>198077.96074595503</v>
      </c>
      <c r="P105" s="107"/>
      <c r="Q105" s="107">
        <f t="shared" si="51"/>
        <v>113978.45255455648</v>
      </c>
      <c r="R105" s="107"/>
      <c r="S105" s="107">
        <f t="shared" si="52"/>
        <v>0</v>
      </c>
      <c r="T105" s="107"/>
      <c r="U105" s="107">
        <f t="shared" si="36"/>
        <v>66561.411983828148</v>
      </c>
      <c r="V105" s="107"/>
      <c r="W105" s="107">
        <f t="shared" si="37"/>
        <v>198077.96074595503</v>
      </c>
      <c r="X105" s="107"/>
      <c r="Y105" s="107">
        <f t="shared" si="53"/>
        <v>0</v>
      </c>
      <c r="Z105" s="107"/>
      <c r="AA105" s="107">
        <f t="shared" si="54"/>
        <v>0</v>
      </c>
      <c r="AB105" s="107"/>
      <c r="AC105" s="107" cm="1">
        <f t="array" ref="AC105">IF(INDEX('[1]Preferred Waterfall'!$Y$28:$Y$160,MATCH('LP Waterfall'!$C105,'[1]Preferred Waterfall'!$C$28:$C$160,0),)&lt;0,INDEX('[1]Preferred Waterfall'!$Y$28:$Y$160,MATCH('LP Waterfall'!$C105,'[1]Preferred Waterfall'!$C$28:$C$160,0),),0)</f>
        <v>0</v>
      </c>
      <c r="AD105" s="107"/>
      <c r="AE105" s="107">
        <f t="shared" si="55"/>
        <v>-6374326.1455683261</v>
      </c>
      <c r="AF105" s="107"/>
      <c r="AG105" s="107">
        <f>IF($C105='[1]Assumptions &amp; Sensitivities'!$G$49,'[1]Operating Statement &amp; Refi'!$Z$16,0)</f>
        <v>0</v>
      </c>
      <c r="AH105" s="107"/>
      <c r="AI105" s="107">
        <f>IF($C105='[1]Assumptions &amp; Sensitivities'!$G$49,'[1]Operating Statement &amp; Refi'!$Z$17,0)</f>
        <v>0</v>
      </c>
      <c r="AJ105" s="107"/>
      <c r="AK105" s="107" cm="1">
        <f t="array" ref="AK105">-IF(INDEX('[1]Preferred Waterfall'!$AE$28:$AE$160,MATCH('LP Waterfall'!$C105,'[1]Preferred Waterfall'!$C$28:$C$160,0),)&lt;0,0,INDEX('[1]Preferred Waterfall'!$AE$28:$AE$160,MATCH('LP Waterfall'!$C105,'[1]Preferred Waterfall'!$C$28:$C$160,0),))</f>
        <v>0</v>
      </c>
      <c r="AL105" s="107"/>
      <c r="AM105" s="107">
        <f t="shared" si="56"/>
        <v>-6374326.1455683261</v>
      </c>
      <c r="AN105" s="107"/>
      <c r="AO105" s="107">
        <f>IF($C105='[1]Operating Statement &amp; Refi'!$U$12,SUM('LP Waterfall'!$AG105,'LP Waterfall'!$AI105,'LP Waterfall'!AK105,$G105),IF($C105&gt;'[1]Operating Statement &amp; Refi'!$U$12,$E105,0))</f>
        <v>264639.37272978318</v>
      </c>
      <c r="AP105" s="107"/>
      <c r="AQ105" s="107">
        <f>IF(AND($C105&gt;='[1]Assumptions &amp; Sensitivities'!$G$49,$C105&lt;='[1]Assumptions &amp; Sensitivities'!$C$14),AQ$26*(-SUM($AG$28:AK105)+$M$18)/-12,0)*-1</f>
        <v>64151.999175534031</v>
      </c>
      <c r="AR105" s="107"/>
      <c r="AS105" s="107">
        <f t="shared" si="38"/>
        <v>6415.1999175534038</v>
      </c>
      <c r="AT105" s="107"/>
      <c r="AU105" s="107">
        <f t="shared" si="39"/>
        <v>57736.799257980631</v>
      </c>
      <c r="AV105" s="107"/>
      <c r="AW105" s="107">
        <f t="shared" si="40"/>
        <v>-6374326.1455683261</v>
      </c>
      <c r="AX105" s="107"/>
      <c r="AY105" s="107">
        <f t="shared" si="41"/>
        <v>20048.737355424913</v>
      </c>
      <c r="AZ105" s="107"/>
      <c r="BA105" s="107">
        <f t="shared" si="42"/>
        <v>40097.474710849834</v>
      </c>
      <c r="BB105" s="107"/>
      <c r="BC105" s="107">
        <f t="shared" si="43"/>
        <v>140341.1614879744</v>
      </c>
      <c r="BD105" s="107"/>
      <c r="BE105" s="107">
        <f t="shared" si="57"/>
        <v>66561.411983828148</v>
      </c>
      <c r="BF105" s="107"/>
      <c r="BG105" s="107">
        <f t="shared" si="44"/>
        <v>198077.96074595503</v>
      </c>
      <c r="BH105" s="107"/>
      <c r="BI105" s="107">
        <f t="shared" si="45"/>
        <v>0</v>
      </c>
      <c r="BJ105" s="107"/>
      <c r="BK105" s="107">
        <f t="shared" si="58"/>
        <v>264639.37272978318</v>
      </c>
      <c r="BL105" s="107"/>
      <c r="BM105" s="107">
        <f t="shared" si="59"/>
        <v>0</v>
      </c>
      <c r="BN105" s="107"/>
      <c r="BO105" s="107">
        <f t="shared" si="46"/>
        <v>0</v>
      </c>
      <c r="BP105" s="107"/>
      <c r="BQ105" s="107">
        <f t="shared" si="60"/>
        <v>0</v>
      </c>
      <c r="BR105" s="107"/>
      <c r="BS105" s="107">
        <f t="shared" si="61"/>
        <v>0</v>
      </c>
      <c r="BT105" s="107"/>
      <c r="BU105" s="107">
        <f t="shared" si="47"/>
        <v>0</v>
      </c>
      <c r="BV105" s="107"/>
      <c r="BW105" s="107">
        <f t="shared" si="62"/>
        <v>0</v>
      </c>
      <c r="BX105" s="107"/>
      <c r="BY105" s="107">
        <f t="shared" si="32"/>
        <v>0</v>
      </c>
      <c r="BZ105" s="107"/>
      <c r="CA105" s="107">
        <f t="shared" si="48"/>
        <v>0</v>
      </c>
      <c r="CB105" s="2"/>
    </row>
    <row r="106" spans="1:80" x14ac:dyDescent="0.3">
      <c r="A106" s="2">
        <f t="shared" si="49"/>
        <v>7</v>
      </c>
      <c r="C106" s="105">
        <f t="shared" si="63"/>
        <v>47787</v>
      </c>
      <c r="E106" s="103" cm="1">
        <f t="array" ref="E106">IFERROR(IF(AND($C106&gt;='[1]Assumptions &amp; Sensitivities'!$C$8,'LP Waterfall'!$C106&lt;='[1]Assumptions &amp; Sensitivities'!$C$14),INDEX('[1]Preferred Waterfall'!$Q$28:$Q$160,MATCH('LP Waterfall'!$C106,'[1]Preferred Waterfall'!$C$28:$C$160,0),),0),0)</f>
        <v>266318.74612639786</v>
      </c>
      <c r="G106" s="103">
        <f>IF($E106&lt;=0,0,SUMIFS('[1]Monthly Proforma'!$E$145:$FF$145,'[1]Monthly Proforma'!$E$2:$FF$2,'LP Waterfall'!$C106))</f>
        <v>266318.74612639786</v>
      </c>
      <c r="I106" s="104">
        <f t="shared" si="50"/>
        <v>266318.74612639786</v>
      </c>
      <c r="J106" s="66"/>
      <c r="K106" s="66">
        <f t="shared" si="33"/>
        <v>67065.224002812552</v>
      </c>
      <c r="L106" s="66"/>
      <c r="M106" s="66">
        <f t="shared" si="34"/>
        <v>26631.874612639785</v>
      </c>
      <c r="N106" s="66"/>
      <c r="O106" s="66">
        <f t="shared" si="35"/>
        <v>199253.52212358531</v>
      </c>
      <c r="P106" s="66"/>
      <c r="Q106" s="66">
        <f t="shared" si="51"/>
        <v>114660.41839771076</v>
      </c>
      <c r="R106" s="66"/>
      <c r="S106" s="66">
        <f t="shared" si="52"/>
        <v>0</v>
      </c>
      <c r="T106" s="66"/>
      <c r="U106" s="66">
        <f t="shared" si="36"/>
        <v>67065.224002812552</v>
      </c>
      <c r="V106" s="66"/>
      <c r="W106" s="66">
        <f t="shared" si="37"/>
        <v>199253.52212358531</v>
      </c>
      <c r="X106" s="66"/>
      <c r="Y106" s="66">
        <f t="shared" si="53"/>
        <v>0</v>
      </c>
      <c r="Z106" s="66"/>
      <c r="AA106" s="66">
        <f t="shared" si="54"/>
        <v>0</v>
      </c>
      <c r="AB106" s="66"/>
      <c r="AC106" s="66" cm="1">
        <f t="array" ref="AC106">IF(INDEX('[1]Preferred Waterfall'!$Y$28:$Y$160,MATCH('LP Waterfall'!$C106,'[1]Preferred Waterfall'!$C$28:$C$160,0),)&lt;0,INDEX('[1]Preferred Waterfall'!$Y$28:$Y$160,MATCH('LP Waterfall'!$C106,'[1]Preferred Waterfall'!$C$28:$C$160,0),),0)</f>
        <v>0</v>
      </c>
      <c r="AD106" s="66"/>
      <c r="AE106" s="66">
        <f t="shared" si="55"/>
        <v>-6374326.1455683261</v>
      </c>
      <c r="AF106" s="66"/>
      <c r="AG106" s="66">
        <f>IF($C106='[1]Assumptions &amp; Sensitivities'!$G$49,'[1]Operating Statement &amp; Refi'!$Z$16,0)</f>
        <v>0</v>
      </c>
      <c r="AH106" s="66"/>
      <c r="AI106" s="66">
        <f>IF($C106='[1]Assumptions &amp; Sensitivities'!$G$49,'[1]Operating Statement &amp; Refi'!$Z$17,0)</f>
        <v>0</v>
      </c>
      <c r="AJ106" s="66"/>
      <c r="AK106" s="66" cm="1">
        <f t="array" ref="AK106">-IF(INDEX('[1]Preferred Waterfall'!$AE$28:$AE$160,MATCH('LP Waterfall'!$C106,'[1]Preferred Waterfall'!$C$28:$C$160,0),)&lt;0,0,INDEX('[1]Preferred Waterfall'!$AE$28:$AE$160,MATCH('LP Waterfall'!$C106,'[1]Preferred Waterfall'!$C$28:$C$160,0),))</f>
        <v>0</v>
      </c>
      <c r="AL106" s="66"/>
      <c r="AM106" s="66">
        <f t="shared" si="56"/>
        <v>-6374326.1455683261</v>
      </c>
      <c r="AN106" s="66"/>
      <c r="AO106" s="66">
        <f>IF($C106='[1]Operating Statement &amp; Refi'!$U$12,SUM('LP Waterfall'!$AG106,'LP Waterfall'!$AI106,'LP Waterfall'!AK106,$G106),IF($C106&gt;'[1]Operating Statement &amp; Refi'!$U$12,$E106,0))</f>
        <v>266318.74612639786</v>
      </c>
      <c r="AP106" s="66"/>
      <c r="AQ106" s="66">
        <f>IF(AND($C106&gt;='[1]Assumptions &amp; Sensitivities'!$G$49,$C106&lt;='[1]Assumptions &amp; Sensitivities'!$C$14),AQ$26*(-SUM($AG$28:AK106)+$M$18)/-12,0)*-1</f>
        <v>64151.999175534031</v>
      </c>
      <c r="AR106" s="66"/>
      <c r="AS106" s="66">
        <f t="shared" si="38"/>
        <v>6415.1999175534038</v>
      </c>
      <c r="AT106" s="66"/>
      <c r="AU106" s="66">
        <f t="shared" si="39"/>
        <v>57736.799257980631</v>
      </c>
      <c r="AV106" s="66"/>
      <c r="AW106" s="66">
        <f t="shared" si="40"/>
        <v>-6374326.1455683261</v>
      </c>
      <c r="AX106" s="66"/>
      <c r="AY106" s="66">
        <f t="shared" si="41"/>
        <v>20216.674695086382</v>
      </c>
      <c r="AZ106" s="66"/>
      <c r="BA106" s="66">
        <f t="shared" si="42"/>
        <v>40433.349390172771</v>
      </c>
      <c r="BB106" s="66"/>
      <c r="BC106" s="66">
        <f t="shared" si="43"/>
        <v>141516.72286560468</v>
      </c>
      <c r="BD106" s="66"/>
      <c r="BE106" s="66">
        <f t="shared" si="57"/>
        <v>67065.224002812552</v>
      </c>
      <c r="BF106" s="66"/>
      <c r="BG106" s="66">
        <f t="shared" si="44"/>
        <v>199253.52212358531</v>
      </c>
      <c r="BH106" s="66"/>
      <c r="BI106" s="66">
        <f t="shared" si="45"/>
        <v>0</v>
      </c>
      <c r="BJ106" s="66"/>
      <c r="BK106" s="66">
        <f t="shared" si="58"/>
        <v>266318.74612639786</v>
      </c>
      <c r="BL106" s="66"/>
      <c r="BM106" s="66">
        <f t="shared" si="59"/>
        <v>0</v>
      </c>
      <c r="BN106" s="66"/>
      <c r="BO106" s="66">
        <f t="shared" si="46"/>
        <v>0</v>
      </c>
      <c r="BP106" s="66"/>
      <c r="BQ106" s="66">
        <f t="shared" si="60"/>
        <v>0</v>
      </c>
      <c r="BR106" s="66"/>
      <c r="BS106" s="66">
        <f t="shared" si="61"/>
        <v>0</v>
      </c>
      <c r="BT106" s="66"/>
      <c r="BU106" s="66">
        <f t="shared" si="47"/>
        <v>0</v>
      </c>
      <c r="BV106" s="66"/>
      <c r="BW106" s="66">
        <f t="shared" si="62"/>
        <v>0</v>
      </c>
      <c r="BX106" s="66"/>
      <c r="BY106" s="66">
        <f t="shared" si="32"/>
        <v>0</v>
      </c>
      <c r="BZ106" s="66"/>
      <c r="CA106" s="66">
        <f t="shared" si="48"/>
        <v>0</v>
      </c>
      <c r="CB106" s="2"/>
    </row>
    <row r="107" spans="1:80" x14ac:dyDescent="0.3">
      <c r="A107" s="2">
        <f t="shared" si="49"/>
        <v>7</v>
      </c>
      <c r="C107" s="105">
        <f t="shared" si="63"/>
        <v>47817</v>
      </c>
      <c r="E107" s="103" cm="1">
        <f t="array" ref="E107">IFERROR(IF(AND($C107&gt;='[1]Assumptions &amp; Sensitivities'!$C$8,'LP Waterfall'!$C107&lt;='[1]Assumptions &amp; Sensitivities'!$C$14),INDEX('[1]Preferred Waterfall'!$Q$28:$Q$160,MATCH('LP Waterfall'!$C107,'[1]Preferred Waterfall'!$C$28:$C$160,0),),0),0)</f>
        <v>267998.11952301231</v>
      </c>
      <c r="G107" s="103">
        <f>IF($E107&lt;=0,0,SUMIFS('[1]Monthly Proforma'!$E$145:$FF$145,'[1]Monthly Proforma'!$E$2:$FF$2,'LP Waterfall'!$C107))</f>
        <v>267998.11952301231</v>
      </c>
      <c r="I107" s="106">
        <f t="shared" si="50"/>
        <v>267998.11952301231</v>
      </c>
      <c r="J107" s="107"/>
      <c r="K107" s="107">
        <f t="shared" si="33"/>
        <v>67569.036021796885</v>
      </c>
      <c r="L107" s="107"/>
      <c r="M107" s="107">
        <f t="shared" si="34"/>
        <v>26799.811952301232</v>
      </c>
      <c r="N107" s="107"/>
      <c r="O107" s="107">
        <f t="shared" si="35"/>
        <v>200429.08350121541</v>
      </c>
      <c r="P107" s="107"/>
      <c r="Q107" s="107">
        <f t="shared" si="51"/>
        <v>115342.38424086497</v>
      </c>
      <c r="R107" s="107"/>
      <c r="S107" s="107">
        <f t="shared" si="52"/>
        <v>0</v>
      </c>
      <c r="T107" s="107"/>
      <c r="U107" s="107">
        <f t="shared" si="36"/>
        <v>67569.036021796885</v>
      </c>
      <c r="V107" s="107"/>
      <c r="W107" s="107">
        <f t="shared" si="37"/>
        <v>200429.08350121541</v>
      </c>
      <c r="X107" s="107"/>
      <c r="Y107" s="107">
        <f t="shared" si="53"/>
        <v>0</v>
      </c>
      <c r="Z107" s="107"/>
      <c r="AA107" s="107">
        <f t="shared" si="54"/>
        <v>0</v>
      </c>
      <c r="AB107" s="107"/>
      <c r="AC107" s="107" cm="1">
        <f t="array" ref="AC107">IF(INDEX('[1]Preferred Waterfall'!$Y$28:$Y$160,MATCH('LP Waterfall'!$C107,'[1]Preferred Waterfall'!$C$28:$C$160,0),)&lt;0,INDEX('[1]Preferred Waterfall'!$Y$28:$Y$160,MATCH('LP Waterfall'!$C107,'[1]Preferred Waterfall'!$C$28:$C$160,0),),0)</f>
        <v>0</v>
      </c>
      <c r="AD107" s="107"/>
      <c r="AE107" s="107">
        <f t="shared" si="55"/>
        <v>-6374326.1455683261</v>
      </c>
      <c r="AF107" s="107"/>
      <c r="AG107" s="107">
        <f>IF($C107='[1]Assumptions &amp; Sensitivities'!$G$49,'[1]Operating Statement &amp; Refi'!$Z$16,0)</f>
        <v>0</v>
      </c>
      <c r="AH107" s="107"/>
      <c r="AI107" s="107">
        <f>IF($C107='[1]Assumptions &amp; Sensitivities'!$G$49,'[1]Operating Statement &amp; Refi'!$Z$17,0)</f>
        <v>0</v>
      </c>
      <c r="AJ107" s="107"/>
      <c r="AK107" s="107" cm="1">
        <f t="array" ref="AK107">-IF(INDEX('[1]Preferred Waterfall'!$AE$28:$AE$160,MATCH('LP Waterfall'!$C107,'[1]Preferred Waterfall'!$C$28:$C$160,0),)&lt;0,0,INDEX('[1]Preferred Waterfall'!$AE$28:$AE$160,MATCH('LP Waterfall'!$C107,'[1]Preferred Waterfall'!$C$28:$C$160,0),))</f>
        <v>0</v>
      </c>
      <c r="AL107" s="107"/>
      <c r="AM107" s="107">
        <f t="shared" si="56"/>
        <v>-6374326.1455683261</v>
      </c>
      <c r="AN107" s="107"/>
      <c r="AO107" s="107">
        <f>IF($C107='[1]Operating Statement &amp; Refi'!$U$12,SUM('LP Waterfall'!$AG107,'LP Waterfall'!$AI107,'LP Waterfall'!AK107,$G107),IF($C107&gt;'[1]Operating Statement &amp; Refi'!$U$12,$E107,0))</f>
        <v>267998.11952301231</v>
      </c>
      <c r="AP107" s="107"/>
      <c r="AQ107" s="107">
        <f>IF(AND($C107&gt;='[1]Assumptions &amp; Sensitivities'!$G$49,$C107&lt;='[1]Assumptions &amp; Sensitivities'!$C$14),AQ$26*(-SUM($AG$28:AK107)+$M$18)/-12,0)*-1</f>
        <v>64151.999175534031</v>
      </c>
      <c r="AR107" s="107"/>
      <c r="AS107" s="107">
        <f t="shared" si="38"/>
        <v>6415.1999175534038</v>
      </c>
      <c r="AT107" s="107"/>
      <c r="AU107" s="107">
        <f t="shared" si="39"/>
        <v>57736.799257980631</v>
      </c>
      <c r="AV107" s="107"/>
      <c r="AW107" s="107">
        <f t="shared" si="40"/>
        <v>-6374326.1455683261</v>
      </c>
      <c r="AX107" s="107"/>
      <c r="AY107" s="107">
        <f t="shared" si="41"/>
        <v>20384.612034747828</v>
      </c>
      <c r="AZ107" s="107"/>
      <c r="BA107" s="107">
        <f t="shared" si="42"/>
        <v>40769.224069495656</v>
      </c>
      <c r="BB107" s="107"/>
      <c r="BC107" s="107">
        <f t="shared" si="43"/>
        <v>142692.28424323478</v>
      </c>
      <c r="BD107" s="107"/>
      <c r="BE107" s="107">
        <f t="shared" si="57"/>
        <v>67569.036021796885</v>
      </c>
      <c r="BF107" s="107"/>
      <c r="BG107" s="107">
        <f t="shared" si="44"/>
        <v>200429.08350121541</v>
      </c>
      <c r="BH107" s="107"/>
      <c r="BI107" s="107">
        <f t="shared" si="45"/>
        <v>0</v>
      </c>
      <c r="BJ107" s="107"/>
      <c r="BK107" s="107">
        <f t="shared" si="58"/>
        <v>267998.11952301231</v>
      </c>
      <c r="BL107" s="107"/>
      <c r="BM107" s="107">
        <f t="shared" si="59"/>
        <v>0</v>
      </c>
      <c r="BN107" s="107"/>
      <c r="BO107" s="107">
        <f t="shared" si="46"/>
        <v>0</v>
      </c>
      <c r="BP107" s="107"/>
      <c r="BQ107" s="107">
        <f t="shared" si="60"/>
        <v>0</v>
      </c>
      <c r="BR107" s="107"/>
      <c r="BS107" s="107">
        <f t="shared" si="61"/>
        <v>0</v>
      </c>
      <c r="BT107" s="107"/>
      <c r="BU107" s="107">
        <f t="shared" si="47"/>
        <v>0</v>
      </c>
      <c r="BV107" s="107"/>
      <c r="BW107" s="107">
        <f t="shared" si="62"/>
        <v>0</v>
      </c>
      <c r="BX107" s="107"/>
      <c r="BY107" s="107">
        <f t="shared" si="32"/>
        <v>0</v>
      </c>
      <c r="BZ107" s="107"/>
      <c r="CA107" s="107">
        <f t="shared" si="48"/>
        <v>2.9103830456733704E-11</v>
      </c>
      <c r="CB107" s="2"/>
    </row>
    <row r="108" spans="1:80" x14ac:dyDescent="0.3">
      <c r="A108" s="2">
        <f t="shared" si="49"/>
        <v>7</v>
      </c>
      <c r="C108" s="105">
        <f t="shared" si="63"/>
        <v>47848</v>
      </c>
      <c r="E108" s="103" cm="1">
        <f t="array" ref="E108">IFERROR(IF(AND($C108&gt;='[1]Assumptions &amp; Sensitivities'!$C$8,'LP Waterfall'!$C108&lt;='[1]Assumptions &amp; Sensitivities'!$C$14),INDEX('[1]Preferred Waterfall'!$Q$28:$Q$160,MATCH('LP Waterfall'!$C108,'[1]Preferred Waterfall'!$C$28:$C$160,0),),0),0)</f>
        <v>269677.49291962688</v>
      </c>
      <c r="G108" s="103">
        <f>IF($E108&lt;=0,0,SUMIFS('[1]Monthly Proforma'!$E$145:$FF$145,'[1]Monthly Proforma'!$E$2:$FF$2,'LP Waterfall'!$C108))</f>
        <v>269677.49291962688</v>
      </c>
      <c r="I108" s="104">
        <f t="shared" si="50"/>
        <v>269677.49291962688</v>
      </c>
      <c r="J108" s="66"/>
      <c r="K108" s="66">
        <f t="shared" si="33"/>
        <v>68072.84804078126</v>
      </c>
      <c r="L108" s="66"/>
      <c r="M108" s="66">
        <f t="shared" si="34"/>
        <v>26967.749291962686</v>
      </c>
      <c r="N108" s="66"/>
      <c r="O108" s="66">
        <f t="shared" si="35"/>
        <v>201604.6448788456</v>
      </c>
      <c r="P108" s="66"/>
      <c r="Q108" s="66">
        <f t="shared" si="51"/>
        <v>116024.35008401918</v>
      </c>
      <c r="R108" s="66"/>
      <c r="S108" s="66">
        <f t="shared" si="52"/>
        <v>0</v>
      </c>
      <c r="T108" s="66"/>
      <c r="U108" s="66">
        <f t="shared" si="36"/>
        <v>68072.84804078126</v>
      </c>
      <c r="V108" s="66"/>
      <c r="W108" s="66">
        <f t="shared" si="37"/>
        <v>201604.6448788456</v>
      </c>
      <c r="X108" s="66"/>
      <c r="Y108" s="66">
        <f t="shared" si="53"/>
        <v>0</v>
      </c>
      <c r="Z108" s="66"/>
      <c r="AA108" s="66">
        <f t="shared" si="54"/>
        <v>0</v>
      </c>
      <c r="AB108" s="66"/>
      <c r="AC108" s="66" cm="1">
        <f t="array" ref="AC108">IF(INDEX('[1]Preferred Waterfall'!$Y$28:$Y$160,MATCH('LP Waterfall'!$C108,'[1]Preferred Waterfall'!$C$28:$C$160,0),)&lt;0,INDEX('[1]Preferred Waterfall'!$Y$28:$Y$160,MATCH('LP Waterfall'!$C108,'[1]Preferred Waterfall'!$C$28:$C$160,0),),0)</f>
        <v>0</v>
      </c>
      <c r="AD108" s="66"/>
      <c r="AE108" s="66">
        <f t="shared" si="55"/>
        <v>-6374326.1455683261</v>
      </c>
      <c r="AF108" s="66"/>
      <c r="AG108" s="66">
        <f>IF($C108='[1]Assumptions &amp; Sensitivities'!$G$49,'[1]Operating Statement &amp; Refi'!$Z$16,0)</f>
        <v>0</v>
      </c>
      <c r="AH108" s="66"/>
      <c r="AI108" s="66">
        <f>IF($C108='[1]Assumptions &amp; Sensitivities'!$G$49,'[1]Operating Statement &amp; Refi'!$Z$17,0)</f>
        <v>0</v>
      </c>
      <c r="AJ108" s="66"/>
      <c r="AK108" s="66" cm="1">
        <f t="array" ref="AK108">-IF(INDEX('[1]Preferred Waterfall'!$AE$28:$AE$160,MATCH('LP Waterfall'!$C108,'[1]Preferred Waterfall'!$C$28:$C$160,0),)&lt;0,0,INDEX('[1]Preferred Waterfall'!$AE$28:$AE$160,MATCH('LP Waterfall'!$C108,'[1]Preferred Waterfall'!$C$28:$C$160,0),))</f>
        <v>0</v>
      </c>
      <c r="AL108" s="66"/>
      <c r="AM108" s="66">
        <f t="shared" si="56"/>
        <v>-6374326.1455683261</v>
      </c>
      <c r="AN108" s="66"/>
      <c r="AO108" s="66">
        <f>IF($C108='[1]Operating Statement &amp; Refi'!$U$12,SUM('LP Waterfall'!$AG108,'LP Waterfall'!$AI108,'LP Waterfall'!AK108,$G108),IF($C108&gt;'[1]Operating Statement &amp; Refi'!$U$12,$E108,0))</f>
        <v>269677.49291962688</v>
      </c>
      <c r="AP108" s="66"/>
      <c r="AQ108" s="66">
        <f>IF(AND($C108&gt;='[1]Assumptions &amp; Sensitivities'!$G$49,$C108&lt;='[1]Assumptions &amp; Sensitivities'!$C$14),AQ$26*(-SUM($AG$28:AK108)+$M$18)/-12,0)*-1</f>
        <v>64151.999175534031</v>
      </c>
      <c r="AR108" s="66"/>
      <c r="AS108" s="66">
        <f t="shared" si="38"/>
        <v>6415.1999175534038</v>
      </c>
      <c r="AT108" s="66"/>
      <c r="AU108" s="66">
        <f t="shared" si="39"/>
        <v>57736.799257980631</v>
      </c>
      <c r="AV108" s="66"/>
      <c r="AW108" s="66">
        <f t="shared" si="40"/>
        <v>-6374326.1455683261</v>
      </c>
      <c r="AX108" s="66"/>
      <c r="AY108" s="66">
        <f t="shared" si="41"/>
        <v>20552.549374409282</v>
      </c>
      <c r="AZ108" s="66"/>
      <c r="BA108" s="66">
        <f t="shared" si="42"/>
        <v>41105.098748818571</v>
      </c>
      <c r="BB108" s="66"/>
      <c r="BC108" s="66">
        <f t="shared" si="43"/>
        <v>143867.84562086497</v>
      </c>
      <c r="BD108" s="66"/>
      <c r="BE108" s="66">
        <f t="shared" si="57"/>
        <v>68072.84804078126</v>
      </c>
      <c r="BF108" s="66"/>
      <c r="BG108" s="66">
        <f t="shared" si="44"/>
        <v>201604.6448788456</v>
      </c>
      <c r="BH108" s="66"/>
      <c r="BI108" s="66">
        <f t="shared" si="45"/>
        <v>0</v>
      </c>
      <c r="BJ108" s="66"/>
      <c r="BK108" s="66">
        <f t="shared" si="58"/>
        <v>269677.49291962688</v>
      </c>
      <c r="BL108" s="66"/>
      <c r="BM108" s="66">
        <f t="shared" si="59"/>
        <v>0</v>
      </c>
      <c r="BN108" s="66"/>
      <c r="BO108" s="66">
        <f t="shared" si="46"/>
        <v>0</v>
      </c>
      <c r="BP108" s="66"/>
      <c r="BQ108" s="66">
        <f t="shared" si="60"/>
        <v>0</v>
      </c>
      <c r="BR108" s="66"/>
      <c r="BS108" s="66">
        <f t="shared" si="61"/>
        <v>0</v>
      </c>
      <c r="BT108" s="66"/>
      <c r="BU108" s="66">
        <f t="shared" si="47"/>
        <v>0</v>
      </c>
      <c r="BV108" s="66"/>
      <c r="BW108" s="66">
        <f t="shared" si="62"/>
        <v>0</v>
      </c>
      <c r="BX108" s="66"/>
      <c r="BY108" s="66">
        <f t="shared" si="32"/>
        <v>0</v>
      </c>
      <c r="BZ108" s="66"/>
      <c r="CA108" s="66">
        <f t="shared" si="48"/>
        <v>2.9103830456733704E-11</v>
      </c>
      <c r="CB108" s="2"/>
    </row>
    <row r="109" spans="1:80" x14ac:dyDescent="0.3">
      <c r="A109" s="2">
        <f t="shared" si="49"/>
        <v>7</v>
      </c>
      <c r="C109" s="105">
        <f t="shared" si="63"/>
        <v>47879</v>
      </c>
      <c r="E109" s="103" cm="1">
        <f t="array" ref="E109">IFERROR(IF(AND($C109&gt;='[1]Assumptions &amp; Sensitivities'!$C$8,'LP Waterfall'!$C109&lt;='[1]Assumptions &amp; Sensitivities'!$C$14),INDEX('[1]Preferred Waterfall'!$Q$28:$Q$160,MATCH('LP Waterfall'!$C109,'[1]Preferred Waterfall'!$C$28:$C$160,0),),0),0)</f>
        <v>271356.86631624133</v>
      </c>
      <c r="G109" s="103">
        <f>IF($E109&lt;=0,0,SUMIFS('[1]Monthly Proforma'!$E$145:$FF$145,'[1]Monthly Proforma'!$E$2:$FF$2,'LP Waterfall'!$C109))</f>
        <v>271356.86631624133</v>
      </c>
      <c r="I109" s="106">
        <f t="shared" si="50"/>
        <v>271356.86631624133</v>
      </c>
      <c r="J109" s="107"/>
      <c r="K109" s="107">
        <f t="shared" si="33"/>
        <v>68576.660059765592</v>
      </c>
      <c r="L109" s="107"/>
      <c r="M109" s="107">
        <f t="shared" si="34"/>
        <v>27135.686631624132</v>
      </c>
      <c r="N109" s="107"/>
      <c r="O109" s="107">
        <f t="shared" si="35"/>
        <v>202780.20625647574</v>
      </c>
      <c r="P109" s="107"/>
      <c r="Q109" s="107">
        <f t="shared" si="51"/>
        <v>116706.31592717337</v>
      </c>
      <c r="R109" s="107"/>
      <c r="S109" s="107">
        <f t="shared" si="52"/>
        <v>0</v>
      </c>
      <c r="T109" s="107"/>
      <c r="U109" s="107">
        <f t="shared" si="36"/>
        <v>68576.660059765592</v>
      </c>
      <c r="V109" s="107"/>
      <c r="W109" s="107">
        <f t="shared" si="37"/>
        <v>202780.20625647574</v>
      </c>
      <c r="X109" s="107"/>
      <c r="Y109" s="107">
        <f t="shared" si="53"/>
        <v>0</v>
      </c>
      <c r="Z109" s="107"/>
      <c r="AA109" s="107">
        <f t="shared" si="54"/>
        <v>0</v>
      </c>
      <c r="AB109" s="107"/>
      <c r="AC109" s="107" cm="1">
        <f t="array" ref="AC109">IF(INDEX('[1]Preferred Waterfall'!$Y$28:$Y$160,MATCH('LP Waterfall'!$C109,'[1]Preferred Waterfall'!$C$28:$C$160,0),)&lt;0,INDEX('[1]Preferred Waterfall'!$Y$28:$Y$160,MATCH('LP Waterfall'!$C109,'[1]Preferred Waterfall'!$C$28:$C$160,0),),0)</f>
        <v>0</v>
      </c>
      <c r="AD109" s="107"/>
      <c r="AE109" s="107">
        <f t="shared" si="55"/>
        <v>-6374326.1455683261</v>
      </c>
      <c r="AF109" s="107"/>
      <c r="AG109" s="107">
        <f>IF($C109='[1]Assumptions &amp; Sensitivities'!$G$49,'[1]Operating Statement &amp; Refi'!$Z$16,0)</f>
        <v>0</v>
      </c>
      <c r="AH109" s="107"/>
      <c r="AI109" s="107">
        <f>IF($C109='[1]Assumptions &amp; Sensitivities'!$G$49,'[1]Operating Statement &amp; Refi'!$Z$17,0)</f>
        <v>0</v>
      </c>
      <c r="AJ109" s="107"/>
      <c r="AK109" s="107" cm="1">
        <f t="array" ref="AK109">-IF(INDEX('[1]Preferred Waterfall'!$AE$28:$AE$160,MATCH('LP Waterfall'!$C109,'[1]Preferred Waterfall'!$C$28:$C$160,0),)&lt;0,0,INDEX('[1]Preferred Waterfall'!$AE$28:$AE$160,MATCH('LP Waterfall'!$C109,'[1]Preferred Waterfall'!$C$28:$C$160,0),))</f>
        <v>0</v>
      </c>
      <c r="AL109" s="107"/>
      <c r="AM109" s="107">
        <f t="shared" si="56"/>
        <v>-6374326.1455683261</v>
      </c>
      <c r="AN109" s="107"/>
      <c r="AO109" s="107">
        <f>IF($C109='[1]Operating Statement &amp; Refi'!$U$12,SUM('LP Waterfall'!$AG109,'LP Waterfall'!$AI109,'LP Waterfall'!AK109,$G109),IF($C109&gt;'[1]Operating Statement &amp; Refi'!$U$12,$E109,0))</f>
        <v>271356.86631624133</v>
      </c>
      <c r="AP109" s="107"/>
      <c r="AQ109" s="107">
        <f>IF(AND($C109&gt;='[1]Assumptions &amp; Sensitivities'!$G$49,$C109&lt;='[1]Assumptions &amp; Sensitivities'!$C$14),AQ$26*(-SUM($AG$28:AK109)+$M$18)/-12,0)*-1</f>
        <v>64151.999175534031</v>
      </c>
      <c r="AR109" s="107"/>
      <c r="AS109" s="107">
        <f t="shared" si="38"/>
        <v>6415.1999175534038</v>
      </c>
      <c r="AT109" s="107"/>
      <c r="AU109" s="107">
        <f t="shared" si="39"/>
        <v>57736.799257980631</v>
      </c>
      <c r="AV109" s="107"/>
      <c r="AW109" s="107">
        <f t="shared" si="40"/>
        <v>-6374326.1455683261</v>
      </c>
      <c r="AX109" s="107"/>
      <c r="AY109" s="107">
        <f t="shared" si="41"/>
        <v>20720.486714070728</v>
      </c>
      <c r="AZ109" s="107"/>
      <c r="BA109" s="107">
        <f t="shared" si="42"/>
        <v>41440.973428141464</v>
      </c>
      <c r="BB109" s="107"/>
      <c r="BC109" s="107">
        <f t="shared" si="43"/>
        <v>145043.40699849511</v>
      </c>
      <c r="BD109" s="107"/>
      <c r="BE109" s="107">
        <f t="shared" si="57"/>
        <v>68576.660059765592</v>
      </c>
      <c r="BF109" s="107"/>
      <c r="BG109" s="107">
        <f t="shared" si="44"/>
        <v>202780.20625647574</v>
      </c>
      <c r="BH109" s="107"/>
      <c r="BI109" s="107">
        <f t="shared" si="45"/>
        <v>0</v>
      </c>
      <c r="BJ109" s="107"/>
      <c r="BK109" s="107">
        <f t="shared" si="58"/>
        <v>271356.86631624133</v>
      </c>
      <c r="BL109" s="107"/>
      <c r="BM109" s="107">
        <f t="shared" si="59"/>
        <v>0</v>
      </c>
      <c r="BN109" s="107"/>
      <c r="BO109" s="107">
        <f t="shared" si="46"/>
        <v>0</v>
      </c>
      <c r="BP109" s="107"/>
      <c r="BQ109" s="107">
        <f t="shared" si="60"/>
        <v>0</v>
      </c>
      <c r="BR109" s="107"/>
      <c r="BS109" s="107">
        <f t="shared" si="61"/>
        <v>0</v>
      </c>
      <c r="BT109" s="107"/>
      <c r="BU109" s="107">
        <f t="shared" si="47"/>
        <v>0</v>
      </c>
      <c r="BV109" s="107"/>
      <c r="BW109" s="107">
        <f t="shared" si="62"/>
        <v>0</v>
      </c>
      <c r="BX109" s="107"/>
      <c r="BY109" s="107">
        <f t="shared" si="32"/>
        <v>0</v>
      </c>
      <c r="BZ109" s="107"/>
      <c r="CA109" s="107">
        <f t="shared" si="48"/>
        <v>0</v>
      </c>
      <c r="CB109" s="2"/>
    </row>
    <row r="110" spans="1:80" x14ac:dyDescent="0.3">
      <c r="A110" s="2">
        <f t="shared" si="49"/>
        <v>7</v>
      </c>
      <c r="C110" s="105">
        <f t="shared" si="63"/>
        <v>47907</v>
      </c>
      <c r="E110" s="103" cm="1">
        <f t="array" ref="E110">IFERROR(IF(AND($C110&gt;='[1]Assumptions &amp; Sensitivities'!$C$8,'LP Waterfall'!$C110&lt;='[1]Assumptions &amp; Sensitivities'!$C$14),INDEX('[1]Preferred Waterfall'!$Q$28:$Q$160,MATCH('LP Waterfall'!$C110,'[1]Preferred Waterfall'!$C$28:$C$160,0),),0),0)</f>
        <v>273036.2397128559</v>
      </c>
      <c r="G110" s="103">
        <f>IF($E110&lt;=0,0,SUMIFS('[1]Monthly Proforma'!$E$145:$FF$145,'[1]Monthly Proforma'!$E$2:$FF$2,'LP Waterfall'!$C110))</f>
        <v>273036.2397128559</v>
      </c>
      <c r="I110" s="104">
        <f t="shared" si="50"/>
        <v>273036.2397128559</v>
      </c>
      <c r="J110" s="66"/>
      <c r="K110" s="66">
        <f t="shared" si="33"/>
        <v>69080.472078749968</v>
      </c>
      <c r="L110" s="66"/>
      <c r="M110" s="66">
        <f t="shared" si="34"/>
        <v>27303.62397128559</v>
      </c>
      <c r="N110" s="66"/>
      <c r="O110" s="66">
        <f t="shared" si="35"/>
        <v>203955.76763410593</v>
      </c>
      <c r="P110" s="66"/>
      <c r="Q110" s="66">
        <f t="shared" si="51"/>
        <v>117388.28177032761</v>
      </c>
      <c r="R110" s="66"/>
      <c r="S110" s="66">
        <f t="shared" si="52"/>
        <v>0</v>
      </c>
      <c r="T110" s="66"/>
      <c r="U110" s="66">
        <f t="shared" si="36"/>
        <v>69080.472078749968</v>
      </c>
      <c r="V110" s="66"/>
      <c r="W110" s="66">
        <f t="shared" si="37"/>
        <v>203955.76763410593</v>
      </c>
      <c r="X110" s="66"/>
      <c r="Y110" s="66">
        <f t="shared" si="53"/>
        <v>0</v>
      </c>
      <c r="Z110" s="66"/>
      <c r="AA110" s="66">
        <f t="shared" si="54"/>
        <v>0</v>
      </c>
      <c r="AB110" s="66"/>
      <c r="AC110" s="66" cm="1">
        <f t="array" ref="AC110">IF(INDEX('[1]Preferred Waterfall'!$Y$28:$Y$160,MATCH('LP Waterfall'!$C110,'[1]Preferred Waterfall'!$C$28:$C$160,0),)&lt;0,INDEX('[1]Preferred Waterfall'!$Y$28:$Y$160,MATCH('LP Waterfall'!$C110,'[1]Preferred Waterfall'!$C$28:$C$160,0),),0)</f>
        <v>0</v>
      </c>
      <c r="AD110" s="66"/>
      <c r="AE110" s="66">
        <f t="shared" si="55"/>
        <v>-6374326.1455683261</v>
      </c>
      <c r="AF110" s="66"/>
      <c r="AG110" s="66">
        <f>IF($C110='[1]Assumptions &amp; Sensitivities'!$G$49,'[1]Operating Statement &amp; Refi'!$Z$16,0)</f>
        <v>0</v>
      </c>
      <c r="AH110" s="66"/>
      <c r="AI110" s="66">
        <f>IF($C110='[1]Assumptions &amp; Sensitivities'!$G$49,'[1]Operating Statement &amp; Refi'!$Z$17,0)</f>
        <v>0</v>
      </c>
      <c r="AJ110" s="66"/>
      <c r="AK110" s="66" cm="1">
        <f t="array" ref="AK110">-IF(INDEX('[1]Preferred Waterfall'!$AE$28:$AE$160,MATCH('LP Waterfall'!$C110,'[1]Preferred Waterfall'!$C$28:$C$160,0),)&lt;0,0,INDEX('[1]Preferred Waterfall'!$AE$28:$AE$160,MATCH('LP Waterfall'!$C110,'[1]Preferred Waterfall'!$C$28:$C$160,0),))</f>
        <v>0</v>
      </c>
      <c r="AL110" s="66"/>
      <c r="AM110" s="66">
        <f t="shared" si="56"/>
        <v>-6374326.1455683261</v>
      </c>
      <c r="AN110" s="66"/>
      <c r="AO110" s="66">
        <f>IF($C110='[1]Operating Statement &amp; Refi'!$U$12,SUM('LP Waterfall'!$AG110,'LP Waterfall'!$AI110,'LP Waterfall'!AK110,$G110),IF($C110&gt;'[1]Operating Statement &amp; Refi'!$U$12,$E110,0))</f>
        <v>273036.2397128559</v>
      </c>
      <c r="AP110" s="66"/>
      <c r="AQ110" s="66">
        <f>IF(AND($C110&gt;='[1]Assumptions &amp; Sensitivities'!$G$49,$C110&lt;='[1]Assumptions &amp; Sensitivities'!$C$14),AQ$26*(-SUM($AG$28:AK110)+$M$18)/-12,0)*-1</f>
        <v>64151.999175534031</v>
      </c>
      <c r="AR110" s="66"/>
      <c r="AS110" s="66">
        <f t="shared" si="38"/>
        <v>6415.1999175534038</v>
      </c>
      <c r="AT110" s="66"/>
      <c r="AU110" s="66">
        <f t="shared" si="39"/>
        <v>57736.799257980631</v>
      </c>
      <c r="AV110" s="66"/>
      <c r="AW110" s="66">
        <f t="shared" si="40"/>
        <v>-6374326.1455683261</v>
      </c>
      <c r="AX110" s="66"/>
      <c r="AY110" s="66">
        <f t="shared" si="41"/>
        <v>20888.424053732186</v>
      </c>
      <c r="AZ110" s="66"/>
      <c r="BA110" s="66">
        <f t="shared" si="42"/>
        <v>41776.848107464379</v>
      </c>
      <c r="BB110" s="66"/>
      <c r="BC110" s="66">
        <f t="shared" si="43"/>
        <v>146218.9683761253</v>
      </c>
      <c r="BD110" s="66"/>
      <c r="BE110" s="66">
        <f t="shared" si="57"/>
        <v>69080.472078749968</v>
      </c>
      <c r="BF110" s="66"/>
      <c r="BG110" s="66">
        <f t="shared" si="44"/>
        <v>203955.76763410593</v>
      </c>
      <c r="BH110" s="66"/>
      <c r="BI110" s="66">
        <f t="shared" si="45"/>
        <v>0</v>
      </c>
      <c r="BJ110" s="66"/>
      <c r="BK110" s="66">
        <f t="shared" si="58"/>
        <v>273036.2397128559</v>
      </c>
      <c r="BL110" s="66"/>
      <c r="BM110" s="66">
        <f t="shared" si="59"/>
        <v>0</v>
      </c>
      <c r="BN110" s="66"/>
      <c r="BO110" s="66">
        <f t="shared" si="46"/>
        <v>0</v>
      </c>
      <c r="BP110" s="66"/>
      <c r="BQ110" s="66">
        <f t="shared" si="60"/>
        <v>0</v>
      </c>
      <c r="BR110" s="66"/>
      <c r="BS110" s="66">
        <f t="shared" si="61"/>
        <v>0</v>
      </c>
      <c r="BT110" s="66"/>
      <c r="BU110" s="66">
        <f t="shared" si="47"/>
        <v>0</v>
      </c>
      <c r="BV110" s="66"/>
      <c r="BW110" s="66">
        <f t="shared" si="62"/>
        <v>0</v>
      </c>
      <c r="BX110" s="66"/>
      <c r="BY110" s="66">
        <f t="shared" si="32"/>
        <v>0</v>
      </c>
      <c r="BZ110" s="66"/>
      <c r="CA110" s="66">
        <f t="shared" si="48"/>
        <v>0</v>
      </c>
      <c r="CB110" s="2"/>
    </row>
    <row r="111" spans="1:80" x14ac:dyDescent="0.3">
      <c r="A111" s="2">
        <f t="shared" si="49"/>
        <v>7</v>
      </c>
      <c r="C111" s="105">
        <f t="shared" si="63"/>
        <v>47938</v>
      </c>
      <c r="E111" s="103" cm="1">
        <f t="array" ref="E111">IFERROR(IF(AND($C111&gt;='[1]Assumptions &amp; Sensitivities'!$C$8,'LP Waterfall'!$C111&lt;='[1]Assumptions &amp; Sensitivities'!$C$14),INDEX('[1]Preferred Waterfall'!$Q$28:$Q$160,MATCH('LP Waterfall'!$C111,'[1]Preferred Waterfall'!$C$28:$C$160,0),),0),0)</f>
        <v>274715.61310947035</v>
      </c>
      <c r="G111" s="103">
        <f>IF($E111&lt;=0,0,SUMIFS('[1]Monthly Proforma'!$E$145:$FF$145,'[1]Monthly Proforma'!$E$2:$FF$2,'LP Waterfall'!$C111))</f>
        <v>274715.61310947035</v>
      </c>
      <c r="I111" s="106">
        <f t="shared" si="50"/>
        <v>274715.61310947035</v>
      </c>
      <c r="J111" s="107"/>
      <c r="K111" s="107">
        <f t="shared" si="33"/>
        <v>69584.2840977343</v>
      </c>
      <c r="L111" s="107"/>
      <c r="M111" s="107">
        <f t="shared" si="34"/>
        <v>27471.561310947032</v>
      </c>
      <c r="N111" s="107"/>
      <c r="O111" s="107">
        <f t="shared" si="35"/>
        <v>205131.32901173603</v>
      </c>
      <c r="P111" s="107"/>
      <c r="Q111" s="107">
        <f t="shared" si="51"/>
        <v>118070.2476134818</v>
      </c>
      <c r="R111" s="107"/>
      <c r="S111" s="107">
        <f t="shared" si="52"/>
        <v>0</v>
      </c>
      <c r="T111" s="107"/>
      <c r="U111" s="107">
        <f t="shared" si="36"/>
        <v>69584.2840977343</v>
      </c>
      <c r="V111" s="107"/>
      <c r="W111" s="107">
        <f t="shared" si="37"/>
        <v>205131.32901173603</v>
      </c>
      <c r="X111" s="107"/>
      <c r="Y111" s="107">
        <f t="shared" si="53"/>
        <v>0</v>
      </c>
      <c r="Z111" s="107"/>
      <c r="AA111" s="107">
        <f t="shared" si="54"/>
        <v>0</v>
      </c>
      <c r="AB111" s="107"/>
      <c r="AC111" s="107" cm="1">
        <f t="array" ref="AC111">IF(INDEX('[1]Preferred Waterfall'!$Y$28:$Y$160,MATCH('LP Waterfall'!$C111,'[1]Preferred Waterfall'!$C$28:$C$160,0),)&lt;0,INDEX('[1]Preferred Waterfall'!$Y$28:$Y$160,MATCH('LP Waterfall'!$C111,'[1]Preferred Waterfall'!$C$28:$C$160,0),),0)</f>
        <v>0</v>
      </c>
      <c r="AD111" s="107"/>
      <c r="AE111" s="107">
        <f t="shared" si="55"/>
        <v>-6374326.1455683261</v>
      </c>
      <c r="AF111" s="107"/>
      <c r="AG111" s="107">
        <f>IF($C111='[1]Assumptions &amp; Sensitivities'!$G$49,'[1]Operating Statement &amp; Refi'!$Z$16,0)</f>
        <v>0</v>
      </c>
      <c r="AH111" s="107"/>
      <c r="AI111" s="107">
        <f>IF($C111='[1]Assumptions &amp; Sensitivities'!$G$49,'[1]Operating Statement &amp; Refi'!$Z$17,0)</f>
        <v>0</v>
      </c>
      <c r="AJ111" s="107"/>
      <c r="AK111" s="107" cm="1">
        <f t="array" ref="AK111">-IF(INDEX('[1]Preferred Waterfall'!$AE$28:$AE$160,MATCH('LP Waterfall'!$C111,'[1]Preferred Waterfall'!$C$28:$C$160,0),)&lt;0,0,INDEX('[1]Preferred Waterfall'!$AE$28:$AE$160,MATCH('LP Waterfall'!$C111,'[1]Preferred Waterfall'!$C$28:$C$160,0),))</f>
        <v>0</v>
      </c>
      <c r="AL111" s="107"/>
      <c r="AM111" s="107">
        <f t="shared" si="56"/>
        <v>-6374326.1455683261</v>
      </c>
      <c r="AN111" s="107"/>
      <c r="AO111" s="107">
        <f>IF($C111='[1]Operating Statement &amp; Refi'!$U$12,SUM('LP Waterfall'!$AG111,'LP Waterfall'!$AI111,'LP Waterfall'!AK111,$G111),IF($C111&gt;'[1]Operating Statement &amp; Refi'!$U$12,$E111,0))</f>
        <v>274715.61310947035</v>
      </c>
      <c r="AP111" s="107"/>
      <c r="AQ111" s="107">
        <f>IF(AND($C111&gt;='[1]Assumptions &amp; Sensitivities'!$G$49,$C111&lt;='[1]Assumptions &amp; Sensitivities'!$C$14),AQ$26*(-SUM($AG$28:AK111)+$M$18)/-12,0)*-1</f>
        <v>64151.999175534031</v>
      </c>
      <c r="AR111" s="107"/>
      <c r="AS111" s="107">
        <f t="shared" si="38"/>
        <v>6415.1999175534038</v>
      </c>
      <c r="AT111" s="107"/>
      <c r="AU111" s="107">
        <f t="shared" si="39"/>
        <v>57736.799257980631</v>
      </c>
      <c r="AV111" s="107"/>
      <c r="AW111" s="107">
        <f t="shared" si="40"/>
        <v>-6374326.1455683261</v>
      </c>
      <c r="AX111" s="107"/>
      <c r="AY111" s="107">
        <f t="shared" si="41"/>
        <v>21056.361393393629</v>
      </c>
      <c r="AZ111" s="107"/>
      <c r="BA111" s="107">
        <f t="shared" si="42"/>
        <v>42112.722786787264</v>
      </c>
      <c r="BB111" s="107"/>
      <c r="BC111" s="107">
        <f t="shared" si="43"/>
        <v>147394.5297537554</v>
      </c>
      <c r="BD111" s="107"/>
      <c r="BE111" s="107">
        <f t="shared" si="57"/>
        <v>69584.2840977343</v>
      </c>
      <c r="BF111" s="107"/>
      <c r="BG111" s="107">
        <f t="shared" si="44"/>
        <v>205131.32901173603</v>
      </c>
      <c r="BH111" s="107"/>
      <c r="BI111" s="107">
        <f t="shared" si="45"/>
        <v>0</v>
      </c>
      <c r="BJ111" s="107"/>
      <c r="BK111" s="107">
        <f t="shared" si="58"/>
        <v>274715.61310947035</v>
      </c>
      <c r="BL111" s="107"/>
      <c r="BM111" s="107">
        <f t="shared" si="59"/>
        <v>0</v>
      </c>
      <c r="BN111" s="107"/>
      <c r="BO111" s="107">
        <f t="shared" si="46"/>
        <v>0</v>
      </c>
      <c r="BP111" s="107"/>
      <c r="BQ111" s="107">
        <f t="shared" si="60"/>
        <v>0</v>
      </c>
      <c r="BR111" s="107"/>
      <c r="BS111" s="107">
        <f t="shared" si="61"/>
        <v>0</v>
      </c>
      <c r="BT111" s="107"/>
      <c r="BU111" s="107">
        <f t="shared" si="47"/>
        <v>0</v>
      </c>
      <c r="BV111" s="107"/>
      <c r="BW111" s="107">
        <f t="shared" si="62"/>
        <v>0</v>
      </c>
      <c r="BX111" s="107"/>
      <c r="BY111" s="107">
        <f t="shared" si="32"/>
        <v>0</v>
      </c>
      <c r="BZ111" s="107"/>
      <c r="CA111" s="107">
        <f t="shared" si="48"/>
        <v>2.9103830456733704E-11</v>
      </c>
      <c r="CB111" s="2"/>
    </row>
    <row r="112" spans="1:80" x14ac:dyDescent="0.3">
      <c r="A112" s="2">
        <f t="shared" si="49"/>
        <v>7</v>
      </c>
      <c r="C112" s="105">
        <f t="shared" si="63"/>
        <v>47968</v>
      </c>
      <c r="E112" s="103" cm="1">
        <f t="array" ref="E112">IFERROR(IF(AND($C112&gt;='[1]Assumptions &amp; Sensitivities'!$C$8,'LP Waterfall'!$C112&lt;='[1]Assumptions &amp; Sensitivities'!$C$14),INDEX('[1]Preferred Waterfall'!$Q$28:$Q$160,MATCH('LP Waterfall'!$C112,'[1]Preferred Waterfall'!$C$28:$C$160,0),),0),0)</f>
        <v>276394.98650608491</v>
      </c>
      <c r="G112" s="103">
        <f>IF($E112&lt;=0,0,SUMIFS('[1]Monthly Proforma'!$E$145:$FF$145,'[1]Monthly Proforma'!$E$2:$FF$2,'LP Waterfall'!$C112))</f>
        <v>276394.98650608491</v>
      </c>
      <c r="I112" s="104">
        <f t="shared" si="50"/>
        <v>276394.98650608491</v>
      </c>
      <c r="J112" s="66"/>
      <c r="K112" s="66">
        <f t="shared" si="33"/>
        <v>70088.096116718662</v>
      </c>
      <c r="L112" s="66"/>
      <c r="M112" s="66">
        <f t="shared" si="34"/>
        <v>27639.49865060849</v>
      </c>
      <c r="N112" s="66"/>
      <c r="O112" s="66">
        <f t="shared" si="35"/>
        <v>206306.89038936625</v>
      </c>
      <c r="P112" s="66"/>
      <c r="Q112" s="66">
        <f t="shared" si="51"/>
        <v>118752.21345663605</v>
      </c>
      <c r="R112" s="66"/>
      <c r="S112" s="66">
        <f t="shared" si="52"/>
        <v>0</v>
      </c>
      <c r="T112" s="66"/>
      <c r="U112" s="66">
        <f t="shared" si="36"/>
        <v>70088.096116718662</v>
      </c>
      <c r="V112" s="66"/>
      <c r="W112" s="66">
        <f t="shared" si="37"/>
        <v>206306.89038936625</v>
      </c>
      <c r="X112" s="66"/>
      <c r="Y112" s="66">
        <f t="shared" si="53"/>
        <v>0</v>
      </c>
      <c r="Z112" s="66"/>
      <c r="AA112" s="66">
        <f t="shared" si="54"/>
        <v>0</v>
      </c>
      <c r="AB112" s="66"/>
      <c r="AC112" s="66" cm="1">
        <f t="array" ref="AC112">IF(INDEX('[1]Preferred Waterfall'!$Y$28:$Y$160,MATCH('LP Waterfall'!$C112,'[1]Preferred Waterfall'!$C$28:$C$160,0),)&lt;0,INDEX('[1]Preferred Waterfall'!$Y$28:$Y$160,MATCH('LP Waterfall'!$C112,'[1]Preferred Waterfall'!$C$28:$C$160,0),),0)</f>
        <v>0</v>
      </c>
      <c r="AD112" s="66"/>
      <c r="AE112" s="66">
        <f t="shared" si="55"/>
        <v>-6374326.1455683261</v>
      </c>
      <c r="AF112" s="66"/>
      <c r="AG112" s="66">
        <f>IF($C112='[1]Assumptions &amp; Sensitivities'!$G$49,'[1]Operating Statement &amp; Refi'!$Z$16,0)</f>
        <v>0</v>
      </c>
      <c r="AH112" s="66"/>
      <c r="AI112" s="66">
        <f>IF($C112='[1]Assumptions &amp; Sensitivities'!$G$49,'[1]Operating Statement &amp; Refi'!$Z$17,0)</f>
        <v>0</v>
      </c>
      <c r="AJ112" s="66"/>
      <c r="AK112" s="66" cm="1">
        <f t="array" ref="AK112">-IF(INDEX('[1]Preferred Waterfall'!$AE$28:$AE$160,MATCH('LP Waterfall'!$C112,'[1]Preferred Waterfall'!$C$28:$C$160,0),)&lt;0,0,INDEX('[1]Preferred Waterfall'!$AE$28:$AE$160,MATCH('LP Waterfall'!$C112,'[1]Preferred Waterfall'!$C$28:$C$160,0),))</f>
        <v>0</v>
      </c>
      <c r="AL112" s="66"/>
      <c r="AM112" s="66">
        <f t="shared" si="56"/>
        <v>-6374326.1455683261</v>
      </c>
      <c r="AN112" s="66"/>
      <c r="AO112" s="66">
        <f>IF($C112='[1]Operating Statement &amp; Refi'!$U$12,SUM('LP Waterfall'!$AG112,'LP Waterfall'!$AI112,'LP Waterfall'!AK112,$G112),IF($C112&gt;'[1]Operating Statement &amp; Refi'!$U$12,$E112,0))</f>
        <v>276394.98650608491</v>
      </c>
      <c r="AP112" s="66"/>
      <c r="AQ112" s="66">
        <f>IF(AND($C112&gt;='[1]Assumptions &amp; Sensitivities'!$G$49,$C112&lt;='[1]Assumptions &amp; Sensitivities'!$C$14),AQ$26*(-SUM($AG$28:AK112)+$M$18)/-12,0)*-1</f>
        <v>64151.999175534031</v>
      </c>
      <c r="AR112" s="66"/>
      <c r="AS112" s="66">
        <f t="shared" si="38"/>
        <v>6415.1999175534038</v>
      </c>
      <c r="AT112" s="66"/>
      <c r="AU112" s="66">
        <f t="shared" si="39"/>
        <v>57736.799257980631</v>
      </c>
      <c r="AV112" s="66"/>
      <c r="AW112" s="66">
        <f t="shared" si="40"/>
        <v>-6374326.1455683261</v>
      </c>
      <c r="AX112" s="66"/>
      <c r="AY112" s="66">
        <f t="shared" si="41"/>
        <v>21224.298733055086</v>
      </c>
      <c r="AZ112" s="66"/>
      <c r="BA112" s="66">
        <f t="shared" si="42"/>
        <v>42448.597466110179</v>
      </c>
      <c r="BB112" s="66"/>
      <c r="BC112" s="66">
        <f t="shared" si="43"/>
        <v>148570.09113138562</v>
      </c>
      <c r="BD112" s="66"/>
      <c r="BE112" s="66">
        <f t="shared" si="57"/>
        <v>70088.096116718662</v>
      </c>
      <c r="BF112" s="66"/>
      <c r="BG112" s="66">
        <f t="shared" si="44"/>
        <v>206306.89038936625</v>
      </c>
      <c r="BH112" s="66"/>
      <c r="BI112" s="66">
        <f t="shared" si="45"/>
        <v>0</v>
      </c>
      <c r="BJ112" s="66"/>
      <c r="BK112" s="66">
        <f t="shared" si="58"/>
        <v>276394.98650608491</v>
      </c>
      <c r="BL112" s="66"/>
      <c r="BM112" s="66">
        <f t="shared" si="59"/>
        <v>0</v>
      </c>
      <c r="BN112" s="66"/>
      <c r="BO112" s="66">
        <f t="shared" si="46"/>
        <v>0</v>
      </c>
      <c r="BP112" s="66"/>
      <c r="BQ112" s="66">
        <f t="shared" si="60"/>
        <v>0</v>
      </c>
      <c r="BR112" s="66"/>
      <c r="BS112" s="66">
        <f t="shared" si="61"/>
        <v>0</v>
      </c>
      <c r="BT112" s="66"/>
      <c r="BU112" s="66">
        <f t="shared" si="47"/>
        <v>0</v>
      </c>
      <c r="BV112" s="66"/>
      <c r="BW112" s="66">
        <f t="shared" si="62"/>
        <v>0</v>
      </c>
      <c r="BX112" s="66"/>
      <c r="BY112" s="66">
        <f t="shared" si="32"/>
        <v>0</v>
      </c>
      <c r="BZ112" s="66"/>
      <c r="CA112" s="66">
        <f t="shared" si="48"/>
        <v>-2.9103830456733704E-11</v>
      </c>
      <c r="CB112" s="2"/>
    </row>
    <row r="113" spans="1:80" x14ac:dyDescent="0.3">
      <c r="A113" s="2">
        <f t="shared" si="49"/>
        <v>8</v>
      </c>
      <c r="C113" s="105">
        <f t="shared" si="63"/>
        <v>47999</v>
      </c>
      <c r="E113" s="103" cm="1">
        <f t="array" ref="E113">IFERROR(IF(AND($C113&gt;='[1]Assumptions &amp; Sensitivities'!$C$8,'LP Waterfall'!$C113&lt;='[1]Assumptions &amp; Sensitivities'!$C$14),INDEX('[1]Preferred Waterfall'!$Q$28:$Q$160,MATCH('LP Waterfall'!$C113,'[1]Preferred Waterfall'!$C$28:$C$160,0),),0),0)</f>
        <v>278074.35990269959</v>
      </c>
      <c r="G113" s="103">
        <f>IF($E113&lt;=0,0,SUMIFS('[1]Monthly Proforma'!$E$145:$FF$145,'[1]Monthly Proforma'!$E$2:$FF$2,'LP Waterfall'!$C113))</f>
        <v>278074.35990269959</v>
      </c>
      <c r="I113" s="106">
        <f t="shared" si="50"/>
        <v>278074.35990269959</v>
      </c>
      <c r="J113" s="107"/>
      <c r="K113" s="107">
        <f t="shared" si="33"/>
        <v>70591.908135703066</v>
      </c>
      <c r="L113" s="107"/>
      <c r="M113" s="107">
        <f t="shared" si="34"/>
        <v>27807.435990269958</v>
      </c>
      <c r="N113" s="107"/>
      <c r="O113" s="107">
        <f t="shared" si="35"/>
        <v>207482.45176699653</v>
      </c>
      <c r="P113" s="107"/>
      <c r="Q113" s="107">
        <f t="shared" si="51"/>
        <v>119434.17929979032</v>
      </c>
      <c r="R113" s="107"/>
      <c r="S113" s="107">
        <f t="shared" si="52"/>
        <v>0</v>
      </c>
      <c r="T113" s="107"/>
      <c r="U113" s="107">
        <f t="shared" si="36"/>
        <v>70591.908135703066</v>
      </c>
      <c r="V113" s="107"/>
      <c r="W113" s="107">
        <f t="shared" si="37"/>
        <v>207482.45176699653</v>
      </c>
      <c r="X113" s="107"/>
      <c r="Y113" s="107">
        <f t="shared" si="53"/>
        <v>0</v>
      </c>
      <c r="Z113" s="107"/>
      <c r="AA113" s="107">
        <f t="shared" si="54"/>
        <v>0</v>
      </c>
      <c r="AB113" s="107"/>
      <c r="AC113" s="107" cm="1">
        <f t="array" ref="AC113">IF(INDEX('[1]Preferred Waterfall'!$Y$28:$Y$160,MATCH('LP Waterfall'!$C113,'[1]Preferred Waterfall'!$C$28:$C$160,0),)&lt;0,INDEX('[1]Preferred Waterfall'!$Y$28:$Y$160,MATCH('LP Waterfall'!$C113,'[1]Preferred Waterfall'!$C$28:$C$160,0),),0)</f>
        <v>0</v>
      </c>
      <c r="AD113" s="107"/>
      <c r="AE113" s="107">
        <f t="shared" si="55"/>
        <v>-6374326.1455683261</v>
      </c>
      <c r="AF113" s="107"/>
      <c r="AG113" s="107">
        <f>IF($C113='[1]Assumptions &amp; Sensitivities'!$G$49,'[1]Operating Statement &amp; Refi'!$Z$16,0)</f>
        <v>0</v>
      </c>
      <c r="AH113" s="107"/>
      <c r="AI113" s="107">
        <f>IF($C113='[1]Assumptions &amp; Sensitivities'!$G$49,'[1]Operating Statement &amp; Refi'!$Z$17,0)</f>
        <v>0</v>
      </c>
      <c r="AJ113" s="107"/>
      <c r="AK113" s="107" cm="1">
        <f t="array" ref="AK113">-IF(INDEX('[1]Preferred Waterfall'!$AE$28:$AE$160,MATCH('LP Waterfall'!$C113,'[1]Preferred Waterfall'!$C$28:$C$160,0),)&lt;0,0,INDEX('[1]Preferred Waterfall'!$AE$28:$AE$160,MATCH('LP Waterfall'!$C113,'[1]Preferred Waterfall'!$C$28:$C$160,0),))</f>
        <v>0</v>
      </c>
      <c r="AL113" s="107"/>
      <c r="AM113" s="107">
        <f t="shared" si="56"/>
        <v>-6374326.1455683261</v>
      </c>
      <c r="AN113" s="107"/>
      <c r="AO113" s="107">
        <f>IF($C113='[1]Operating Statement &amp; Refi'!$U$12,SUM('LP Waterfall'!$AG113,'LP Waterfall'!$AI113,'LP Waterfall'!AK113,$G113),IF($C113&gt;'[1]Operating Statement &amp; Refi'!$U$12,$E113,0))</f>
        <v>278074.35990269959</v>
      </c>
      <c r="AP113" s="107"/>
      <c r="AQ113" s="107">
        <f>IF(AND($C113&gt;='[1]Assumptions &amp; Sensitivities'!$G$49,$C113&lt;='[1]Assumptions &amp; Sensitivities'!$C$14),AQ$26*(-SUM($AG$28:AK113)+$M$18)/-12,0)*-1</f>
        <v>64151.999175534031</v>
      </c>
      <c r="AR113" s="107"/>
      <c r="AS113" s="107">
        <f t="shared" si="38"/>
        <v>6415.1999175534038</v>
      </c>
      <c r="AT113" s="107"/>
      <c r="AU113" s="107">
        <f t="shared" si="39"/>
        <v>57736.799257980631</v>
      </c>
      <c r="AV113" s="107"/>
      <c r="AW113" s="107">
        <f t="shared" si="40"/>
        <v>-6374326.1455683261</v>
      </c>
      <c r="AX113" s="107"/>
      <c r="AY113" s="107">
        <f t="shared" si="41"/>
        <v>21392.236072716554</v>
      </c>
      <c r="AZ113" s="107"/>
      <c r="BA113" s="107">
        <f t="shared" si="42"/>
        <v>42784.472145433116</v>
      </c>
      <c r="BB113" s="107"/>
      <c r="BC113" s="107">
        <f t="shared" si="43"/>
        <v>149745.6525090159</v>
      </c>
      <c r="BD113" s="107"/>
      <c r="BE113" s="107">
        <f t="shared" si="57"/>
        <v>70591.908135703066</v>
      </c>
      <c r="BF113" s="107"/>
      <c r="BG113" s="107">
        <f t="shared" si="44"/>
        <v>207482.45176699653</v>
      </c>
      <c r="BH113" s="107"/>
      <c r="BI113" s="107">
        <f t="shared" si="45"/>
        <v>0</v>
      </c>
      <c r="BJ113" s="107"/>
      <c r="BK113" s="107">
        <f t="shared" si="58"/>
        <v>278074.35990269959</v>
      </c>
      <c r="BL113" s="107"/>
      <c r="BM113" s="107">
        <f t="shared" si="59"/>
        <v>0</v>
      </c>
      <c r="BN113" s="107"/>
      <c r="BO113" s="107">
        <f t="shared" si="46"/>
        <v>0</v>
      </c>
      <c r="BP113" s="107"/>
      <c r="BQ113" s="107">
        <f t="shared" si="60"/>
        <v>0</v>
      </c>
      <c r="BR113" s="107"/>
      <c r="BS113" s="107">
        <f t="shared" si="61"/>
        <v>0</v>
      </c>
      <c r="BT113" s="107"/>
      <c r="BU113" s="107">
        <f t="shared" si="47"/>
        <v>0</v>
      </c>
      <c r="BV113" s="107"/>
      <c r="BW113" s="107">
        <f t="shared" si="62"/>
        <v>0</v>
      </c>
      <c r="BX113" s="107"/>
      <c r="BY113" s="107">
        <f t="shared" si="32"/>
        <v>0</v>
      </c>
      <c r="BZ113" s="107"/>
      <c r="CA113" s="107">
        <f t="shared" si="48"/>
        <v>-2.9103830456733704E-11</v>
      </c>
      <c r="CB113" s="2"/>
    </row>
    <row r="114" spans="1:80" x14ac:dyDescent="0.3">
      <c r="A114" s="2">
        <f t="shared" si="49"/>
        <v>8</v>
      </c>
      <c r="C114" s="105">
        <f t="shared" si="63"/>
        <v>48029</v>
      </c>
      <c r="E114" s="103" cm="1">
        <f t="array" ref="E114">IFERROR(IF(AND($C114&gt;='[1]Assumptions &amp; Sensitivities'!$C$8,'LP Waterfall'!$C114&lt;='[1]Assumptions &amp; Sensitivities'!$C$14),INDEX('[1]Preferred Waterfall'!$Q$28:$Q$160,MATCH('LP Waterfall'!$C114,'[1]Preferred Waterfall'!$C$28:$C$160,0),),0),0)</f>
        <v>279753.73329931416</v>
      </c>
      <c r="G114" s="103">
        <f>IF($E114&lt;=0,0,SUMIFS('[1]Monthly Proforma'!$E$145:$FF$145,'[1]Monthly Proforma'!$E$2:$FF$2,'LP Waterfall'!$C114))</f>
        <v>279753.73329931416</v>
      </c>
      <c r="I114" s="104">
        <f t="shared" si="50"/>
        <v>279753.73329931416</v>
      </c>
      <c r="J114" s="66"/>
      <c r="K114" s="66">
        <f t="shared" si="33"/>
        <v>71095.720154687442</v>
      </c>
      <c r="L114" s="66"/>
      <c r="M114" s="66">
        <f t="shared" si="34"/>
        <v>27975.373329931415</v>
      </c>
      <c r="N114" s="66"/>
      <c r="O114" s="66">
        <f t="shared" si="35"/>
        <v>208658.01314462672</v>
      </c>
      <c r="P114" s="66"/>
      <c r="Q114" s="66">
        <f t="shared" si="51"/>
        <v>120116.14514294456</v>
      </c>
      <c r="R114" s="66"/>
      <c r="S114" s="66">
        <f t="shared" si="52"/>
        <v>0</v>
      </c>
      <c r="T114" s="66"/>
      <c r="U114" s="66">
        <f t="shared" si="36"/>
        <v>71095.720154687442</v>
      </c>
      <c r="V114" s="66"/>
      <c r="W114" s="66">
        <f t="shared" si="37"/>
        <v>208658.01314462672</v>
      </c>
      <c r="X114" s="66"/>
      <c r="Y114" s="66">
        <f t="shared" si="53"/>
        <v>0</v>
      </c>
      <c r="Z114" s="66"/>
      <c r="AA114" s="66">
        <f t="shared" si="54"/>
        <v>0</v>
      </c>
      <c r="AB114" s="66"/>
      <c r="AC114" s="66" cm="1">
        <f t="array" ref="AC114">IF(INDEX('[1]Preferred Waterfall'!$Y$28:$Y$160,MATCH('LP Waterfall'!$C114,'[1]Preferred Waterfall'!$C$28:$C$160,0),)&lt;0,INDEX('[1]Preferred Waterfall'!$Y$28:$Y$160,MATCH('LP Waterfall'!$C114,'[1]Preferred Waterfall'!$C$28:$C$160,0),),0)</f>
        <v>0</v>
      </c>
      <c r="AD114" s="66"/>
      <c r="AE114" s="66">
        <f t="shared" si="55"/>
        <v>-6374326.1455683261</v>
      </c>
      <c r="AF114" s="66"/>
      <c r="AG114" s="66">
        <f>IF($C114='[1]Assumptions &amp; Sensitivities'!$G$49,'[1]Operating Statement &amp; Refi'!$Z$16,0)</f>
        <v>0</v>
      </c>
      <c r="AH114" s="66"/>
      <c r="AI114" s="66">
        <f>IF($C114='[1]Assumptions &amp; Sensitivities'!$G$49,'[1]Operating Statement &amp; Refi'!$Z$17,0)</f>
        <v>0</v>
      </c>
      <c r="AJ114" s="66"/>
      <c r="AK114" s="66" cm="1">
        <f t="array" ref="AK114">-IF(INDEX('[1]Preferred Waterfall'!$AE$28:$AE$160,MATCH('LP Waterfall'!$C114,'[1]Preferred Waterfall'!$C$28:$C$160,0),)&lt;0,0,INDEX('[1]Preferred Waterfall'!$AE$28:$AE$160,MATCH('LP Waterfall'!$C114,'[1]Preferred Waterfall'!$C$28:$C$160,0),))</f>
        <v>0</v>
      </c>
      <c r="AL114" s="66"/>
      <c r="AM114" s="66">
        <f t="shared" si="56"/>
        <v>-6374326.1455683261</v>
      </c>
      <c r="AN114" s="66"/>
      <c r="AO114" s="66">
        <f>IF($C114='[1]Operating Statement &amp; Refi'!$U$12,SUM('LP Waterfall'!$AG114,'LP Waterfall'!$AI114,'LP Waterfall'!AK114,$G114),IF($C114&gt;'[1]Operating Statement &amp; Refi'!$U$12,$E114,0))</f>
        <v>279753.73329931416</v>
      </c>
      <c r="AP114" s="66"/>
      <c r="AQ114" s="66">
        <f>IF(AND($C114&gt;='[1]Assumptions &amp; Sensitivities'!$G$49,$C114&lt;='[1]Assumptions &amp; Sensitivities'!$C$14),AQ$26*(-SUM($AG$28:AK114)+$M$18)/-12,0)*-1</f>
        <v>64151.999175534031</v>
      </c>
      <c r="AR114" s="66"/>
      <c r="AS114" s="66">
        <f t="shared" si="38"/>
        <v>6415.1999175534038</v>
      </c>
      <c r="AT114" s="66"/>
      <c r="AU114" s="66">
        <f t="shared" si="39"/>
        <v>57736.799257980631</v>
      </c>
      <c r="AV114" s="66"/>
      <c r="AW114" s="66">
        <f t="shared" si="40"/>
        <v>-6374326.1455683261</v>
      </c>
      <c r="AX114" s="66"/>
      <c r="AY114" s="66">
        <f t="shared" si="41"/>
        <v>21560.173412378012</v>
      </c>
      <c r="AZ114" s="66"/>
      <c r="BA114" s="66">
        <f t="shared" si="42"/>
        <v>43120.34682475603</v>
      </c>
      <c r="BB114" s="66"/>
      <c r="BC114" s="66">
        <f t="shared" si="43"/>
        <v>150921.21388664609</v>
      </c>
      <c r="BD114" s="66"/>
      <c r="BE114" s="66">
        <f t="shared" si="57"/>
        <v>71095.720154687442</v>
      </c>
      <c r="BF114" s="66"/>
      <c r="BG114" s="66">
        <f t="shared" si="44"/>
        <v>208658.01314462672</v>
      </c>
      <c r="BH114" s="66"/>
      <c r="BI114" s="66">
        <f t="shared" si="45"/>
        <v>0</v>
      </c>
      <c r="BJ114" s="66"/>
      <c r="BK114" s="66">
        <f t="shared" si="58"/>
        <v>279753.73329931416</v>
      </c>
      <c r="BL114" s="66"/>
      <c r="BM114" s="66">
        <f t="shared" si="59"/>
        <v>0</v>
      </c>
      <c r="BN114" s="66"/>
      <c r="BO114" s="66">
        <f t="shared" si="46"/>
        <v>0</v>
      </c>
      <c r="BP114" s="66"/>
      <c r="BQ114" s="66">
        <f t="shared" si="60"/>
        <v>0</v>
      </c>
      <c r="BR114" s="66"/>
      <c r="BS114" s="66">
        <f t="shared" si="61"/>
        <v>0</v>
      </c>
      <c r="BT114" s="66"/>
      <c r="BU114" s="66">
        <f t="shared" si="47"/>
        <v>0</v>
      </c>
      <c r="BV114" s="66"/>
      <c r="BW114" s="66">
        <f t="shared" si="62"/>
        <v>0</v>
      </c>
      <c r="BX114" s="66"/>
      <c r="BY114" s="66">
        <f t="shared" si="32"/>
        <v>0</v>
      </c>
      <c r="BZ114" s="66"/>
      <c r="CA114" s="66">
        <f t="shared" si="48"/>
        <v>0</v>
      </c>
      <c r="CB114" s="2"/>
    </row>
    <row r="115" spans="1:80" x14ac:dyDescent="0.3">
      <c r="A115" s="2">
        <f t="shared" si="49"/>
        <v>8</v>
      </c>
      <c r="C115" s="105">
        <f t="shared" si="63"/>
        <v>48060</v>
      </c>
      <c r="E115" s="103" cm="1">
        <f t="array" ref="E115">IFERROR(IF(AND($C115&gt;='[1]Assumptions &amp; Sensitivities'!$C$8,'LP Waterfall'!$C115&lt;='[1]Assumptions &amp; Sensitivities'!$C$14),INDEX('[1]Preferred Waterfall'!$Q$28:$Q$160,MATCH('LP Waterfall'!$C115,'[1]Preferred Waterfall'!$C$28:$C$160,0),),0),0)</f>
        <v>281433.10669592873</v>
      </c>
      <c r="G115" s="103">
        <f>IF($E115&lt;=0,0,SUMIFS('[1]Monthly Proforma'!$E$145:$FF$145,'[1]Monthly Proforma'!$E$2:$FF$2,'LP Waterfall'!$C115))</f>
        <v>281433.10669592873</v>
      </c>
      <c r="I115" s="106">
        <f t="shared" si="50"/>
        <v>281433.10669592873</v>
      </c>
      <c r="J115" s="107"/>
      <c r="K115" s="107">
        <f t="shared" si="33"/>
        <v>71599.532173671818</v>
      </c>
      <c r="L115" s="107"/>
      <c r="M115" s="107">
        <f t="shared" si="34"/>
        <v>28143.310669592873</v>
      </c>
      <c r="N115" s="107"/>
      <c r="O115" s="107">
        <f t="shared" si="35"/>
        <v>209833.57452225691</v>
      </c>
      <c r="P115" s="107"/>
      <c r="Q115" s="107">
        <f t="shared" si="51"/>
        <v>120798.11098609879</v>
      </c>
      <c r="R115" s="107"/>
      <c r="S115" s="107">
        <f t="shared" si="52"/>
        <v>0</v>
      </c>
      <c r="T115" s="107"/>
      <c r="U115" s="107">
        <f t="shared" si="36"/>
        <v>71599.532173671818</v>
      </c>
      <c r="V115" s="107"/>
      <c r="W115" s="107">
        <f t="shared" si="37"/>
        <v>209833.57452225691</v>
      </c>
      <c r="X115" s="107"/>
      <c r="Y115" s="107">
        <f t="shared" si="53"/>
        <v>0</v>
      </c>
      <c r="Z115" s="107"/>
      <c r="AA115" s="107">
        <f t="shared" si="54"/>
        <v>0</v>
      </c>
      <c r="AB115" s="107"/>
      <c r="AC115" s="107" cm="1">
        <f t="array" ref="AC115">IF(INDEX('[1]Preferred Waterfall'!$Y$28:$Y$160,MATCH('LP Waterfall'!$C115,'[1]Preferred Waterfall'!$C$28:$C$160,0),)&lt;0,INDEX('[1]Preferred Waterfall'!$Y$28:$Y$160,MATCH('LP Waterfall'!$C115,'[1]Preferred Waterfall'!$C$28:$C$160,0),),0)</f>
        <v>0</v>
      </c>
      <c r="AD115" s="107"/>
      <c r="AE115" s="107">
        <f t="shared" si="55"/>
        <v>-6374326.1455683261</v>
      </c>
      <c r="AF115" s="107"/>
      <c r="AG115" s="107">
        <f>IF($C115='[1]Assumptions &amp; Sensitivities'!$G$49,'[1]Operating Statement &amp; Refi'!$Z$16,0)</f>
        <v>0</v>
      </c>
      <c r="AH115" s="107"/>
      <c r="AI115" s="107">
        <f>IF($C115='[1]Assumptions &amp; Sensitivities'!$G$49,'[1]Operating Statement &amp; Refi'!$Z$17,0)</f>
        <v>0</v>
      </c>
      <c r="AJ115" s="107"/>
      <c r="AK115" s="107" cm="1">
        <f t="array" ref="AK115">-IF(INDEX('[1]Preferred Waterfall'!$AE$28:$AE$160,MATCH('LP Waterfall'!$C115,'[1]Preferred Waterfall'!$C$28:$C$160,0),)&lt;0,0,INDEX('[1]Preferred Waterfall'!$AE$28:$AE$160,MATCH('LP Waterfall'!$C115,'[1]Preferred Waterfall'!$C$28:$C$160,0),))</f>
        <v>0</v>
      </c>
      <c r="AL115" s="107"/>
      <c r="AM115" s="107">
        <f t="shared" si="56"/>
        <v>-6374326.1455683261</v>
      </c>
      <c r="AN115" s="107"/>
      <c r="AO115" s="107">
        <f>IF($C115='[1]Operating Statement &amp; Refi'!$U$12,SUM('LP Waterfall'!$AG115,'LP Waterfall'!$AI115,'LP Waterfall'!AK115,$G115),IF($C115&gt;'[1]Operating Statement &amp; Refi'!$U$12,$E115,0))</f>
        <v>281433.10669592873</v>
      </c>
      <c r="AP115" s="107"/>
      <c r="AQ115" s="107">
        <f>IF(AND($C115&gt;='[1]Assumptions &amp; Sensitivities'!$G$49,$C115&lt;='[1]Assumptions &amp; Sensitivities'!$C$14),AQ$26*(-SUM($AG$28:AK115)+$M$18)/-12,0)*-1</f>
        <v>64151.999175534031</v>
      </c>
      <c r="AR115" s="107"/>
      <c r="AS115" s="107">
        <f t="shared" si="38"/>
        <v>6415.1999175534038</v>
      </c>
      <c r="AT115" s="107"/>
      <c r="AU115" s="107">
        <f t="shared" si="39"/>
        <v>57736.799257980631</v>
      </c>
      <c r="AV115" s="107"/>
      <c r="AW115" s="107">
        <f t="shared" si="40"/>
        <v>-6374326.1455683261</v>
      </c>
      <c r="AX115" s="107"/>
      <c r="AY115" s="107">
        <f t="shared" si="41"/>
        <v>21728.110752039469</v>
      </c>
      <c r="AZ115" s="107"/>
      <c r="BA115" s="107">
        <f t="shared" si="42"/>
        <v>43456.221504078945</v>
      </c>
      <c r="BB115" s="107"/>
      <c r="BC115" s="107">
        <f t="shared" si="43"/>
        <v>152096.77526427628</v>
      </c>
      <c r="BD115" s="107"/>
      <c r="BE115" s="107">
        <f t="shared" si="57"/>
        <v>71599.532173671818</v>
      </c>
      <c r="BF115" s="107"/>
      <c r="BG115" s="107">
        <f t="shared" si="44"/>
        <v>209833.57452225691</v>
      </c>
      <c r="BH115" s="107"/>
      <c r="BI115" s="107">
        <f t="shared" si="45"/>
        <v>0</v>
      </c>
      <c r="BJ115" s="107"/>
      <c r="BK115" s="107">
        <f t="shared" si="58"/>
        <v>281433.10669592873</v>
      </c>
      <c r="BL115" s="107"/>
      <c r="BM115" s="107">
        <f t="shared" si="59"/>
        <v>0</v>
      </c>
      <c r="BN115" s="107"/>
      <c r="BO115" s="107">
        <f t="shared" si="46"/>
        <v>0</v>
      </c>
      <c r="BP115" s="107"/>
      <c r="BQ115" s="107">
        <f t="shared" si="60"/>
        <v>0</v>
      </c>
      <c r="BR115" s="107"/>
      <c r="BS115" s="107">
        <f t="shared" si="61"/>
        <v>0</v>
      </c>
      <c r="BT115" s="107"/>
      <c r="BU115" s="107">
        <f t="shared" si="47"/>
        <v>0</v>
      </c>
      <c r="BV115" s="107"/>
      <c r="BW115" s="107">
        <f t="shared" si="62"/>
        <v>0</v>
      </c>
      <c r="BX115" s="107"/>
      <c r="BY115" s="107">
        <f t="shared" si="32"/>
        <v>0</v>
      </c>
      <c r="BZ115" s="107"/>
      <c r="CA115" s="107">
        <f t="shared" si="48"/>
        <v>0</v>
      </c>
      <c r="CB115" s="2"/>
    </row>
    <row r="116" spans="1:80" x14ac:dyDescent="0.3">
      <c r="A116" s="2">
        <f t="shared" si="49"/>
        <v>8</v>
      </c>
      <c r="C116" s="105">
        <f t="shared" si="63"/>
        <v>48091</v>
      </c>
      <c r="E116" s="103" cm="1">
        <f t="array" ref="E116">IFERROR(IF(AND($C116&gt;='[1]Assumptions &amp; Sensitivities'!$C$8,'LP Waterfall'!$C116&lt;='[1]Assumptions &amp; Sensitivities'!$C$14),INDEX('[1]Preferred Waterfall'!$Q$28:$Q$160,MATCH('LP Waterfall'!$C116,'[1]Preferred Waterfall'!$C$28:$C$160,0),),0),0)</f>
        <v>283112.48009254318</v>
      </c>
      <c r="G116" s="103">
        <f>IF($E116&lt;=0,0,SUMIFS('[1]Monthly Proforma'!$E$145:$FF$145,'[1]Monthly Proforma'!$E$2:$FF$2,'LP Waterfall'!$C116))</f>
        <v>283112.48009254318</v>
      </c>
      <c r="I116" s="104">
        <f t="shared" si="50"/>
        <v>283112.48009254318</v>
      </c>
      <c r="J116" s="66"/>
      <c r="K116" s="66">
        <f t="shared" si="33"/>
        <v>72103.34419265615</v>
      </c>
      <c r="L116" s="66"/>
      <c r="M116" s="66">
        <f t="shared" si="34"/>
        <v>28311.248009254316</v>
      </c>
      <c r="N116" s="66"/>
      <c r="O116" s="66">
        <f t="shared" si="35"/>
        <v>211009.13589988701</v>
      </c>
      <c r="P116" s="66"/>
      <c r="Q116" s="66">
        <f t="shared" si="51"/>
        <v>121480.07682925297</v>
      </c>
      <c r="R116" s="66"/>
      <c r="S116" s="66">
        <f t="shared" si="52"/>
        <v>0</v>
      </c>
      <c r="T116" s="66"/>
      <c r="U116" s="66">
        <f t="shared" si="36"/>
        <v>72103.34419265615</v>
      </c>
      <c r="V116" s="66"/>
      <c r="W116" s="66">
        <f t="shared" si="37"/>
        <v>211009.13589988701</v>
      </c>
      <c r="X116" s="66"/>
      <c r="Y116" s="66">
        <f t="shared" si="53"/>
        <v>0</v>
      </c>
      <c r="Z116" s="66"/>
      <c r="AA116" s="66">
        <f t="shared" si="54"/>
        <v>0</v>
      </c>
      <c r="AB116" s="66"/>
      <c r="AC116" s="66" cm="1">
        <f t="array" ref="AC116">IF(INDEX('[1]Preferred Waterfall'!$Y$28:$Y$160,MATCH('LP Waterfall'!$C116,'[1]Preferred Waterfall'!$C$28:$C$160,0),)&lt;0,INDEX('[1]Preferred Waterfall'!$Y$28:$Y$160,MATCH('LP Waterfall'!$C116,'[1]Preferred Waterfall'!$C$28:$C$160,0),),0)</f>
        <v>0</v>
      </c>
      <c r="AD116" s="66"/>
      <c r="AE116" s="66">
        <f t="shared" si="55"/>
        <v>-6374326.1455683261</v>
      </c>
      <c r="AF116" s="66"/>
      <c r="AG116" s="66">
        <f>IF($C116='[1]Assumptions &amp; Sensitivities'!$G$49,'[1]Operating Statement &amp; Refi'!$Z$16,0)</f>
        <v>0</v>
      </c>
      <c r="AH116" s="66"/>
      <c r="AI116" s="66">
        <f>IF($C116='[1]Assumptions &amp; Sensitivities'!$G$49,'[1]Operating Statement &amp; Refi'!$Z$17,0)</f>
        <v>0</v>
      </c>
      <c r="AJ116" s="66"/>
      <c r="AK116" s="66" cm="1">
        <f t="array" ref="AK116">-IF(INDEX('[1]Preferred Waterfall'!$AE$28:$AE$160,MATCH('LP Waterfall'!$C116,'[1]Preferred Waterfall'!$C$28:$C$160,0),)&lt;0,0,INDEX('[1]Preferred Waterfall'!$AE$28:$AE$160,MATCH('LP Waterfall'!$C116,'[1]Preferred Waterfall'!$C$28:$C$160,0),))</f>
        <v>0</v>
      </c>
      <c r="AL116" s="66"/>
      <c r="AM116" s="66">
        <f t="shared" si="56"/>
        <v>-6374326.1455683261</v>
      </c>
      <c r="AN116" s="66"/>
      <c r="AO116" s="66">
        <f>IF($C116='[1]Operating Statement &amp; Refi'!$U$12,SUM('LP Waterfall'!$AG116,'LP Waterfall'!$AI116,'LP Waterfall'!AK116,$G116),IF($C116&gt;'[1]Operating Statement &amp; Refi'!$U$12,$E116,0))</f>
        <v>283112.48009254318</v>
      </c>
      <c r="AP116" s="66"/>
      <c r="AQ116" s="66">
        <f>IF(AND($C116&gt;='[1]Assumptions &amp; Sensitivities'!$G$49,$C116&lt;='[1]Assumptions &amp; Sensitivities'!$C$14),AQ$26*(-SUM($AG$28:AK116)+$M$18)/-12,0)*-1</f>
        <v>64151.999175534031</v>
      </c>
      <c r="AR116" s="66"/>
      <c r="AS116" s="66">
        <f t="shared" si="38"/>
        <v>6415.1999175534038</v>
      </c>
      <c r="AT116" s="66"/>
      <c r="AU116" s="66">
        <f t="shared" si="39"/>
        <v>57736.799257980631</v>
      </c>
      <c r="AV116" s="66"/>
      <c r="AW116" s="66">
        <f t="shared" si="40"/>
        <v>-6374326.1455683261</v>
      </c>
      <c r="AX116" s="66"/>
      <c r="AY116" s="66">
        <f t="shared" si="41"/>
        <v>21896.048091700912</v>
      </c>
      <c r="AZ116" s="66"/>
      <c r="BA116" s="66">
        <f t="shared" si="42"/>
        <v>43792.096183401831</v>
      </c>
      <c r="BB116" s="66"/>
      <c r="BC116" s="66">
        <f t="shared" si="43"/>
        <v>153272.33664190638</v>
      </c>
      <c r="BD116" s="66"/>
      <c r="BE116" s="66">
        <f t="shared" si="57"/>
        <v>72103.34419265615</v>
      </c>
      <c r="BF116" s="66"/>
      <c r="BG116" s="66">
        <f t="shared" si="44"/>
        <v>211009.13589988701</v>
      </c>
      <c r="BH116" s="66"/>
      <c r="BI116" s="66">
        <f t="shared" si="45"/>
        <v>0</v>
      </c>
      <c r="BJ116" s="66"/>
      <c r="BK116" s="66">
        <f t="shared" si="58"/>
        <v>283112.48009254318</v>
      </c>
      <c r="BL116" s="66"/>
      <c r="BM116" s="66">
        <f t="shared" si="59"/>
        <v>0</v>
      </c>
      <c r="BN116" s="66"/>
      <c r="BO116" s="66">
        <f t="shared" si="46"/>
        <v>0</v>
      </c>
      <c r="BP116" s="66"/>
      <c r="BQ116" s="66">
        <f t="shared" si="60"/>
        <v>0</v>
      </c>
      <c r="BR116" s="66"/>
      <c r="BS116" s="66">
        <f t="shared" si="61"/>
        <v>0</v>
      </c>
      <c r="BT116" s="66"/>
      <c r="BU116" s="66">
        <f t="shared" si="47"/>
        <v>0</v>
      </c>
      <c r="BV116" s="66"/>
      <c r="BW116" s="66">
        <f t="shared" si="62"/>
        <v>0</v>
      </c>
      <c r="BX116" s="66"/>
      <c r="BY116" s="66">
        <f t="shared" si="32"/>
        <v>0</v>
      </c>
      <c r="BZ116" s="66"/>
      <c r="CA116" s="66">
        <f t="shared" si="48"/>
        <v>2.9103830456733704E-11</v>
      </c>
      <c r="CB116" s="2"/>
    </row>
    <row r="117" spans="1:80" x14ac:dyDescent="0.3">
      <c r="A117" s="2">
        <f t="shared" si="49"/>
        <v>8</v>
      </c>
      <c r="C117" s="105">
        <f t="shared" si="63"/>
        <v>48121</v>
      </c>
      <c r="E117" s="103" cm="1">
        <f t="array" ref="E117">IFERROR(IF(AND($C117&gt;='[1]Assumptions &amp; Sensitivities'!$C$8,'LP Waterfall'!$C117&lt;='[1]Assumptions &amp; Sensitivities'!$C$14),INDEX('[1]Preferred Waterfall'!$Q$28:$Q$160,MATCH('LP Waterfall'!$C117,'[1]Preferred Waterfall'!$C$28:$C$160,0),),0),0)</f>
        <v>284791.85348915763</v>
      </c>
      <c r="G117" s="103">
        <f>IF($E117&lt;=0,0,SUMIFS('[1]Monthly Proforma'!$E$145:$FF$145,'[1]Monthly Proforma'!$E$2:$FF$2,'LP Waterfall'!$C117))</f>
        <v>284791.85348915763</v>
      </c>
      <c r="I117" s="106">
        <f t="shared" si="50"/>
        <v>284791.85348915763</v>
      </c>
      <c r="J117" s="107"/>
      <c r="K117" s="107">
        <f t="shared" si="33"/>
        <v>72607.156211640482</v>
      </c>
      <c r="L117" s="107"/>
      <c r="M117" s="107">
        <f t="shared" si="34"/>
        <v>28479.185348915762</v>
      </c>
      <c r="N117" s="107"/>
      <c r="O117" s="107">
        <f t="shared" si="35"/>
        <v>212184.69727751715</v>
      </c>
      <c r="P117" s="107"/>
      <c r="Q117" s="107">
        <f t="shared" si="51"/>
        <v>122162.04267240716</v>
      </c>
      <c r="R117" s="107"/>
      <c r="S117" s="107">
        <f t="shared" si="52"/>
        <v>0</v>
      </c>
      <c r="T117" s="107"/>
      <c r="U117" s="107">
        <f t="shared" si="36"/>
        <v>72607.156211640482</v>
      </c>
      <c r="V117" s="107"/>
      <c r="W117" s="107">
        <f t="shared" si="37"/>
        <v>212184.69727751715</v>
      </c>
      <c r="X117" s="107"/>
      <c r="Y117" s="107">
        <f t="shared" si="53"/>
        <v>0</v>
      </c>
      <c r="Z117" s="107"/>
      <c r="AA117" s="107">
        <f t="shared" si="54"/>
        <v>0</v>
      </c>
      <c r="AB117" s="107"/>
      <c r="AC117" s="107" cm="1">
        <f t="array" ref="AC117">IF(INDEX('[1]Preferred Waterfall'!$Y$28:$Y$160,MATCH('LP Waterfall'!$C117,'[1]Preferred Waterfall'!$C$28:$C$160,0),)&lt;0,INDEX('[1]Preferred Waterfall'!$Y$28:$Y$160,MATCH('LP Waterfall'!$C117,'[1]Preferred Waterfall'!$C$28:$C$160,0),),0)</f>
        <v>0</v>
      </c>
      <c r="AD117" s="107"/>
      <c r="AE117" s="107">
        <f t="shared" si="55"/>
        <v>-6374326.1455683261</v>
      </c>
      <c r="AF117" s="107"/>
      <c r="AG117" s="107">
        <f>IF($C117='[1]Assumptions &amp; Sensitivities'!$G$49,'[1]Operating Statement &amp; Refi'!$Z$16,0)</f>
        <v>0</v>
      </c>
      <c r="AH117" s="107"/>
      <c r="AI117" s="107">
        <f>IF($C117='[1]Assumptions &amp; Sensitivities'!$G$49,'[1]Operating Statement &amp; Refi'!$Z$17,0)</f>
        <v>0</v>
      </c>
      <c r="AJ117" s="107"/>
      <c r="AK117" s="107" cm="1">
        <f t="array" ref="AK117">-IF(INDEX('[1]Preferred Waterfall'!$AE$28:$AE$160,MATCH('LP Waterfall'!$C117,'[1]Preferred Waterfall'!$C$28:$C$160,0),)&lt;0,0,INDEX('[1]Preferred Waterfall'!$AE$28:$AE$160,MATCH('LP Waterfall'!$C117,'[1]Preferred Waterfall'!$C$28:$C$160,0),))</f>
        <v>0</v>
      </c>
      <c r="AL117" s="107"/>
      <c r="AM117" s="107">
        <f t="shared" si="56"/>
        <v>-6374326.1455683261</v>
      </c>
      <c r="AN117" s="107"/>
      <c r="AO117" s="107">
        <f>IF($C117='[1]Operating Statement &amp; Refi'!$U$12,SUM('LP Waterfall'!$AG117,'LP Waterfall'!$AI117,'LP Waterfall'!AK117,$G117),IF($C117&gt;'[1]Operating Statement &amp; Refi'!$U$12,$E117,0))</f>
        <v>284791.85348915763</v>
      </c>
      <c r="AP117" s="107"/>
      <c r="AQ117" s="107">
        <f>IF(AND($C117&gt;='[1]Assumptions &amp; Sensitivities'!$G$49,$C117&lt;='[1]Assumptions &amp; Sensitivities'!$C$14),AQ$26*(-SUM($AG$28:AK117)+$M$18)/-12,0)*-1</f>
        <v>64151.999175534031</v>
      </c>
      <c r="AR117" s="107"/>
      <c r="AS117" s="107">
        <f t="shared" si="38"/>
        <v>6415.1999175534038</v>
      </c>
      <c r="AT117" s="107"/>
      <c r="AU117" s="107">
        <f t="shared" si="39"/>
        <v>57736.799257980631</v>
      </c>
      <c r="AV117" s="107"/>
      <c r="AW117" s="107">
        <f t="shared" si="40"/>
        <v>-6374326.1455683261</v>
      </c>
      <c r="AX117" s="107"/>
      <c r="AY117" s="107">
        <f t="shared" si="41"/>
        <v>22063.985431362358</v>
      </c>
      <c r="AZ117" s="107"/>
      <c r="BA117" s="107">
        <f t="shared" si="42"/>
        <v>44127.970862724724</v>
      </c>
      <c r="BB117" s="107"/>
      <c r="BC117" s="107">
        <f t="shared" si="43"/>
        <v>154447.89801953651</v>
      </c>
      <c r="BD117" s="107"/>
      <c r="BE117" s="107">
        <f t="shared" si="57"/>
        <v>72607.156211640482</v>
      </c>
      <c r="BF117" s="107"/>
      <c r="BG117" s="107">
        <f t="shared" si="44"/>
        <v>212184.69727751715</v>
      </c>
      <c r="BH117" s="107"/>
      <c r="BI117" s="107">
        <f t="shared" si="45"/>
        <v>0</v>
      </c>
      <c r="BJ117" s="107"/>
      <c r="BK117" s="107">
        <f t="shared" si="58"/>
        <v>284791.85348915763</v>
      </c>
      <c r="BL117" s="107"/>
      <c r="BM117" s="107">
        <f t="shared" si="59"/>
        <v>0</v>
      </c>
      <c r="BN117" s="107"/>
      <c r="BO117" s="107">
        <f t="shared" si="46"/>
        <v>0</v>
      </c>
      <c r="BP117" s="107"/>
      <c r="BQ117" s="107">
        <f t="shared" si="60"/>
        <v>0</v>
      </c>
      <c r="BR117" s="107"/>
      <c r="BS117" s="107">
        <f t="shared" si="61"/>
        <v>0</v>
      </c>
      <c r="BT117" s="107"/>
      <c r="BU117" s="107">
        <f t="shared" si="47"/>
        <v>0</v>
      </c>
      <c r="BV117" s="107"/>
      <c r="BW117" s="107">
        <f t="shared" si="62"/>
        <v>0</v>
      </c>
      <c r="BX117" s="107"/>
      <c r="BY117" s="107">
        <f t="shared" si="32"/>
        <v>0</v>
      </c>
      <c r="BZ117" s="107"/>
      <c r="CA117" s="107">
        <f t="shared" si="48"/>
        <v>0</v>
      </c>
      <c r="CB117" s="2"/>
    </row>
    <row r="118" spans="1:80" x14ac:dyDescent="0.3">
      <c r="A118" s="2">
        <f t="shared" si="49"/>
        <v>8</v>
      </c>
      <c r="C118" s="105">
        <f t="shared" si="63"/>
        <v>48152</v>
      </c>
      <c r="E118" s="103" cm="1">
        <f t="array" ref="E118">IFERROR(IF(AND($C118&gt;='[1]Assumptions &amp; Sensitivities'!$C$8,'LP Waterfall'!$C118&lt;='[1]Assumptions &amp; Sensitivities'!$C$14),INDEX('[1]Preferred Waterfall'!$Q$28:$Q$160,MATCH('LP Waterfall'!$C118,'[1]Preferred Waterfall'!$C$28:$C$160,0),),0),0)</f>
        <v>286471.22688577231</v>
      </c>
      <c r="G118" s="103">
        <f>IF($E118&lt;=0,0,SUMIFS('[1]Monthly Proforma'!$E$145:$FF$145,'[1]Monthly Proforma'!$E$2:$FF$2,'LP Waterfall'!$C118))</f>
        <v>286471.22688577231</v>
      </c>
      <c r="I118" s="104">
        <f t="shared" si="50"/>
        <v>286471.22688577231</v>
      </c>
      <c r="J118" s="66"/>
      <c r="K118" s="66">
        <f t="shared" si="33"/>
        <v>73110.968230624887</v>
      </c>
      <c r="L118" s="66"/>
      <c r="M118" s="66">
        <f t="shared" si="34"/>
        <v>28647.12268857723</v>
      </c>
      <c r="N118" s="66"/>
      <c r="O118" s="66">
        <f t="shared" si="35"/>
        <v>213360.25865514742</v>
      </c>
      <c r="P118" s="66"/>
      <c r="Q118" s="66">
        <f t="shared" si="51"/>
        <v>122844.00851556145</v>
      </c>
      <c r="R118" s="66"/>
      <c r="S118" s="66">
        <f t="shared" si="52"/>
        <v>0</v>
      </c>
      <c r="T118" s="66"/>
      <c r="U118" s="66">
        <f t="shared" si="36"/>
        <v>73110.968230624887</v>
      </c>
      <c r="V118" s="66"/>
      <c r="W118" s="66">
        <f t="shared" si="37"/>
        <v>213360.25865514742</v>
      </c>
      <c r="X118" s="66"/>
      <c r="Y118" s="66">
        <f t="shared" si="53"/>
        <v>0</v>
      </c>
      <c r="Z118" s="66"/>
      <c r="AA118" s="66">
        <f t="shared" si="54"/>
        <v>0</v>
      </c>
      <c r="AB118" s="66"/>
      <c r="AC118" s="66" cm="1">
        <f t="array" ref="AC118">IF(INDEX('[1]Preferred Waterfall'!$Y$28:$Y$160,MATCH('LP Waterfall'!$C118,'[1]Preferred Waterfall'!$C$28:$C$160,0),)&lt;0,INDEX('[1]Preferred Waterfall'!$Y$28:$Y$160,MATCH('LP Waterfall'!$C118,'[1]Preferred Waterfall'!$C$28:$C$160,0),),0)</f>
        <v>0</v>
      </c>
      <c r="AD118" s="66"/>
      <c r="AE118" s="66">
        <f t="shared" si="55"/>
        <v>-6374326.1455683261</v>
      </c>
      <c r="AF118" s="66"/>
      <c r="AG118" s="66">
        <f>IF($C118='[1]Assumptions &amp; Sensitivities'!$G$49,'[1]Operating Statement &amp; Refi'!$Z$16,0)</f>
        <v>0</v>
      </c>
      <c r="AH118" s="66"/>
      <c r="AI118" s="66">
        <f>IF($C118='[1]Assumptions &amp; Sensitivities'!$G$49,'[1]Operating Statement &amp; Refi'!$Z$17,0)</f>
        <v>0</v>
      </c>
      <c r="AJ118" s="66"/>
      <c r="AK118" s="66" cm="1">
        <f t="array" ref="AK118">-IF(INDEX('[1]Preferred Waterfall'!$AE$28:$AE$160,MATCH('LP Waterfall'!$C118,'[1]Preferred Waterfall'!$C$28:$C$160,0),)&lt;0,0,INDEX('[1]Preferred Waterfall'!$AE$28:$AE$160,MATCH('LP Waterfall'!$C118,'[1]Preferred Waterfall'!$C$28:$C$160,0),))</f>
        <v>0</v>
      </c>
      <c r="AL118" s="66"/>
      <c r="AM118" s="66">
        <f t="shared" si="56"/>
        <v>-6374326.1455683261</v>
      </c>
      <c r="AN118" s="66"/>
      <c r="AO118" s="66">
        <f>IF($C118='[1]Operating Statement &amp; Refi'!$U$12,SUM('LP Waterfall'!$AG118,'LP Waterfall'!$AI118,'LP Waterfall'!AK118,$G118),IF($C118&gt;'[1]Operating Statement &amp; Refi'!$U$12,$E118,0))</f>
        <v>286471.22688577231</v>
      </c>
      <c r="AP118" s="66"/>
      <c r="AQ118" s="66">
        <f>IF(AND($C118&gt;='[1]Assumptions &amp; Sensitivities'!$G$49,$C118&lt;='[1]Assumptions &amp; Sensitivities'!$C$14),AQ$26*(-SUM($AG$28:AK118)+$M$18)/-12,0)*-1</f>
        <v>64151.999175534031</v>
      </c>
      <c r="AR118" s="66"/>
      <c r="AS118" s="66">
        <f t="shared" si="38"/>
        <v>6415.1999175534038</v>
      </c>
      <c r="AT118" s="66"/>
      <c r="AU118" s="66">
        <f t="shared" si="39"/>
        <v>57736.799257980631</v>
      </c>
      <c r="AV118" s="66"/>
      <c r="AW118" s="66">
        <f t="shared" si="40"/>
        <v>-6374326.1455683261</v>
      </c>
      <c r="AX118" s="66"/>
      <c r="AY118" s="66">
        <f t="shared" si="41"/>
        <v>22231.922771023826</v>
      </c>
      <c r="AZ118" s="66"/>
      <c r="BA118" s="66">
        <f t="shared" si="42"/>
        <v>44463.84554204766</v>
      </c>
      <c r="BB118" s="66"/>
      <c r="BC118" s="66">
        <f t="shared" si="43"/>
        <v>155623.45939716679</v>
      </c>
      <c r="BD118" s="66"/>
      <c r="BE118" s="66">
        <f t="shared" si="57"/>
        <v>73110.968230624887</v>
      </c>
      <c r="BF118" s="66"/>
      <c r="BG118" s="66">
        <f t="shared" si="44"/>
        <v>213360.25865514742</v>
      </c>
      <c r="BH118" s="66"/>
      <c r="BI118" s="66">
        <f t="shared" si="45"/>
        <v>0</v>
      </c>
      <c r="BJ118" s="66"/>
      <c r="BK118" s="66">
        <f t="shared" si="58"/>
        <v>286471.22688577231</v>
      </c>
      <c r="BL118" s="66"/>
      <c r="BM118" s="66">
        <f t="shared" si="59"/>
        <v>0</v>
      </c>
      <c r="BN118" s="66"/>
      <c r="BO118" s="66">
        <f t="shared" si="46"/>
        <v>0</v>
      </c>
      <c r="BP118" s="66"/>
      <c r="BQ118" s="66">
        <f t="shared" si="60"/>
        <v>0</v>
      </c>
      <c r="BR118" s="66"/>
      <c r="BS118" s="66">
        <f t="shared" si="61"/>
        <v>0</v>
      </c>
      <c r="BT118" s="66"/>
      <c r="BU118" s="66">
        <f t="shared" si="47"/>
        <v>0</v>
      </c>
      <c r="BV118" s="66"/>
      <c r="BW118" s="66">
        <f t="shared" si="62"/>
        <v>0</v>
      </c>
      <c r="BX118" s="66"/>
      <c r="BY118" s="66">
        <f t="shared" si="32"/>
        <v>0</v>
      </c>
      <c r="BZ118" s="66"/>
      <c r="CA118" s="66">
        <f t="shared" si="48"/>
        <v>0</v>
      </c>
      <c r="CB118" s="2"/>
    </row>
    <row r="119" spans="1:80" x14ac:dyDescent="0.3">
      <c r="A119" s="2">
        <f t="shared" si="49"/>
        <v>8</v>
      </c>
      <c r="C119" s="105">
        <f t="shared" si="63"/>
        <v>48182</v>
      </c>
      <c r="E119" s="103" cm="1">
        <f t="array" ref="E119">IFERROR(IF(AND($C119&gt;='[1]Assumptions &amp; Sensitivities'!$C$8,'LP Waterfall'!$C119&lt;='[1]Assumptions &amp; Sensitivities'!$C$14),INDEX('[1]Preferred Waterfall'!$Q$28:$Q$160,MATCH('LP Waterfall'!$C119,'[1]Preferred Waterfall'!$C$28:$C$160,0),),0),0)</f>
        <v>288150.60028238664</v>
      </c>
      <c r="G119" s="103">
        <f>IF($E119&lt;=0,0,SUMIFS('[1]Monthly Proforma'!$E$145:$FF$145,'[1]Monthly Proforma'!$E$2:$FF$2,'LP Waterfall'!$C119))</f>
        <v>288150.60028238664</v>
      </c>
      <c r="I119" s="106">
        <f t="shared" si="50"/>
        <v>288150.60028238664</v>
      </c>
      <c r="J119" s="107"/>
      <c r="K119" s="107">
        <f t="shared" si="33"/>
        <v>73614.78024960919</v>
      </c>
      <c r="L119" s="107"/>
      <c r="M119" s="107">
        <f t="shared" si="34"/>
        <v>28815.060028238662</v>
      </c>
      <c r="N119" s="107"/>
      <c r="O119" s="107">
        <f t="shared" si="35"/>
        <v>214535.82003277744</v>
      </c>
      <c r="P119" s="107"/>
      <c r="Q119" s="107">
        <f t="shared" si="51"/>
        <v>123525.97435871558</v>
      </c>
      <c r="R119" s="107"/>
      <c r="S119" s="107">
        <f t="shared" si="52"/>
        <v>0</v>
      </c>
      <c r="T119" s="107"/>
      <c r="U119" s="107">
        <f t="shared" si="36"/>
        <v>73614.78024960919</v>
      </c>
      <c r="V119" s="107"/>
      <c r="W119" s="107">
        <f t="shared" si="37"/>
        <v>214535.82003277744</v>
      </c>
      <c r="X119" s="107"/>
      <c r="Y119" s="107">
        <f t="shared" si="53"/>
        <v>0</v>
      </c>
      <c r="Z119" s="107"/>
      <c r="AA119" s="107">
        <f t="shared" si="54"/>
        <v>0</v>
      </c>
      <c r="AB119" s="107"/>
      <c r="AC119" s="107" cm="1">
        <f t="array" ref="AC119">IF(INDEX('[1]Preferred Waterfall'!$Y$28:$Y$160,MATCH('LP Waterfall'!$C119,'[1]Preferred Waterfall'!$C$28:$C$160,0),)&lt;0,INDEX('[1]Preferred Waterfall'!$Y$28:$Y$160,MATCH('LP Waterfall'!$C119,'[1]Preferred Waterfall'!$C$28:$C$160,0),),0)</f>
        <v>0</v>
      </c>
      <c r="AD119" s="107"/>
      <c r="AE119" s="107">
        <f t="shared" si="55"/>
        <v>-6374326.1455683261</v>
      </c>
      <c r="AF119" s="107"/>
      <c r="AG119" s="107">
        <f>IF($C119='[1]Assumptions &amp; Sensitivities'!$G$49,'[1]Operating Statement &amp; Refi'!$Z$16,0)</f>
        <v>0</v>
      </c>
      <c r="AH119" s="107"/>
      <c r="AI119" s="107">
        <f>IF($C119='[1]Assumptions &amp; Sensitivities'!$G$49,'[1]Operating Statement &amp; Refi'!$Z$17,0)</f>
        <v>0</v>
      </c>
      <c r="AJ119" s="107"/>
      <c r="AK119" s="107" cm="1">
        <f t="array" ref="AK119">-IF(INDEX('[1]Preferred Waterfall'!$AE$28:$AE$160,MATCH('LP Waterfall'!$C119,'[1]Preferred Waterfall'!$C$28:$C$160,0),)&lt;0,0,INDEX('[1]Preferred Waterfall'!$AE$28:$AE$160,MATCH('LP Waterfall'!$C119,'[1]Preferred Waterfall'!$C$28:$C$160,0),))</f>
        <v>0</v>
      </c>
      <c r="AL119" s="107"/>
      <c r="AM119" s="107">
        <f t="shared" si="56"/>
        <v>-6374326.1455683261</v>
      </c>
      <c r="AN119" s="107"/>
      <c r="AO119" s="107">
        <f>IF($C119='[1]Operating Statement &amp; Refi'!$U$12,SUM('LP Waterfall'!$AG119,'LP Waterfall'!$AI119,'LP Waterfall'!AK119,$G119),IF($C119&gt;'[1]Operating Statement &amp; Refi'!$U$12,$E119,0))</f>
        <v>288150.60028238664</v>
      </c>
      <c r="AP119" s="107"/>
      <c r="AQ119" s="107">
        <f>IF(AND($C119&gt;='[1]Assumptions &amp; Sensitivities'!$G$49,$C119&lt;='[1]Assumptions &amp; Sensitivities'!$C$14),AQ$26*(-SUM($AG$28:AK119)+$M$18)/-12,0)*-1</f>
        <v>64151.999175534031</v>
      </c>
      <c r="AR119" s="107"/>
      <c r="AS119" s="107">
        <f t="shared" si="38"/>
        <v>6415.1999175534038</v>
      </c>
      <c r="AT119" s="107"/>
      <c r="AU119" s="107">
        <f t="shared" si="39"/>
        <v>57736.799257980631</v>
      </c>
      <c r="AV119" s="107"/>
      <c r="AW119" s="107">
        <f t="shared" si="40"/>
        <v>-6374326.1455683261</v>
      </c>
      <c r="AX119" s="107"/>
      <c r="AY119" s="107">
        <f t="shared" si="41"/>
        <v>22399.860110685258</v>
      </c>
      <c r="AZ119" s="107"/>
      <c r="BA119" s="107">
        <f t="shared" si="42"/>
        <v>44799.720221370524</v>
      </c>
      <c r="BB119" s="107"/>
      <c r="BC119" s="107">
        <f t="shared" si="43"/>
        <v>156799.02077479681</v>
      </c>
      <c r="BD119" s="107"/>
      <c r="BE119" s="107">
        <f t="shared" si="57"/>
        <v>73614.78024960919</v>
      </c>
      <c r="BF119" s="107"/>
      <c r="BG119" s="107">
        <f t="shared" si="44"/>
        <v>214535.82003277744</v>
      </c>
      <c r="BH119" s="107"/>
      <c r="BI119" s="107">
        <f t="shared" si="45"/>
        <v>0</v>
      </c>
      <c r="BJ119" s="107"/>
      <c r="BK119" s="107">
        <f t="shared" si="58"/>
        <v>288150.60028238664</v>
      </c>
      <c r="BL119" s="107"/>
      <c r="BM119" s="107">
        <f t="shared" si="59"/>
        <v>0</v>
      </c>
      <c r="BN119" s="107"/>
      <c r="BO119" s="107">
        <f t="shared" si="46"/>
        <v>0</v>
      </c>
      <c r="BP119" s="107"/>
      <c r="BQ119" s="107">
        <f t="shared" si="60"/>
        <v>0</v>
      </c>
      <c r="BR119" s="107"/>
      <c r="BS119" s="107">
        <f t="shared" si="61"/>
        <v>0</v>
      </c>
      <c r="BT119" s="107"/>
      <c r="BU119" s="107">
        <f t="shared" si="47"/>
        <v>0</v>
      </c>
      <c r="BV119" s="107"/>
      <c r="BW119" s="107">
        <f t="shared" si="62"/>
        <v>0</v>
      </c>
      <c r="BX119" s="107"/>
      <c r="BY119" s="107">
        <f t="shared" si="32"/>
        <v>0</v>
      </c>
      <c r="BZ119" s="107"/>
      <c r="CA119" s="107">
        <f t="shared" si="48"/>
        <v>2.9103830456733704E-11</v>
      </c>
      <c r="CB119" s="2"/>
    </row>
    <row r="120" spans="1:80" x14ac:dyDescent="0.3">
      <c r="A120" s="2">
        <f t="shared" si="49"/>
        <v>8</v>
      </c>
      <c r="C120" s="105">
        <f t="shared" si="63"/>
        <v>48213</v>
      </c>
      <c r="E120" s="103" cm="1">
        <f t="array" ref="E120">IFERROR(IF(AND($C120&gt;='[1]Assumptions &amp; Sensitivities'!$C$8,'LP Waterfall'!$C120&lt;='[1]Assumptions &amp; Sensitivities'!$C$14),INDEX('[1]Preferred Waterfall'!$Q$28:$Q$160,MATCH('LP Waterfall'!$C120,'[1]Preferred Waterfall'!$C$28:$C$160,0),),0),0)</f>
        <v>289829.97367900144</v>
      </c>
      <c r="G120" s="103">
        <f>IF($E120&lt;=0,0,SUMIFS('[1]Monthly Proforma'!$E$145:$FF$145,'[1]Monthly Proforma'!$E$2:$FF$2,'LP Waterfall'!$C120))</f>
        <v>289829.97367900144</v>
      </c>
      <c r="I120" s="104">
        <f t="shared" si="50"/>
        <v>289829.97367900144</v>
      </c>
      <c r="J120" s="66"/>
      <c r="K120" s="66">
        <f t="shared" si="33"/>
        <v>74118.592268593624</v>
      </c>
      <c r="L120" s="66"/>
      <c r="M120" s="66">
        <f t="shared" si="34"/>
        <v>28982.997367900141</v>
      </c>
      <c r="N120" s="66"/>
      <c r="O120" s="66">
        <f t="shared" si="35"/>
        <v>215711.3814104078</v>
      </c>
      <c r="P120" s="66"/>
      <c r="Q120" s="66">
        <f t="shared" si="51"/>
        <v>124207.9402018699</v>
      </c>
      <c r="R120" s="66"/>
      <c r="S120" s="66">
        <f t="shared" si="52"/>
        <v>0</v>
      </c>
      <c r="T120" s="66"/>
      <c r="U120" s="66">
        <f t="shared" si="36"/>
        <v>74118.592268593624</v>
      </c>
      <c r="V120" s="66"/>
      <c r="W120" s="66">
        <f t="shared" si="37"/>
        <v>215711.3814104078</v>
      </c>
      <c r="X120" s="66"/>
      <c r="Y120" s="66">
        <f t="shared" si="53"/>
        <v>0</v>
      </c>
      <c r="Z120" s="66"/>
      <c r="AA120" s="66">
        <f t="shared" si="54"/>
        <v>0</v>
      </c>
      <c r="AB120" s="66"/>
      <c r="AC120" s="66" cm="1">
        <f t="array" ref="AC120">IF(INDEX('[1]Preferred Waterfall'!$Y$28:$Y$160,MATCH('LP Waterfall'!$C120,'[1]Preferred Waterfall'!$C$28:$C$160,0),)&lt;0,INDEX('[1]Preferred Waterfall'!$Y$28:$Y$160,MATCH('LP Waterfall'!$C120,'[1]Preferred Waterfall'!$C$28:$C$160,0),),0)</f>
        <v>0</v>
      </c>
      <c r="AD120" s="66"/>
      <c r="AE120" s="66">
        <f t="shared" si="55"/>
        <v>-6374326.1455683261</v>
      </c>
      <c r="AF120" s="66"/>
      <c r="AG120" s="66">
        <f>IF($C120='[1]Assumptions &amp; Sensitivities'!$G$49,'[1]Operating Statement &amp; Refi'!$Z$16,0)</f>
        <v>0</v>
      </c>
      <c r="AH120" s="66"/>
      <c r="AI120" s="66">
        <f>IF($C120='[1]Assumptions &amp; Sensitivities'!$G$49,'[1]Operating Statement &amp; Refi'!$Z$17,0)</f>
        <v>0</v>
      </c>
      <c r="AJ120" s="66"/>
      <c r="AK120" s="66" cm="1">
        <f t="array" ref="AK120">-IF(INDEX('[1]Preferred Waterfall'!$AE$28:$AE$160,MATCH('LP Waterfall'!$C120,'[1]Preferred Waterfall'!$C$28:$C$160,0),)&lt;0,0,INDEX('[1]Preferred Waterfall'!$AE$28:$AE$160,MATCH('LP Waterfall'!$C120,'[1]Preferred Waterfall'!$C$28:$C$160,0),))</f>
        <v>0</v>
      </c>
      <c r="AL120" s="66"/>
      <c r="AM120" s="66">
        <f t="shared" si="56"/>
        <v>-6374326.1455683261</v>
      </c>
      <c r="AN120" s="66"/>
      <c r="AO120" s="66">
        <f>IF($C120='[1]Operating Statement &amp; Refi'!$U$12,SUM('LP Waterfall'!$AG120,'LP Waterfall'!$AI120,'LP Waterfall'!AK120,$G120),IF($C120&gt;'[1]Operating Statement &amp; Refi'!$U$12,$E120,0))</f>
        <v>289829.97367900144</v>
      </c>
      <c r="AP120" s="66"/>
      <c r="AQ120" s="66">
        <f>IF(AND($C120&gt;='[1]Assumptions &amp; Sensitivities'!$G$49,$C120&lt;='[1]Assumptions &amp; Sensitivities'!$C$14),AQ$26*(-SUM($AG$28:AK120)+$M$18)/-12,0)*-1</f>
        <v>64151.999175534031</v>
      </c>
      <c r="AR120" s="66"/>
      <c r="AS120" s="66">
        <f t="shared" si="38"/>
        <v>6415.1999175534038</v>
      </c>
      <c r="AT120" s="66"/>
      <c r="AU120" s="66">
        <f t="shared" si="39"/>
        <v>57736.799257980631</v>
      </c>
      <c r="AV120" s="66"/>
      <c r="AW120" s="66">
        <f t="shared" si="40"/>
        <v>-6374326.1455683261</v>
      </c>
      <c r="AX120" s="66"/>
      <c r="AY120" s="66">
        <f t="shared" si="41"/>
        <v>22567.797450346738</v>
      </c>
      <c r="AZ120" s="66"/>
      <c r="BA120" s="66">
        <f t="shared" si="42"/>
        <v>45135.594900693482</v>
      </c>
      <c r="BB120" s="66"/>
      <c r="BC120" s="66">
        <f t="shared" si="43"/>
        <v>157974.58215242717</v>
      </c>
      <c r="BD120" s="66"/>
      <c r="BE120" s="66">
        <f t="shared" si="57"/>
        <v>74118.592268593624</v>
      </c>
      <c r="BF120" s="66"/>
      <c r="BG120" s="66">
        <f t="shared" si="44"/>
        <v>215711.3814104078</v>
      </c>
      <c r="BH120" s="66"/>
      <c r="BI120" s="66">
        <f t="shared" si="45"/>
        <v>0</v>
      </c>
      <c r="BJ120" s="66"/>
      <c r="BK120" s="66">
        <f t="shared" si="58"/>
        <v>289829.97367900144</v>
      </c>
      <c r="BL120" s="66"/>
      <c r="BM120" s="66">
        <f t="shared" si="59"/>
        <v>0</v>
      </c>
      <c r="BN120" s="66"/>
      <c r="BO120" s="66">
        <f t="shared" si="46"/>
        <v>0</v>
      </c>
      <c r="BP120" s="66"/>
      <c r="BQ120" s="66">
        <f t="shared" si="60"/>
        <v>0</v>
      </c>
      <c r="BR120" s="66"/>
      <c r="BS120" s="66">
        <f t="shared" si="61"/>
        <v>0</v>
      </c>
      <c r="BT120" s="66"/>
      <c r="BU120" s="66">
        <f t="shared" si="47"/>
        <v>0</v>
      </c>
      <c r="BV120" s="66"/>
      <c r="BW120" s="66">
        <f t="shared" si="62"/>
        <v>0</v>
      </c>
      <c r="BX120" s="66"/>
      <c r="BY120" s="66">
        <f t="shared" si="32"/>
        <v>0</v>
      </c>
      <c r="BZ120" s="66"/>
      <c r="CA120" s="66">
        <f t="shared" si="48"/>
        <v>2.9103830456733704E-11</v>
      </c>
      <c r="CB120" s="2"/>
    </row>
    <row r="121" spans="1:80" x14ac:dyDescent="0.3">
      <c r="A121" s="2">
        <f t="shared" si="49"/>
        <v>8</v>
      </c>
      <c r="C121" s="105">
        <f t="shared" si="63"/>
        <v>48244</v>
      </c>
      <c r="E121" s="103" cm="1">
        <f t="array" ref="E121">IFERROR(IF(AND($C121&gt;='[1]Assumptions &amp; Sensitivities'!$C$8,'LP Waterfall'!$C121&lt;='[1]Assumptions &amp; Sensitivities'!$C$14),INDEX('[1]Preferred Waterfall'!$Q$28:$Q$160,MATCH('LP Waterfall'!$C121,'[1]Preferred Waterfall'!$C$28:$C$160,0),),0),0)</f>
        <v>291509.34707561578</v>
      </c>
      <c r="G121" s="103">
        <f>IF($E121&lt;=0,0,SUMIFS('[1]Monthly Proforma'!$E$145:$FF$145,'[1]Monthly Proforma'!$E$2:$FF$2,'LP Waterfall'!$C121))</f>
        <v>291509.34707561578</v>
      </c>
      <c r="I121" s="106">
        <f t="shared" si="50"/>
        <v>291509.34707561578</v>
      </c>
      <c r="J121" s="107"/>
      <c r="K121" s="107">
        <f t="shared" si="33"/>
        <v>74622.404287577927</v>
      </c>
      <c r="L121" s="107"/>
      <c r="M121" s="107">
        <f t="shared" si="34"/>
        <v>29150.934707561577</v>
      </c>
      <c r="N121" s="107"/>
      <c r="O121" s="107">
        <f t="shared" si="35"/>
        <v>216886.94278803785</v>
      </c>
      <c r="P121" s="107"/>
      <c r="Q121" s="107">
        <f t="shared" si="51"/>
        <v>124889.90604502405</v>
      </c>
      <c r="R121" s="107"/>
      <c r="S121" s="107">
        <f t="shared" si="52"/>
        <v>0</v>
      </c>
      <c r="T121" s="107"/>
      <c r="U121" s="107">
        <f t="shared" si="36"/>
        <v>74622.404287577927</v>
      </c>
      <c r="V121" s="107"/>
      <c r="W121" s="107">
        <f t="shared" si="37"/>
        <v>216886.94278803785</v>
      </c>
      <c r="X121" s="107"/>
      <c r="Y121" s="107">
        <f t="shared" si="53"/>
        <v>0</v>
      </c>
      <c r="Z121" s="107"/>
      <c r="AA121" s="107">
        <f t="shared" si="54"/>
        <v>0</v>
      </c>
      <c r="AB121" s="107"/>
      <c r="AC121" s="107" cm="1">
        <f t="array" ref="AC121">IF(INDEX('[1]Preferred Waterfall'!$Y$28:$Y$160,MATCH('LP Waterfall'!$C121,'[1]Preferred Waterfall'!$C$28:$C$160,0),)&lt;0,INDEX('[1]Preferred Waterfall'!$Y$28:$Y$160,MATCH('LP Waterfall'!$C121,'[1]Preferred Waterfall'!$C$28:$C$160,0),),0)</f>
        <v>0</v>
      </c>
      <c r="AD121" s="107"/>
      <c r="AE121" s="107">
        <f t="shared" si="55"/>
        <v>-6374326.1455683261</v>
      </c>
      <c r="AF121" s="107"/>
      <c r="AG121" s="107">
        <f>IF($C121='[1]Assumptions &amp; Sensitivities'!$G$49,'[1]Operating Statement &amp; Refi'!$Z$16,0)</f>
        <v>0</v>
      </c>
      <c r="AH121" s="107"/>
      <c r="AI121" s="107">
        <f>IF($C121='[1]Assumptions &amp; Sensitivities'!$G$49,'[1]Operating Statement &amp; Refi'!$Z$17,0)</f>
        <v>0</v>
      </c>
      <c r="AJ121" s="107"/>
      <c r="AK121" s="107" cm="1">
        <f t="array" ref="AK121">-IF(INDEX('[1]Preferred Waterfall'!$AE$28:$AE$160,MATCH('LP Waterfall'!$C121,'[1]Preferred Waterfall'!$C$28:$C$160,0),)&lt;0,0,INDEX('[1]Preferred Waterfall'!$AE$28:$AE$160,MATCH('LP Waterfall'!$C121,'[1]Preferred Waterfall'!$C$28:$C$160,0),))</f>
        <v>0</v>
      </c>
      <c r="AL121" s="107"/>
      <c r="AM121" s="107">
        <f t="shared" si="56"/>
        <v>-6374326.1455683261</v>
      </c>
      <c r="AN121" s="107"/>
      <c r="AO121" s="107">
        <f>IF($C121='[1]Operating Statement &amp; Refi'!$U$12,SUM('LP Waterfall'!$AG121,'LP Waterfall'!$AI121,'LP Waterfall'!AK121,$G121),IF($C121&gt;'[1]Operating Statement &amp; Refi'!$U$12,$E121,0))</f>
        <v>291509.34707561578</v>
      </c>
      <c r="AP121" s="107"/>
      <c r="AQ121" s="107">
        <f>IF(AND($C121&gt;='[1]Assumptions &amp; Sensitivities'!$G$49,$C121&lt;='[1]Assumptions &amp; Sensitivities'!$C$14),AQ$26*(-SUM($AG$28:AK121)+$M$18)/-12,0)*-1</f>
        <v>64151.999175534031</v>
      </c>
      <c r="AR121" s="107"/>
      <c r="AS121" s="107">
        <f t="shared" si="38"/>
        <v>6415.1999175534038</v>
      </c>
      <c r="AT121" s="107"/>
      <c r="AU121" s="107">
        <f t="shared" si="39"/>
        <v>57736.799257980631</v>
      </c>
      <c r="AV121" s="107"/>
      <c r="AW121" s="107">
        <f t="shared" si="40"/>
        <v>-6374326.1455683261</v>
      </c>
      <c r="AX121" s="107"/>
      <c r="AY121" s="107">
        <f t="shared" si="41"/>
        <v>22735.734790008173</v>
      </c>
      <c r="AZ121" s="107"/>
      <c r="BA121" s="107">
        <f t="shared" si="42"/>
        <v>45471.469580016354</v>
      </c>
      <c r="BB121" s="107"/>
      <c r="BC121" s="107">
        <f t="shared" si="43"/>
        <v>159150.14353005722</v>
      </c>
      <c r="BD121" s="107"/>
      <c r="BE121" s="107">
        <f t="shared" si="57"/>
        <v>74622.404287577927</v>
      </c>
      <c r="BF121" s="107"/>
      <c r="BG121" s="107">
        <f t="shared" si="44"/>
        <v>216886.94278803785</v>
      </c>
      <c r="BH121" s="107"/>
      <c r="BI121" s="107">
        <f t="shared" si="45"/>
        <v>0</v>
      </c>
      <c r="BJ121" s="107"/>
      <c r="BK121" s="107">
        <f t="shared" si="58"/>
        <v>291509.34707561578</v>
      </c>
      <c r="BL121" s="107"/>
      <c r="BM121" s="107">
        <f t="shared" si="59"/>
        <v>0</v>
      </c>
      <c r="BN121" s="107"/>
      <c r="BO121" s="107">
        <f t="shared" si="46"/>
        <v>0</v>
      </c>
      <c r="BP121" s="107"/>
      <c r="BQ121" s="107">
        <f t="shared" si="60"/>
        <v>0</v>
      </c>
      <c r="BR121" s="107"/>
      <c r="BS121" s="107">
        <f t="shared" si="61"/>
        <v>0</v>
      </c>
      <c r="BT121" s="107"/>
      <c r="BU121" s="107">
        <f t="shared" si="47"/>
        <v>0</v>
      </c>
      <c r="BV121" s="107"/>
      <c r="BW121" s="107">
        <f t="shared" si="62"/>
        <v>0</v>
      </c>
      <c r="BX121" s="107"/>
      <c r="BY121" s="107">
        <f t="shared" si="32"/>
        <v>0</v>
      </c>
      <c r="BZ121" s="107"/>
      <c r="CA121" s="107">
        <f t="shared" si="48"/>
        <v>0</v>
      </c>
      <c r="CB121" s="2"/>
    </row>
    <row r="122" spans="1:80" x14ac:dyDescent="0.3">
      <c r="A122" s="2">
        <f t="shared" si="49"/>
        <v>8</v>
      </c>
      <c r="C122" s="105">
        <f t="shared" si="63"/>
        <v>48273</v>
      </c>
      <c r="E122" s="103" cm="1">
        <f t="array" ref="E122">IFERROR(IF(AND($C122&gt;='[1]Assumptions &amp; Sensitivities'!$C$8,'LP Waterfall'!$C122&lt;='[1]Assumptions &amp; Sensitivities'!$C$14),INDEX('[1]Preferred Waterfall'!$Q$28:$Q$160,MATCH('LP Waterfall'!$C122,'[1]Preferred Waterfall'!$C$28:$C$160,0),),0),0)</f>
        <v>293188.72047223046</v>
      </c>
      <c r="G122" s="103">
        <f>IF($E122&lt;=0,0,SUMIFS('[1]Monthly Proforma'!$E$145:$FF$145,'[1]Monthly Proforma'!$E$2:$FF$2,'LP Waterfall'!$C122))</f>
        <v>293188.72047223046</v>
      </c>
      <c r="I122" s="104">
        <f t="shared" si="50"/>
        <v>293188.72047223046</v>
      </c>
      <c r="J122" s="66"/>
      <c r="K122" s="66">
        <f t="shared" si="33"/>
        <v>75126.216306562332</v>
      </c>
      <c r="L122" s="66"/>
      <c r="M122" s="66">
        <f t="shared" si="34"/>
        <v>29318.872047223045</v>
      </c>
      <c r="N122" s="66"/>
      <c r="O122" s="66">
        <f t="shared" si="35"/>
        <v>218062.50416566813</v>
      </c>
      <c r="P122" s="66"/>
      <c r="Q122" s="66">
        <f t="shared" si="51"/>
        <v>125571.87188817834</v>
      </c>
      <c r="R122" s="66"/>
      <c r="S122" s="66">
        <f t="shared" si="52"/>
        <v>0</v>
      </c>
      <c r="T122" s="66"/>
      <c r="U122" s="66">
        <f t="shared" si="36"/>
        <v>75126.216306562332</v>
      </c>
      <c r="V122" s="66"/>
      <c r="W122" s="66">
        <f t="shared" si="37"/>
        <v>218062.50416566813</v>
      </c>
      <c r="X122" s="66"/>
      <c r="Y122" s="66">
        <f t="shared" si="53"/>
        <v>0</v>
      </c>
      <c r="Z122" s="66"/>
      <c r="AA122" s="66">
        <f t="shared" si="54"/>
        <v>0</v>
      </c>
      <c r="AB122" s="66"/>
      <c r="AC122" s="66" cm="1">
        <f t="array" ref="AC122">IF(INDEX('[1]Preferred Waterfall'!$Y$28:$Y$160,MATCH('LP Waterfall'!$C122,'[1]Preferred Waterfall'!$C$28:$C$160,0),)&lt;0,INDEX('[1]Preferred Waterfall'!$Y$28:$Y$160,MATCH('LP Waterfall'!$C122,'[1]Preferred Waterfall'!$C$28:$C$160,0),),0)</f>
        <v>0</v>
      </c>
      <c r="AD122" s="66"/>
      <c r="AE122" s="66">
        <f t="shared" si="55"/>
        <v>-6374326.1455683261</v>
      </c>
      <c r="AF122" s="66"/>
      <c r="AG122" s="66">
        <f>IF($C122='[1]Assumptions &amp; Sensitivities'!$G$49,'[1]Operating Statement &amp; Refi'!$Z$16,0)</f>
        <v>0</v>
      </c>
      <c r="AH122" s="66"/>
      <c r="AI122" s="66">
        <f>IF($C122='[1]Assumptions &amp; Sensitivities'!$G$49,'[1]Operating Statement &amp; Refi'!$Z$17,0)</f>
        <v>0</v>
      </c>
      <c r="AJ122" s="66"/>
      <c r="AK122" s="66" cm="1">
        <f t="array" ref="AK122">-IF(INDEX('[1]Preferred Waterfall'!$AE$28:$AE$160,MATCH('LP Waterfall'!$C122,'[1]Preferred Waterfall'!$C$28:$C$160,0),)&lt;0,0,INDEX('[1]Preferred Waterfall'!$AE$28:$AE$160,MATCH('LP Waterfall'!$C122,'[1]Preferred Waterfall'!$C$28:$C$160,0),))</f>
        <v>0</v>
      </c>
      <c r="AL122" s="66"/>
      <c r="AM122" s="66">
        <f t="shared" si="56"/>
        <v>-6374326.1455683261</v>
      </c>
      <c r="AN122" s="66"/>
      <c r="AO122" s="66">
        <f>IF($C122='[1]Operating Statement &amp; Refi'!$U$12,SUM('LP Waterfall'!$AG122,'LP Waterfall'!$AI122,'LP Waterfall'!AK122,$G122),IF($C122&gt;'[1]Operating Statement &amp; Refi'!$U$12,$E122,0))</f>
        <v>293188.72047223046</v>
      </c>
      <c r="AP122" s="66"/>
      <c r="AQ122" s="66">
        <f>IF(AND($C122&gt;='[1]Assumptions &amp; Sensitivities'!$G$49,$C122&lt;='[1]Assumptions &amp; Sensitivities'!$C$14),AQ$26*(-SUM($AG$28:AK122)+$M$18)/-12,0)*-1</f>
        <v>64151.999175534031</v>
      </c>
      <c r="AR122" s="66"/>
      <c r="AS122" s="66">
        <f t="shared" si="38"/>
        <v>6415.1999175534038</v>
      </c>
      <c r="AT122" s="66"/>
      <c r="AU122" s="66">
        <f t="shared" si="39"/>
        <v>57736.799257980631</v>
      </c>
      <c r="AV122" s="66"/>
      <c r="AW122" s="66">
        <f t="shared" si="40"/>
        <v>-6374326.1455683261</v>
      </c>
      <c r="AX122" s="66"/>
      <c r="AY122" s="66">
        <f t="shared" si="41"/>
        <v>22903.672129669641</v>
      </c>
      <c r="AZ122" s="66"/>
      <c r="BA122" s="66">
        <f t="shared" si="42"/>
        <v>45807.34425933929</v>
      </c>
      <c r="BB122" s="66"/>
      <c r="BC122" s="66">
        <f t="shared" si="43"/>
        <v>160325.7049076875</v>
      </c>
      <c r="BD122" s="66"/>
      <c r="BE122" s="66">
        <f t="shared" si="57"/>
        <v>75126.216306562332</v>
      </c>
      <c r="BF122" s="66"/>
      <c r="BG122" s="66">
        <f t="shared" si="44"/>
        <v>218062.50416566813</v>
      </c>
      <c r="BH122" s="66"/>
      <c r="BI122" s="66">
        <f t="shared" si="45"/>
        <v>0</v>
      </c>
      <c r="BJ122" s="66"/>
      <c r="BK122" s="66">
        <f t="shared" si="58"/>
        <v>293188.72047223046</v>
      </c>
      <c r="BL122" s="66"/>
      <c r="BM122" s="66">
        <f t="shared" si="59"/>
        <v>0</v>
      </c>
      <c r="BN122" s="66"/>
      <c r="BO122" s="66">
        <f t="shared" si="46"/>
        <v>0</v>
      </c>
      <c r="BP122" s="66"/>
      <c r="BQ122" s="66">
        <f t="shared" si="60"/>
        <v>0</v>
      </c>
      <c r="BR122" s="66"/>
      <c r="BS122" s="66">
        <f t="shared" si="61"/>
        <v>0</v>
      </c>
      <c r="BT122" s="66"/>
      <c r="BU122" s="66">
        <f t="shared" si="47"/>
        <v>0</v>
      </c>
      <c r="BV122" s="66"/>
      <c r="BW122" s="66">
        <f t="shared" si="62"/>
        <v>0</v>
      </c>
      <c r="BX122" s="66"/>
      <c r="BY122" s="66">
        <f t="shared" si="32"/>
        <v>0</v>
      </c>
      <c r="BZ122" s="66"/>
      <c r="CA122" s="66">
        <f t="shared" si="48"/>
        <v>0</v>
      </c>
      <c r="CB122" s="2"/>
    </row>
    <row r="123" spans="1:80" x14ac:dyDescent="0.3">
      <c r="A123" s="2">
        <f t="shared" si="49"/>
        <v>8</v>
      </c>
      <c r="C123" s="105">
        <f t="shared" si="63"/>
        <v>48304</v>
      </c>
      <c r="E123" s="103" cm="1">
        <f t="array" ref="E123">IFERROR(IF(AND($C123&gt;='[1]Assumptions &amp; Sensitivities'!$C$8,'LP Waterfall'!$C123&lt;='[1]Assumptions &amp; Sensitivities'!$C$14),INDEX('[1]Preferred Waterfall'!$Q$28:$Q$160,MATCH('LP Waterfall'!$C123,'[1]Preferred Waterfall'!$C$28:$C$160,0),),0),0)</f>
        <v>294868.09386884491</v>
      </c>
      <c r="G123" s="103">
        <f>IF($E123&lt;=0,0,SUMIFS('[1]Monthly Proforma'!$E$145:$FF$145,'[1]Monthly Proforma'!$E$2:$FF$2,'LP Waterfall'!$C123))</f>
        <v>294868.09386884491</v>
      </c>
      <c r="I123" s="106">
        <f t="shared" si="50"/>
        <v>294868.09386884491</v>
      </c>
      <c r="J123" s="107"/>
      <c r="K123" s="107">
        <f t="shared" si="33"/>
        <v>75630.028325546664</v>
      </c>
      <c r="L123" s="107"/>
      <c r="M123" s="107">
        <f t="shared" si="34"/>
        <v>29486.809386884488</v>
      </c>
      <c r="N123" s="107"/>
      <c r="O123" s="107">
        <f t="shared" si="35"/>
        <v>219238.06554329823</v>
      </c>
      <c r="P123" s="107"/>
      <c r="Q123" s="107">
        <f t="shared" si="51"/>
        <v>126253.83773133252</v>
      </c>
      <c r="R123" s="107"/>
      <c r="S123" s="107">
        <f t="shared" si="52"/>
        <v>0</v>
      </c>
      <c r="T123" s="107"/>
      <c r="U123" s="107">
        <f t="shared" si="36"/>
        <v>75630.028325546664</v>
      </c>
      <c r="V123" s="107"/>
      <c r="W123" s="107">
        <f t="shared" si="37"/>
        <v>219238.06554329823</v>
      </c>
      <c r="X123" s="107"/>
      <c r="Y123" s="107">
        <f t="shared" si="53"/>
        <v>0</v>
      </c>
      <c r="Z123" s="107"/>
      <c r="AA123" s="107">
        <f t="shared" si="54"/>
        <v>0</v>
      </c>
      <c r="AB123" s="107"/>
      <c r="AC123" s="107" cm="1">
        <f t="array" ref="AC123">IF(INDEX('[1]Preferred Waterfall'!$Y$28:$Y$160,MATCH('LP Waterfall'!$C123,'[1]Preferred Waterfall'!$C$28:$C$160,0),)&lt;0,INDEX('[1]Preferred Waterfall'!$Y$28:$Y$160,MATCH('LP Waterfall'!$C123,'[1]Preferred Waterfall'!$C$28:$C$160,0),),0)</f>
        <v>0</v>
      </c>
      <c r="AD123" s="107"/>
      <c r="AE123" s="107">
        <f t="shared" si="55"/>
        <v>-6374326.1455683261</v>
      </c>
      <c r="AF123" s="107"/>
      <c r="AG123" s="107">
        <f>IF($C123='[1]Assumptions &amp; Sensitivities'!$G$49,'[1]Operating Statement &amp; Refi'!$Z$16,0)</f>
        <v>0</v>
      </c>
      <c r="AH123" s="107"/>
      <c r="AI123" s="107">
        <f>IF($C123='[1]Assumptions &amp; Sensitivities'!$G$49,'[1]Operating Statement &amp; Refi'!$Z$17,0)</f>
        <v>0</v>
      </c>
      <c r="AJ123" s="107"/>
      <c r="AK123" s="107" cm="1">
        <f t="array" ref="AK123">-IF(INDEX('[1]Preferred Waterfall'!$AE$28:$AE$160,MATCH('LP Waterfall'!$C123,'[1]Preferred Waterfall'!$C$28:$C$160,0),)&lt;0,0,INDEX('[1]Preferred Waterfall'!$AE$28:$AE$160,MATCH('LP Waterfall'!$C123,'[1]Preferred Waterfall'!$C$28:$C$160,0),))</f>
        <v>0</v>
      </c>
      <c r="AL123" s="107"/>
      <c r="AM123" s="107">
        <f t="shared" si="56"/>
        <v>-6374326.1455683261</v>
      </c>
      <c r="AN123" s="107"/>
      <c r="AO123" s="107">
        <f>IF($C123='[1]Operating Statement &amp; Refi'!$U$12,SUM('LP Waterfall'!$AG123,'LP Waterfall'!$AI123,'LP Waterfall'!AK123,$G123),IF($C123&gt;'[1]Operating Statement &amp; Refi'!$U$12,$E123,0))</f>
        <v>294868.09386884491</v>
      </c>
      <c r="AP123" s="107"/>
      <c r="AQ123" s="107">
        <f>IF(AND($C123&gt;='[1]Assumptions &amp; Sensitivities'!$G$49,$C123&lt;='[1]Assumptions &amp; Sensitivities'!$C$14),AQ$26*(-SUM($AG$28:AK123)+$M$18)/-12,0)*-1</f>
        <v>64151.999175534031</v>
      </c>
      <c r="AR123" s="107"/>
      <c r="AS123" s="107">
        <f t="shared" si="38"/>
        <v>6415.1999175534038</v>
      </c>
      <c r="AT123" s="107"/>
      <c r="AU123" s="107">
        <f t="shared" si="39"/>
        <v>57736.799257980631</v>
      </c>
      <c r="AV123" s="107"/>
      <c r="AW123" s="107">
        <f t="shared" si="40"/>
        <v>-6374326.1455683261</v>
      </c>
      <c r="AX123" s="107"/>
      <c r="AY123" s="107">
        <f t="shared" si="41"/>
        <v>23071.609469331084</v>
      </c>
      <c r="AZ123" s="107"/>
      <c r="BA123" s="107">
        <f t="shared" si="42"/>
        <v>46143.218938662176</v>
      </c>
      <c r="BB123" s="107"/>
      <c r="BC123" s="107">
        <f t="shared" si="43"/>
        <v>161501.2662853176</v>
      </c>
      <c r="BD123" s="107"/>
      <c r="BE123" s="107">
        <f t="shared" si="57"/>
        <v>75630.028325546664</v>
      </c>
      <c r="BF123" s="107"/>
      <c r="BG123" s="107">
        <f t="shared" si="44"/>
        <v>219238.06554329823</v>
      </c>
      <c r="BH123" s="107"/>
      <c r="BI123" s="107">
        <f t="shared" si="45"/>
        <v>0</v>
      </c>
      <c r="BJ123" s="107"/>
      <c r="BK123" s="107">
        <f t="shared" si="58"/>
        <v>294868.09386884491</v>
      </c>
      <c r="BL123" s="107"/>
      <c r="BM123" s="107">
        <f t="shared" si="59"/>
        <v>0</v>
      </c>
      <c r="BN123" s="107"/>
      <c r="BO123" s="107">
        <f t="shared" si="46"/>
        <v>0</v>
      </c>
      <c r="BP123" s="107"/>
      <c r="BQ123" s="107">
        <f t="shared" si="60"/>
        <v>0</v>
      </c>
      <c r="BR123" s="107"/>
      <c r="BS123" s="107">
        <f t="shared" si="61"/>
        <v>0</v>
      </c>
      <c r="BT123" s="107"/>
      <c r="BU123" s="107">
        <f t="shared" si="47"/>
        <v>0</v>
      </c>
      <c r="BV123" s="107"/>
      <c r="BW123" s="107">
        <f t="shared" si="62"/>
        <v>0</v>
      </c>
      <c r="BX123" s="107"/>
      <c r="BY123" s="107">
        <f t="shared" si="32"/>
        <v>0</v>
      </c>
      <c r="BZ123" s="107"/>
      <c r="CA123" s="107">
        <f t="shared" si="48"/>
        <v>2.9103830456733704E-11</v>
      </c>
      <c r="CB123" s="2"/>
    </row>
    <row r="124" spans="1:80" x14ac:dyDescent="0.3">
      <c r="A124" s="2">
        <f t="shared" si="49"/>
        <v>8</v>
      </c>
      <c r="C124" s="105">
        <f t="shared" si="63"/>
        <v>48334</v>
      </c>
      <c r="E124" s="103" cm="1">
        <f t="array" ref="E124">IFERROR(IF(AND($C124&gt;='[1]Assumptions &amp; Sensitivities'!$C$8,'LP Waterfall'!$C124&lt;='[1]Assumptions &amp; Sensitivities'!$C$14),INDEX('[1]Preferred Waterfall'!$Q$28:$Q$160,MATCH('LP Waterfall'!$C124,'[1]Preferred Waterfall'!$C$28:$C$160,0),),0),0)</f>
        <v>296547.46726545936</v>
      </c>
      <c r="G124" s="103">
        <f>IF($E124&lt;=0,0,SUMIFS('[1]Monthly Proforma'!$E$145:$FF$145,'[1]Monthly Proforma'!$E$2:$FF$2,'LP Waterfall'!$C124))</f>
        <v>296547.46726545936</v>
      </c>
      <c r="I124" s="104">
        <f t="shared" si="50"/>
        <v>296547.46726545936</v>
      </c>
      <c r="J124" s="66"/>
      <c r="K124" s="66">
        <f t="shared" si="33"/>
        <v>76133.840344530996</v>
      </c>
      <c r="L124" s="66"/>
      <c r="M124" s="66">
        <f t="shared" si="34"/>
        <v>29654.746726545935</v>
      </c>
      <c r="N124" s="66"/>
      <c r="O124" s="66">
        <f t="shared" si="35"/>
        <v>220413.62692092836</v>
      </c>
      <c r="P124" s="66"/>
      <c r="Q124" s="66">
        <f t="shared" si="51"/>
        <v>126935.80357448672</v>
      </c>
      <c r="R124" s="66"/>
      <c r="S124" s="66">
        <f t="shared" si="52"/>
        <v>0</v>
      </c>
      <c r="T124" s="66"/>
      <c r="U124" s="66">
        <f t="shared" si="36"/>
        <v>76133.840344530996</v>
      </c>
      <c r="V124" s="66"/>
      <c r="W124" s="66">
        <f t="shared" si="37"/>
        <v>220413.62692092836</v>
      </c>
      <c r="X124" s="66"/>
      <c r="Y124" s="66">
        <f t="shared" si="53"/>
        <v>0</v>
      </c>
      <c r="Z124" s="66"/>
      <c r="AA124" s="66">
        <f t="shared" si="54"/>
        <v>0</v>
      </c>
      <c r="AB124" s="66"/>
      <c r="AC124" s="66" cm="1">
        <f t="array" ref="AC124">IF(INDEX('[1]Preferred Waterfall'!$Y$28:$Y$160,MATCH('LP Waterfall'!$C124,'[1]Preferred Waterfall'!$C$28:$C$160,0),)&lt;0,INDEX('[1]Preferred Waterfall'!$Y$28:$Y$160,MATCH('LP Waterfall'!$C124,'[1]Preferred Waterfall'!$C$28:$C$160,0),),0)</f>
        <v>0</v>
      </c>
      <c r="AD124" s="66"/>
      <c r="AE124" s="66">
        <f t="shared" si="55"/>
        <v>-6374326.1455683261</v>
      </c>
      <c r="AF124" s="66"/>
      <c r="AG124" s="66">
        <f>IF($C124='[1]Assumptions &amp; Sensitivities'!$G$49,'[1]Operating Statement &amp; Refi'!$Z$16,0)</f>
        <v>0</v>
      </c>
      <c r="AH124" s="66"/>
      <c r="AI124" s="66">
        <f>IF($C124='[1]Assumptions &amp; Sensitivities'!$G$49,'[1]Operating Statement &amp; Refi'!$Z$17,0)</f>
        <v>0</v>
      </c>
      <c r="AJ124" s="66"/>
      <c r="AK124" s="66" cm="1">
        <f t="array" ref="AK124">-IF(INDEX('[1]Preferred Waterfall'!$AE$28:$AE$160,MATCH('LP Waterfall'!$C124,'[1]Preferred Waterfall'!$C$28:$C$160,0),)&lt;0,0,INDEX('[1]Preferred Waterfall'!$AE$28:$AE$160,MATCH('LP Waterfall'!$C124,'[1]Preferred Waterfall'!$C$28:$C$160,0),))</f>
        <v>0</v>
      </c>
      <c r="AL124" s="66"/>
      <c r="AM124" s="66">
        <f t="shared" si="56"/>
        <v>-6374326.1455683261</v>
      </c>
      <c r="AN124" s="66"/>
      <c r="AO124" s="66">
        <f>IF($C124='[1]Operating Statement &amp; Refi'!$U$12,SUM('LP Waterfall'!$AG124,'LP Waterfall'!$AI124,'LP Waterfall'!AK124,$G124),IF($C124&gt;'[1]Operating Statement &amp; Refi'!$U$12,$E124,0))</f>
        <v>296547.46726545936</v>
      </c>
      <c r="AP124" s="66"/>
      <c r="AQ124" s="66">
        <f>IF(AND($C124&gt;='[1]Assumptions &amp; Sensitivities'!$G$49,$C124&lt;='[1]Assumptions &amp; Sensitivities'!$C$14),AQ$26*(-SUM($AG$28:AK124)+$M$18)/-12,0)*-1</f>
        <v>64151.999175534031</v>
      </c>
      <c r="AR124" s="66"/>
      <c r="AS124" s="66">
        <f t="shared" si="38"/>
        <v>6415.1999175534038</v>
      </c>
      <c r="AT124" s="66"/>
      <c r="AU124" s="66">
        <f t="shared" si="39"/>
        <v>57736.799257980631</v>
      </c>
      <c r="AV124" s="66"/>
      <c r="AW124" s="66">
        <f t="shared" si="40"/>
        <v>-6374326.1455683261</v>
      </c>
      <c r="AX124" s="66"/>
      <c r="AY124" s="66">
        <f t="shared" si="41"/>
        <v>23239.546808992531</v>
      </c>
      <c r="AZ124" s="66"/>
      <c r="BA124" s="66">
        <f t="shared" si="42"/>
        <v>46479.093617985069</v>
      </c>
      <c r="BB124" s="66"/>
      <c r="BC124" s="66">
        <f t="shared" si="43"/>
        <v>162676.82766294773</v>
      </c>
      <c r="BD124" s="66"/>
      <c r="BE124" s="66">
        <f t="shared" si="57"/>
        <v>76133.840344530996</v>
      </c>
      <c r="BF124" s="66"/>
      <c r="BG124" s="66">
        <f t="shared" si="44"/>
        <v>220413.62692092836</v>
      </c>
      <c r="BH124" s="66"/>
      <c r="BI124" s="66">
        <f t="shared" si="45"/>
        <v>0</v>
      </c>
      <c r="BJ124" s="66"/>
      <c r="BK124" s="66">
        <f t="shared" si="58"/>
        <v>296547.46726545936</v>
      </c>
      <c r="BL124" s="66"/>
      <c r="BM124" s="66">
        <f t="shared" si="59"/>
        <v>0</v>
      </c>
      <c r="BN124" s="66"/>
      <c r="BO124" s="66">
        <f t="shared" si="46"/>
        <v>0</v>
      </c>
      <c r="BP124" s="66"/>
      <c r="BQ124" s="66">
        <f t="shared" si="60"/>
        <v>0</v>
      </c>
      <c r="BR124" s="66"/>
      <c r="BS124" s="66">
        <f t="shared" si="61"/>
        <v>0</v>
      </c>
      <c r="BT124" s="66"/>
      <c r="BU124" s="66">
        <f t="shared" si="47"/>
        <v>0</v>
      </c>
      <c r="BV124" s="66"/>
      <c r="BW124" s="66">
        <f t="shared" si="62"/>
        <v>0</v>
      </c>
      <c r="BX124" s="66"/>
      <c r="BY124" s="66">
        <f t="shared" si="32"/>
        <v>0</v>
      </c>
      <c r="BZ124" s="66"/>
      <c r="CA124" s="66">
        <f t="shared" si="48"/>
        <v>-2.9103830456733704E-11</v>
      </c>
      <c r="CB124" s="2"/>
    </row>
    <row r="125" spans="1:80" x14ac:dyDescent="0.3">
      <c r="A125" s="2">
        <f t="shared" si="49"/>
        <v>9</v>
      </c>
      <c r="C125" s="105">
        <f t="shared" si="63"/>
        <v>48365</v>
      </c>
      <c r="E125" s="103" cm="1">
        <f t="array" ref="E125">IFERROR(IF(AND($C125&gt;='[1]Assumptions &amp; Sensitivities'!$C$8,'LP Waterfall'!$C125&lt;='[1]Assumptions &amp; Sensitivities'!$C$14),INDEX('[1]Preferred Waterfall'!$Q$28:$Q$160,MATCH('LP Waterfall'!$C125,'[1]Preferred Waterfall'!$C$28:$C$160,0),),0),0)</f>
        <v>298226.84066207393</v>
      </c>
      <c r="G125" s="103">
        <f>IF($E125&lt;=0,0,SUMIFS('[1]Monthly Proforma'!$E$145:$FF$145,'[1]Monthly Proforma'!$E$2:$FF$2,'LP Waterfall'!$C125))</f>
        <v>298226.84066207393</v>
      </c>
      <c r="I125" s="106">
        <f t="shared" si="50"/>
        <v>298226.84066207393</v>
      </c>
      <c r="J125" s="107"/>
      <c r="K125" s="107">
        <f t="shared" si="33"/>
        <v>76637.652363515372</v>
      </c>
      <c r="L125" s="107"/>
      <c r="M125" s="107">
        <f t="shared" si="34"/>
        <v>29822.684066207392</v>
      </c>
      <c r="N125" s="107"/>
      <c r="O125" s="107">
        <f t="shared" si="35"/>
        <v>221589.18829855855</v>
      </c>
      <c r="P125" s="107"/>
      <c r="Q125" s="107">
        <f t="shared" si="51"/>
        <v>127617.76941764096</v>
      </c>
      <c r="R125" s="107"/>
      <c r="S125" s="107">
        <f t="shared" si="52"/>
        <v>0</v>
      </c>
      <c r="T125" s="107"/>
      <c r="U125" s="107">
        <f t="shared" si="36"/>
        <v>76637.652363515372</v>
      </c>
      <c r="V125" s="107"/>
      <c r="W125" s="107">
        <f t="shared" si="37"/>
        <v>221589.18829855855</v>
      </c>
      <c r="X125" s="107"/>
      <c r="Y125" s="107">
        <f t="shared" si="53"/>
        <v>0</v>
      </c>
      <c r="Z125" s="107"/>
      <c r="AA125" s="107">
        <f t="shared" si="54"/>
        <v>0</v>
      </c>
      <c r="AB125" s="107"/>
      <c r="AC125" s="107" cm="1">
        <f t="array" ref="AC125">IF(INDEX('[1]Preferred Waterfall'!$Y$28:$Y$160,MATCH('LP Waterfall'!$C125,'[1]Preferred Waterfall'!$C$28:$C$160,0),)&lt;0,INDEX('[1]Preferred Waterfall'!$Y$28:$Y$160,MATCH('LP Waterfall'!$C125,'[1]Preferred Waterfall'!$C$28:$C$160,0),),0)</f>
        <v>0</v>
      </c>
      <c r="AD125" s="107"/>
      <c r="AE125" s="107">
        <f t="shared" si="55"/>
        <v>-6374326.1455683261</v>
      </c>
      <c r="AF125" s="107"/>
      <c r="AG125" s="107">
        <f>IF($C125='[1]Assumptions &amp; Sensitivities'!$G$49,'[1]Operating Statement &amp; Refi'!$Z$16,0)</f>
        <v>0</v>
      </c>
      <c r="AH125" s="107"/>
      <c r="AI125" s="107">
        <f>IF($C125='[1]Assumptions &amp; Sensitivities'!$G$49,'[1]Operating Statement &amp; Refi'!$Z$17,0)</f>
        <v>0</v>
      </c>
      <c r="AJ125" s="107"/>
      <c r="AK125" s="107" cm="1">
        <f t="array" ref="AK125">-IF(INDEX('[1]Preferred Waterfall'!$AE$28:$AE$160,MATCH('LP Waterfall'!$C125,'[1]Preferred Waterfall'!$C$28:$C$160,0),)&lt;0,0,INDEX('[1]Preferred Waterfall'!$AE$28:$AE$160,MATCH('LP Waterfall'!$C125,'[1]Preferred Waterfall'!$C$28:$C$160,0),))</f>
        <v>0</v>
      </c>
      <c r="AL125" s="107"/>
      <c r="AM125" s="107">
        <f t="shared" si="56"/>
        <v>-6374326.1455683261</v>
      </c>
      <c r="AN125" s="107"/>
      <c r="AO125" s="107">
        <f>IF($C125='[1]Operating Statement &amp; Refi'!$U$12,SUM('LP Waterfall'!$AG125,'LP Waterfall'!$AI125,'LP Waterfall'!AK125,$G125),IF($C125&gt;'[1]Operating Statement &amp; Refi'!$U$12,$E125,0))</f>
        <v>298226.84066207393</v>
      </c>
      <c r="AP125" s="107"/>
      <c r="AQ125" s="107">
        <f>IF(AND($C125&gt;='[1]Assumptions &amp; Sensitivities'!$G$49,$C125&lt;='[1]Assumptions &amp; Sensitivities'!$C$14),AQ$26*(-SUM($AG$28:AK125)+$M$18)/-12,0)*-1</f>
        <v>64151.999175534031</v>
      </c>
      <c r="AR125" s="107"/>
      <c r="AS125" s="107">
        <f t="shared" si="38"/>
        <v>6415.1999175534038</v>
      </c>
      <c r="AT125" s="107"/>
      <c r="AU125" s="107">
        <f t="shared" si="39"/>
        <v>57736.799257980631</v>
      </c>
      <c r="AV125" s="107"/>
      <c r="AW125" s="107">
        <f t="shared" si="40"/>
        <v>-6374326.1455683261</v>
      </c>
      <c r="AX125" s="107"/>
      <c r="AY125" s="107">
        <f t="shared" si="41"/>
        <v>23407.484148653988</v>
      </c>
      <c r="AZ125" s="107"/>
      <c r="BA125" s="107">
        <f t="shared" si="42"/>
        <v>46814.968297307983</v>
      </c>
      <c r="BB125" s="107"/>
      <c r="BC125" s="107">
        <f t="shared" si="43"/>
        <v>163852.38904057792</v>
      </c>
      <c r="BD125" s="107"/>
      <c r="BE125" s="107">
        <f t="shared" si="57"/>
        <v>76637.652363515372</v>
      </c>
      <c r="BF125" s="107"/>
      <c r="BG125" s="107">
        <f t="shared" si="44"/>
        <v>221589.18829855855</v>
      </c>
      <c r="BH125" s="107"/>
      <c r="BI125" s="107">
        <f t="shared" si="45"/>
        <v>0</v>
      </c>
      <c r="BJ125" s="107"/>
      <c r="BK125" s="107">
        <f t="shared" si="58"/>
        <v>298226.84066207393</v>
      </c>
      <c r="BL125" s="107"/>
      <c r="BM125" s="107">
        <f t="shared" si="59"/>
        <v>0</v>
      </c>
      <c r="BN125" s="107"/>
      <c r="BO125" s="107">
        <f t="shared" si="46"/>
        <v>0</v>
      </c>
      <c r="BP125" s="107"/>
      <c r="BQ125" s="107">
        <f t="shared" si="60"/>
        <v>0</v>
      </c>
      <c r="BR125" s="107"/>
      <c r="BS125" s="107">
        <f t="shared" si="61"/>
        <v>0</v>
      </c>
      <c r="BT125" s="107"/>
      <c r="BU125" s="107">
        <f t="shared" si="47"/>
        <v>0</v>
      </c>
      <c r="BV125" s="107"/>
      <c r="BW125" s="107">
        <f t="shared" si="62"/>
        <v>0</v>
      </c>
      <c r="BX125" s="107"/>
      <c r="BY125" s="107">
        <f t="shared" si="32"/>
        <v>0</v>
      </c>
      <c r="BZ125" s="107"/>
      <c r="CA125" s="107">
        <f t="shared" si="48"/>
        <v>0</v>
      </c>
      <c r="CB125" s="2"/>
    </row>
    <row r="126" spans="1:80" x14ac:dyDescent="0.3">
      <c r="A126" s="2">
        <f t="shared" si="49"/>
        <v>9</v>
      </c>
      <c r="C126" s="105">
        <f t="shared" si="63"/>
        <v>48395</v>
      </c>
      <c r="E126" s="103" cm="1">
        <f t="array" ref="E126">IFERROR(IF(AND($C126&gt;='[1]Assumptions &amp; Sensitivities'!$C$8,'LP Waterfall'!$C126&lt;='[1]Assumptions &amp; Sensitivities'!$C$14),INDEX('[1]Preferred Waterfall'!$Q$28:$Q$160,MATCH('LP Waterfall'!$C126,'[1]Preferred Waterfall'!$C$28:$C$160,0),),0),0)</f>
        <v>299906.21405868861</v>
      </c>
      <c r="G126" s="103">
        <f>IF($E126&lt;=0,0,SUMIFS('[1]Monthly Proforma'!$E$145:$FF$145,'[1]Monthly Proforma'!$E$2:$FF$2,'LP Waterfall'!$C126))</f>
        <v>299906.21405868861</v>
      </c>
      <c r="I126" s="104">
        <f t="shared" si="50"/>
        <v>299906.21405868861</v>
      </c>
      <c r="J126" s="66"/>
      <c r="K126" s="66">
        <f t="shared" si="33"/>
        <v>77141.464382499777</v>
      </c>
      <c r="L126" s="66"/>
      <c r="M126" s="66">
        <f t="shared" si="34"/>
        <v>29990.62140586886</v>
      </c>
      <c r="N126" s="66"/>
      <c r="O126" s="66">
        <f t="shared" si="35"/>
        <v>222764.74967618883</v>
      </c>
      <c r="P126" s="66"/>
      <c r="Q126" s="66">
        <f t="shared" si="51"/>
        <v>128299.73526079523</v>
      </c>
      <c r="R126" s="66"/>
      <c r="S126" s="66">
        <f t="shared" si="52"/>
        <v>0</v>
      </c>
      <c r="T126" s="66"/>
      <c r="U126" s="66">
        <f t="shared" si="36"/>
        <v>77141.464382499777</v>
      </c>
      <c r="V126" s="66"/>
      <c r="W126" s="66">
        <f t="shared" si="37"/>
        <v>222764.74967618883</v>
      </c>
      <c r="X126" s="66"/>
      <c r="Y126" s="66">
        <f t="shared" si="53"/>
        <v>0</v>
      </c>
      <c r="Z126" s="66"/>
      <c r="AA126" s="66">
        <f t="shared" si="54"/>
        <v>0</v>
      </c>
      <c r="AB126" s="66"/>
      <c r="AC126" s="66" cm="1">
        <f t="array" ref="AC126">IF(INDEX('[1]Preferred Waterfall'!$Y$28:$Y$160,MATCH('LP Waterfall'!$C126,'[1]Preferred Waterfall'!$C$28:$C$160,0),)&lt;0,INDEX('[1]Preferred Waterfall'!$Y$28:$Y$160,MATCH('LP Waterfall'!$C126,'[1]Preferred Waterfall'!$C$28:$C$160,0),),0)</f>
        <v>0</v>
      </c>
      <c r="AD126" s="66"/>
      <c r="AE126" s="66">
        <f t="shared" si="55"/>
        <v>-6374326.1455683261</v>
      </c>
      <c r="AF126" s="66"/>
      <c r="AG126" s="66">
        <f>IF($C126='[1]Assumptions &amp; Sensitivities'!$G$49,'[1]Operating Statement &amp; Refi'!$Z$16,0)</f>
        <v>0</v>
      </c>
      <c r="AH126" s="66"/>
      <c r="AI126" s="66">
        <f>IF($C126='[1]Assumptions &amp; Sensitivities'!$G$49,'[1]Operating Statement &amp; Refi'!$Z$17,0)</f>
        <v>0</v>
      </c>
      <c r="AJ126" s="66"/>
      <c r="AK126" s="66" cm="1">
        <f t="array" ref="AK126">-IF(INDEX('[1]Preferred Waterfall'!$AE$28:$AE$160,MATCH('LP Waterfall'!$C126,'[1]Preferred Waterfall'!$C$28:$C$160,0),)&lt;0,0,INDEX('[1]Preferred Waterfall'!$AE$28:$AE$160,MATCH('LP Waterfall'!$C126,'[1]Preferred Waterfall'!$C$28:$C$160,0),))</f>
        <v>0</v>
      </c>
      <c r="AL126" s="66"/>
      <c r="AM126" s="66">
        <f t="shared" si="56"/>
        <v>-6374326.1455683261</v>
      </c>
      <c r="AN126" s="66"/>
      <c r="AO126" s="66">
        <f>IF($C126='[1]Operating Statement &amp; Refi'!$U$12,SUM('LP Waterfall'!$AG126,'LP Waterfall'!$AI126,'LP Waterfall'!AK126,$G126),IF($C126&gt;'[1]Operating Statement &amp; Refi'!$U$12,$E126,0))</f>
        <v>299906.21405868861</v>
      </c>
      <c r="AP126" s="66"/>
      <c r="AQ126" s="66">
        <f>IF(AND($C126&gt;='[1]Assumptions &amp; Sensitivities'!$G$49,$C126&lt;='[1]Assumptions &amp; Sensitivities'!$C$14),AQ$26*(-SUM($AG$28:AK126)+$M$18)/-12,0)*-1</f>
        <v>64151.999175534031</v>
      </c>
      <c r="AR126" s="66"/>
      <c r="AS126" s="66">
        <f t="shared" si="38"/>
        <v>6415.1999175534038</v>
      </c>
      <c r="AT126" s="66"/>
      <c r="AU126" s="66">
        <f t="shared" si="39"/>
        <v>57736.799257980631</v>
      </c>
      <c r="AV126" s="66"/>
      <c r="AW126" s="66">
        <f t="shared" si="40"/>
        <v>-6374326.1455683261</v>
      </c>
      <c r="AX126" s="66"/>
      <c r="AY126" s="66">
        <f t="shared" si="41"/>
        <v>23575.421488315456</v>
      </c>
      <c r="AZ126" s="66"/>
      <c r="BA126" s="66">
        <f t="shared" si="42"/>
        <v>47150.84297663092</v>
      </c>
      <c r="BB126" s="66"/>
      <c r="BC126" s="66">
        <f t="shared" si="43"/>
        <v>165027.9504182082</v>
      </c>
      <c r="BD126" s="66"/>
      <c r="BE126" s="66">
        <f t="shared" si="57"/>
        <v>77141.464382499777</v>
      </c>
      <c r="BF126" s="66"/>
      <c r="BG126" s="66">
        <f t="shared" si="44"/>
        <v>222764.74967618883</v>
      </c>
      <c r="BH126" s="66"/>
      <c r="BI126" s="66">
        <f t="shared" si="45"/>
        <v>0</v>
      </c>
      <c r="BJ126" s="66"/>
      <c r="BK126" s="66">
        <f t="shared" si="58"/>
        <v>299906.21405868861</v>
      </c>
      <c r="BL126" s="66"/>
      <c r="BM126" s="66">
        <f t="shared" si="59"/>
        <v>0</v>
      </c>
      <c r="BN126" s="66"/>
      <c r="BO126" s="66">
        <f t="shared" si="46"/>
        <v>0</v>
      </c>
      <c r="BP126" s="66"/>
      <c r="BQ126" s="66">
        <f t="shared" si="60"/>
        <v>0</v>
      </c>
      <c r="BR126" s="66"/>
      <c r="BS126" s="66">
        <f t="shared" si="61"/>
        <v>0</v>
      </c>
      <c r="BT126" s="66"/>
      <c r="BU126" s="66">
        <f t="shared" si="47"/>
        <v>0</v>
      </c>
      <c r="BV126" s="66"/>
      <c r="BW126" s="66">
        <f t="shared" si="62"/>
        <v>0</v>
      </c>
      <c r="BX126" s="66"/>
      <c r="BY126" s="66">
        <f t="shared" si="32"/>
        <v>0</v>
      </c>
      <c r="BZ126" s="66"/>
      <c r="CA126" s="66">
        <f t="shared" si="48"/>
        <v>0</v>
      </c>
      <c r="CB126" s="2"/>
    </row>
    <row r="127" spans="1:80" x14ac:dyDescent="0.3">
      <c r="A127" s="2">
        <f t="shared" si="49"/>
        <v>9</v>
      </c>
      <c r="C127" s="105">
        <f t="shared" si="63"/>
        <v>48426</v>
      </c>
      <c r="E127" s="103" cm="1">
        <f t="array" ref="E127">IFERROR(IF(AND($C127&gt;='[1]Assumptions &amp; Sensitivities'!$C$8,'LP Waterfall'!$C127&lt;='[1]Assumptions &amp; Sensitivities'!$C$14),INDEX('[1]Preferred Waterfall'!$Q$28:$Q$160,MATCH('LP Waterfall'!$C127,'[1]Preferred Waterfall'!$C$28:$C$160,0),),0),0)</f>
        <v>301585.58745530318</v>
      </c>
      <c r="G127" s="103">
        <f>IF($E127&lt;=0,0,SUMIFS('[1]Monthly Proforma'!$E$145:$FF$145,'[1]Monthly Proforma'!$E$2:$FF$2,'LP Waterfall'!$C127))</f>
        <v>301585.58745530318</v>
      </c>
      <c r="I127" s="106">
        <f t="shared" si="50"/>
        <v>301585.58745530318</v>
      </c>
      <c r="J127" s="107"/>
      <c r="K127" s="107">
        <f t="shared" si="33"/>
        <v>77645.276401484152</v>
      </c>
      <c r="L127" s="107"/>
      <c r="M127" s="107">
        <f t="shared" si="34"/>
        <v>30158.558745530318</v>
      </c>
      <c r="N127" s="107"/>
      <c r="O127" s="107">
        <f t="shared" si="35"/>
        <v>223940.31105381902</v>
      </c>
      <c r="P127" s="107"/>
      <c r="Q127" s="107">
        <f t="shared" si="51"/>
        <v>128981.70110394947</v>
      </c>
      <c r="R127" s="107"/>
      <c r="S127" s="107">
        <f t="shared" si="52"/>
        <v>0</v>
      </c>
      <c r="T127" s="107"/>
      <c r="U127" s="107">
        <f t="shared" si="36"/>
        <v>77645.276401484152</v>
      </c>
      <c r="V127" s="107"/>
      <c r="W127" s="107">
        <f t="shared" si="37"/>
        <v>223940.31105381902</v>
      </c>
      <c r="X127" s="107"/>
      <c r="Y127" s="107">
        <f t="shared" si="53"/>
        <v>0</v>
      </c>
      <c r="Z127" s="107"/>
      <c r="AA127" s="107">
        <f t="shared" si="54"/>
        <v>0</v>
      </c>
      <c r="AB127" s="107"/>
      <c r="AC127" s="107" cm="1">
        <f t="array" ref="AC127">IF(INDEX('[1]Preferred Waterfall'!$Y$28:$Y$160,MATCH('LP Waterfall'!$C127,'[1]Preferred Waterfall'!$C$28:$C$160,0),)&lt;0,INDEX('[1]Preferred Waterfall'!$Y$28:$Y$160,MATCH('LP Waterfall'!$C127,'[1]Preferred Waterfall'!$C$28:$C$160,0),),0)</f>
        <v>0</v>
      </c>
      <c r="AD127" s="107"/>
      <c r="AE127" s="107">
        <f t="shared" si="55"/>
        <v>-6374326.1455683261</v>
      </c>
      <c r="AF127" s="107"/>
      <c r="AG127" s="107">
        <f>IF($C127='[1]Assumptions &amp; Sensitivities'!$G$49,'[1]Operating Statement &amp; Refi'!$Z$16,0)</f>
        <v>0</v>
      </c>
      <c r="AH127" s="107"/>
      <c r="AI127" s="107">
        <f>IF($C127='[1]Assumptions &amp; Sensitivities'!$G$49,'[1]Operating Statement &amp; Refi'!$Z$17,0)</f>
        <v>0</v>
      </c>
      <c r="AJ127" s="107"/>
      <c r="AK127" s="107" cm="1">
        <f t="array" ref="AK127">-IF(INDEX('[1]Preferred Waterfall'!$AE$28:$AE$160,MATCH('LP Waterfall'!$C127,'[1]Preferred Waterfall'!$C$28:$C$160,0),)&lt;0,0,INDEX('[1]Preferred Waterfall'!$AE$28:$AE$160,MATCH('LP Waterfall'!$C127,'[1]Preferred Waterfall'!$C$28:$C$160,0),))</f>
        <v>0</v>
      </c>
      <c r="AL127" s="107"/>
      <c r="AM127" s="107">
        <f t="shared" si="56"/>
        <v>-6374326.1455683261</v>
      </c>
      <c r="AN127" s="107"/>
      <c r="AO127" s="107">
        <f>IF($C127='[1]Operating Statement &amp; Refi'!$U$12,SUM('LP Waterfall'!$AG127,'LP Waterfall'!$AI127,'LP Waterfall'!AK127,$G127),IF($C127&gt;'[1]Operating Statement &amp; Refi'!$U$12,$E127,0))</f>
        <v>301585.58745530318</v>
      </c>
      <c r="AP127" s="107"/>
      <c r="AQ127" s="107">
        <f>IF(AND($C127&gt;='[1]Assumptions &amp; Sensitivities'!$G$49,$C127&lt;='[1]Assumptions &amp; Sensitivities'!$C$14),AQ$26*(-SUM($AG$28:AK127)+$M$18)/-12,0)*-1</f>
        <v>64151.999175534031</v>
      </c>
      <c r="AR127" s="107"/>
      <c r="AS127" s="107">
        <f t="shared" si="38"/>
        <v>6415.1999175534038</v>
      </c>
      <c r="AT127" s="107"/>
      <c r="AU127" s="107">
        <f t="shared" si="39"/>
        <v>57736.799257980631</v>
      </c>
      <c r="AV127" s="107"/>
      <c r="AW127" s="107">
        <f t="shared" si="40"/>
        <v>-6374326.1455683261</v>
      </c>
      <c r="AX127" s="107"/>
      <c r="AY127" s="107">
        <f t="shared" si="41"/>
        <v>23743.358827976914</v>
      </c>
      <c r="AZ127" s="107"/>
      <c r="BA127" s="107">
        <f t="shared" si="42"/>
        <v>47486.717655953835</v>
      </c>
      <c r="BB127" s="107"/>
      <c r="BC127" s="107">
        <f t="shared" si="43"/>
        <v>166203.51179583839</v>
      </c>
      <c r="BD127" s="107"/>
      <c r="BE127" s="107">
        <f t="shared" si="57"/>
        <v>77645.276401484152</v>
      </c>
      <c r="BF127" s="107"/>
      <c r="BG127" s="107">
        <f t="shared" si="44"/>
        <v>223940.31105381902</v>
      </c>
      <c r="BH127" s="107"/>
      <c r="BI127" s="107">
        <f t="shared" si="45"/>
        <v>0</v>
      </c>
      <c r="BJ127" s="107"/>
      <c r="BK127" s="107">
        <f t="shared" si="58"/>
        <v>301585.58745530318</v>
      </c>
      <c r="BL127" s="107"/>
      <c r="BM127" s="107">
        <f t="shared" si="59"/>
        <v>0</v>
      </c>
      <c r="BN127" s="107"/>
      <c r="BO127" s="107">
        <f t="shared" si="46"/>
        <v>0</v>
      </c>
      <c r="BP127" s="107"/>
      <c r="BQ127" s="107">
        <f t="shared" si="60"/>
        <v>0</v>
      </c>
      <c r="BR127" s="107"/>
      <c r="BS127" s="107">
        <f t="shared" si="61"/>
        <v>0</v>
      </c>
      <c r="BT127" s="107"/>
      <c r="BU127" s="107">
        <f t="shared" si="47"/>
        <v>0</v>
      </c>
      <c r="BV127" s="107"/>
      <c r="BW127" s="107">
        <f t="shared" si="62"/>
        <v>0</v>
      </c>
      <c r="BX127" s="107"/>
      <c r="BY127" s="107">
        <f t="shared" si="32"/>
        <v>0</v>
      </c>
      <c r="BZ127" s="107"/>
      <c r="CA127" s="107">
        <f t="shared" si="48"/>
        <v>0</v>
      </c>
      <c r="CB127" s="2"/>
    </row>
    <row r="128" spans="1:80" x14ac:dyDescent="0.3">
      <c r="A128" s="2">
        <f t="shared" si="49"/>
        <v>9</v>
      </c>
      <c r="C128" s="105">
        <f t="shared" si="63"/>
        <v>48457</v>
      </c>
      <c r="E128" s="103" cm="1">
        <f t="array" ref="E128">IFERROR(IF(AND($C128&gt;='[1]Assumptions &amp; Sensitivities'!$C$8,'LP Waterfall'!$C128&lt;='[1]Assumptions &amp; Sensitivities'!$C$14),INDEX('[1]Preferred Waterfall'!$Q$28:$Q$160,MATCH('LP Waterfall'!$C128,'[1]Preferred Waterfall'!$C$28:$C$160,0),),0),0)</f>
        <v>303264.96085191763</v>
      </c>
      <c r="G128" s="103">
        <f>IF($E128&lt;=0,0,SUMIFS('[1]Monthly Proforma'!$E$145:$FF$145,'[1]Monthly Proforma'!$E$2:$FF$2,'LP Waterfall'!$C128))</f>
        <v>303264.96085191763</v>
      </c>
      <c r="I128" s="104">
        <f t="shared" si="50"/>
        <v>303264.96085191763</v>
      </c>
      <c r="J128" s="66"/>
      <c r="K128" s="66">
        <f t="shared" si="33"/>
        <v>78149.088420468484</v>
      </c>
      <c r="L128" s="66"/>
      <c r="M128" s="66">
        <f t="shared" si="34"/>
        <v>30326.49608519176</v>
      </c>
      <c r="N128" s="66"/>
      <c r="O128" s="66">
        <f t="shared" si="35"/>
        <v>225115.87243144913</v>
      </c>
      <c r="P128" s="66"/>
      <c r="Q128" s="66">
        <f t="shared" si="51"/>
        <v>129663.66694710364</v>
      </c>
      <c r="R128" s="66"/>
      <c r="S128" s="66">
        <f t="shared" si="52"/>
        <v>0</v>
      </c>
      <c r="T128" s="66"/>
      <c r="U128" s="66">
        <f t="shared" si="36"/>
        <v>78149.088420468484</v>
      </c>
      <c r="V128" s="66"/>
      <c r="W128" s="66">
        <f t="shared" si="37"/>
        <v>225115.87243144913</v>
      </c>
      <c r="X128" s="66"/>
      <c r="Y128" s="66">
        <f t="shared" si="53"/>
        <v>0</v>
      </c>
      <c r="Z128" s="66"/>
      <c r="AA128" s="66">
        <f t="shared" si="54"/>
        <v>0</v>
      </c>
      <c r="AB128" s="66"/>
      <c r="AC128" s="66" cm="1">
        <f t="array" ref="AC128">IF(INDEX('[1]Preferred Waterfall'!$Y$28:$Y$160,MATCH('LP Waterfall'!$C128,'[1]Preferred Waterfall'!$C$28:$C$160,0),)&lt;0,INDEX('[1]Preferred Waterfall'!$Y$28:$Y$160,MATCH('LP Waterfall'!$C128,'[1]Preferred Waterfall'!$C$28:$C$160,0),),0)</f>
        <v>0</v>
      </c>
      <c r="AD128" s="66"/>
      <c r="AE128" s="66">
        <f t="shared" si="55"/>
        <v>-6374326.1455683261</v>
      </c>
      <c r="AF128" s="66"/>
      <c r="AG128" s="66">
        <f>IF($C128='[1]Assumptions &amp; Sensitivities'!$G$49,'[1]Operating Statement &amp; Refi'!$Z$16,0)</f>
        <v>0</v>
      </c>
      <c r="AH128" s="66"/>
      <c r="AI128" s="66">
        <f>IF($C128='[1]Assumptions &amp; Sensitivities'!$G$49,'[1]Operating Statement &amp; Refi'!$Z$17,0)</f>
        <v>0</v>
      </c>
      <c r="AJ128" s="66"/>
      <c r="AK128" s="66" cm="1">
        <f t="array" ref="AK128">-IF(INDEX('[1]Preferred Waterfall'!$AE$28:$AE$160,MATCH('LP Waterfall'!$C128,'[1]Preferred Waterfall'!$C$28:$C$160,0),)&lt;0,0,INDEX('[1]Preferred Waterfall'!$AE$28:$AE$160,MATCH('LP Waterfall'!$C128,'[1]Preferred Waterfall'!$C$28:$C$160,0),))</f>
        <v>0</v>
      </c>
      <c r="AL128" s="66"/>
      <c r="AM128" s="66">
        <f t="shared" si="56"/>
        <v>-6374326.1455683261</v>
      </c>
      <c r="AN128" s="66"/>
      <c r="AO128" s="66">
        <f>IF($C128='[1]Operating Statement &amp; Refi'!$U$12,SUM('LP Waterfall'!$AG128,'LP Waterfall'!$AI128,'LP Waterfall'!AK128,$G128),IF($C128&gt;'[1]Operating Statement &amp; Refi'!$U$12,$E128,0))</f>
        <v>303264.96085191763</v>
      </c>
      <c r="AP128" s="66"/>
      <c r="AQ128" s="66">
        <f>IF(AND($C128&gt;='[1]Assumptions &amp; Sensitivities'!$G$49,$C128&lt;='[1]Assumptions &amp; Sensitivities'!$C$14),AQ$26*(-SUM($AG$28:AK128)+$M$18)/-12,0)*-1</f>
        <v>64151.999175534031</v>
      </c>
      <c r="AR128" s="66"/>
      <c r="AS128" s="66">
        <f t="shared" si="38"/>
        <v>6415.1999175534038</v>
      </c>
      <c r="AT128" s="66"/>
      <c r="AU128" s="66">
        <f t="shared" si="39"/>
        <v>57736.799257980631</v>
      </c>
      <c r="AV128" s="66"/>
      <c r="AW128" s="66">
        <f t="shared" si="40"/>
        <v>-6374326.1455683261</v>
      </c>
      <c r="AX128" s="66"/>
      <c r="AY128" s="66">
        <f t="shared" si="41"/>
        <v>23911.296167638357</v>
      </c>
      <c r="AZ128" s="66"/>
      <c r="BA128" s="66">
        <f t="shared" si="42"/>
        <v>47822.59233527672</v>
      </c>
      <c r="BB128" s="66"/>
      <c r="BC128" s="66">
        <f t="shared" si="43"/>
        <v>167379.0731734685</v>
      </c>
      <c r="BD128" s="66"/>
      <c r="BE128" s="66">
        <f t="shared" si="57"/>
        <v>78149.088420468484</v>
      </c>
      <c r="BF128" s="66"/>
      <c r="BG128" s="66">
        <f t="shared" si="44"/>
        <v>225115.87243144913</v>
      </c>
      <c r="BH128" s="66"/>
      <c r="BI128" s="66">
        <f t="shared" si="45"/>
        <v>0</v>
      </c>
      <c r="BJ128" s="66"/>
      <c r="BK128" s="66">
        <f t="shared" si="58"/>
        <v>303264.96085191763</v>
      </c>
      <c r="BL128" s="66"/>
      <c r="BM128" s="66">
        <f t="shared" si="59"/>
        <v>0</v>
      </c>
      <c r="BN128" s="66"/>
      <c r="BO128" s="66">
        <f t="shared" si="46"/>
        <v>0</v>
      </c>
      <c r="BP128" s="66"/>
      <c r="BQ128" s="66">
        <f t="shared" si="60"/>
        <v>0</v>
      </c>
      <c r="BR128" s="66"/>
      <c r="BS128" s="66">
        <f t="shared" si="61"/>
        <v>0</v>
      </c>
      <c r="BT128" s="66"/>
      <c r="BU128" s="66">
        <f t="shared" si="47"/>
        <v>0</v>
      </c>
      <c r="BV128" s="66"/>
      <c r="BW128" s="66">
        <f t="shared" si="62"/>
        <v>0</v>
      </c>
      <c r="BX128" s="66"/>
      <c r="BY128" s="66">
        <f t="shared" si="32"/>
        <v>0</v>
      </c>
      <c r="BZ128" s="66"/>
      <c r="CA128" s="66">
        <f t="shared" si="48"/>
        <v>2.9103830456733704E-11</v>
      </c>
      <c r="CB128" s="2"/>
    </row>
    <row r="129" spans="1:80" x14ac:dyDescent="0.3">
      <c r="A129" s="2">
        <f t="shared" si="49"/>
        <v>9</v>
      </c>
      <c r="C129" s="105">
        <f t="shared" si="63"/>
        <v>48487</v>
      </c>
      <c r="E129" s="103" cm="1">
        <f t="array" ref="E129">IFERROR(IF(AND($C129&gt;='[1]Assumptions &amp; Sensitivities'!$C$8,'LP Waterfall'!$C129&lt;='[1]Assumptions &amp; Sensitivities'!$C$14),INDEX('[1]Preferred Waterfall'!$Q$28:$Q$160,MATCH('LP Waterfall'!$C129,'[1]Preferred Waterfall'!$C$28:$C$160,0),),0),0)</f>
        <v>68170867.976289392</v>
      </c>
      <c r="G129" s="103">
        <f>IF($E129&lt;=0,0,SUMIFS('[1]Monthly Proforma'!$E$145:$FF$145,'[1]Monthly Proforma'!$E$2:$FF$2,'LP Waterfall'!$C129))</f>
        <v>304944.33424853208</v>
      </c>
      <c r="I129" s="106">
        <f t="shared" si="50"/>
        <v>68170867.976289392</v>
      </c>
      <c r="J129" s="107"/>
      <c r="K129" s="107">
        <f t="shared" si="33"/>
        <v>20438429.993051715</v>
      </c>
      <c r="L129" s="107"/>
      <c r="M129" s="107">
        <f t="shared" si="34"/>
        <v>6817086.7976289382</v>
      </c>
      <c r="N129" s="107"/>
      <c r="O129" s="107">
        <f t="shared" si="35"/>
        <v>47732437.983237691</v>
      </c>
      <c r="P129" s="107"/>
      <c r="Q129" s="107">
        <f t="shared" si="51"/>
        <v>27689578.100855611</v>
      </c>
      <c r="R129" s="107"/>
      <c r="S129" s="107">
        <f t="shared" si="52"/>
        <v>0</v>
      </c>
      <c r="T129" s="107"/>
      <c r="U129" s="107">
        <f t="shared" si="36"/>
        <v>20438429.993051715</v>
      </c>
      <c r="V129" s="107"/>
      <c r="W129" s="107">
        <f t="shared" si="37"/>
        <v>47732437.983237691</v>
      </c>
      <c r="X129" s="107"/>
      <c r="Y129" s="107">
        <f t="shared" si="53"/>
        <v>0</v>
      </c>
      <c r="Z129" s="107"/>
      <c r="AA129" s="107">
        <f t="shared" si="54"/>
        <v>0</v>
      </c>
      <c r="AB129" s="107"/>
      <c r="AC129" s="107" cm="1">
        <f t="array" ref="AC129">IF(INDEX('[1]Preferred Waterfall'!$Y$28:$Y$160,MATCH('LP Waterfall'!$C129,'[1]Preferred Waterfall'!$C$28:$C$160,0),)&lt;0,INDEX('[1]Preferred Waterfall'!$Y$28:$Y$160,MATCH('LP Waterfall'!$C129,'[1]Preferred Waterfall'!$C$28:$C$160,0),),0)</f>
        <v>0</v>
      </c>
      <c r="AD129" s="107"/>
      <c r="AE129" s="107">
        <f t="shared" si="55"/>
        <v>-6374326.1455683261</v>
      </c>
      <c r="AF129" s="107"/>
      <c r="AG129" s="107">
        <f>IF($C129='[1]Assumptions &amp; Sensitivities'!$G$49,'[1]Operating Statement &amp; Refi'!$Z$16,0)</f>
        <v>0</v>
      </c>
      <c r="AH129" s="107"/>
      <c r="AI129" s="107">
        <f>IF($C129='[1]Assumptions &amp; Sensitivities'!$G$49,'[1]Operating Statement &amp; Refi'!$Z$17,0)</f>
        <v>0</v>
      </c>
      <c r="AJ129" s="107"/>
      <c r="AK129" s="107" cm="1">
        <f t="array" ref="AK129">-IF(INDEX('[1]Preferred Waterfall'!$AE$28:$AE$160,MATCH('LP Waterfall'!$C129,'[1]Preferred Waterfall'!$C$28:$C$160,0),)&lt;0,0,INDEX('[1]Preferred Waterfall'!$AE$28:$AE$160,MATCH('LP Waterfall'!$C129,'[1]Preferred Waterfall'!$C$28:$C$160,0),))</f>
        <v>0</v>
      </c>
      <c r="AL129" s="107"/>
      <c r="AM129" s="107">
        <f t="shared" si="56"/>
        <v>-6374326.1455683261</v>
      </c>
      <c r="AN129" s="107"/>
      <c r="AO129" s="107">
        <f>IF($C129='[1]Operating Statement &amp; Refi'!$U$12,SUM('LP Waterfall'!$AG129,'LP Waterfall'!$AI129,'LP Waterfall'!AK129,$G129),IF($C129&gt;'[1]Operating Statement &amp; Refi'!$U$12,$E129,0))</f>
        <v>68170867.976289392</v>
      </c>
      <c r="AP129" s="107"/>
      <c r="AQ129" s="107">
        <f>IF(AND($C129&gt;='[1]Assumptions &amp; Sensitivities'!$G$49,$C129&lt;='[1]Assumptions &amp; Sensitivities'!$C$14),AQ$26*(-SUM($AG$28:AK129)+$M$18)/-12,0)*-1</f>
        <v>64151.999175534031</v>
      </c>
      <c r="AR129" s="107"/>
      <c r="AS129" s="107">
        <f t="shared" si="38"/>
        <v>6415.1999175534038</v>
      </c>
      <c r="AT129" s="107"/>
      <c r="AU129" s="107">
        <f t="shared" si="39"/>
        <v>57736.799257980631</v>
      </c>
      <c r="AV129" s="107"/>
      <c r="AW129" s="107">
        <f t="shared" si="40"/>
        <v>-6374326.1455683261</v>
      </c>
      <c r="AX129" s="107"/>
      <c r="AY129" s="107">
        <f t="shared" si="41"/>
        <v>24079.233507299803</v>
      </c>
      <c r="AZ129" s="107"/>
      <c r="BA129" s="107">
        <f t="shared" si="42"/>
        <v>48158.467014599613</v>
      </c>
      <c r="BB129" s="107"/>
      <c r="BC129" s="107">
        <f t="shared" si="43"/>
        <v>168554.63455109863</v>
      </c>
      <c r="BD129" s="107"/>
      <c r="BE129" s="107">
        <f t="shared" si="57"/>
        <v>78652.900439452816</v>
      </c>
      <c r="BF129" s="107"/>
      <c r="BG129" s="107">
        <f t="shared" si="44"/>
        <v>226291.43380907926</v>
      </c>
      <c r="BH129" s="107"/>
      <c r="BI129" s="107">
        <f t="shared" si="45"/>
        <v>0</v>
      </c>
      <c r="BJ129" s="107"/>
      <c r="BK129" s="107">
        <f t="shared" si="58"/>
        <v>304944.33424853208</v>
      </c>
      <c r="BL129" s="107"/>
      <c r="BM129" s="107">
        <f t="shared" si="59"/>
        <v>67865923.642040849</v>
      </c>
      <c r="BN129" s="107"/>
      <c r="BO129" s="107">
        <f t="shared" si="46"/>
        <v>0</v>
      </c>
      <c r="BP129" s="107"/>
      <c r="BQ129" s="107">
        <f t="shared" si="60"/>
        <v>0</v>
      </c>
      <c r="BR129" s="107"/>
      <c r="BS129" s="107">
        <f t="shared" si="61"/>
        <v>0</v>
      </c>
      <c r="BT129" s="107"/>
      <c r="BU129" s="107">
        <f t="shared" si="47"/>
        <v>67865923.642040864</v>
      </c>
      <c r="BV129" s="107"/>
      <c r="BW129" s="107">
        <f t="shared" si="62"/>
        <v>20359777.092612263</v>
      </c>
      <c r="BX129" s="107"/>
      <c r="BY129" s="107">
        <f t="shared" si="32"/>
        <v>47506146.549428612</v>
      </c>
      <c r="BZ129" s="107"/>
      <c r="CA129" s="107">
        <f t="shared" si="48"/>
        <v>0</v>
      </c>
      <c r="CB129" s="2"/>
    </row>
    <row r="130" spans="1:80" x14ac:dyDescent="0.3">
      <c r="A130" s="2">
        <f t="shared" si="49"/>
        <v>9</v>
      </c>
      <c r="C130" s="105">
        <f t="shared" si="63"/>
        <v>48518</v>
      </c>
      <c r="E130" s="103" cm="1">
        <f t="array" ref="E130">IFERROR(IF(AND($C130&gt;='[1]Assumptions &amp; Sensitivities'!$C$8,'LP Waterfall'!$C130&lt;='[1]Assumptions &amp; Sensitivities'!$C$14),INDEX('[1]Preferred Waterfall'!$Q$28:$Q$160,MATCH('LP Waterfall'!$C130,'[1]Preferred Waterfall'!$C$28:$C$160,0),),0),0)</f>
        <v>0</v>
      </c>
      <c r="G130" s="103">
        <f>IF($E130&lt;=0,0,SUMIFS('[1]Monthly Proforma'!$E$145:$FF$145,'[1]Monthly Proforma'!$E$2:$FF$2,'LP Waterfall'!$C130))</f>
        <v>0</v>
      </c>
      <c r="I130" s="104">
        <f t="shared" si="50"/>
        <v>0</v>
      </c>
      <c r="J130" s="66"/>
      <c r="K130" s="66">
        <f t="shared" si="33"/>
        <v>0</v>
      </c>
      <c r="L130" s="66"/>
      <c r="M130" s="66">
        <f t="shared" si="34"/>
        <v>0</v>
      </c>
      <c r="N130" s="66"/>
      <c r="O130" s="66">
        <f t="shared" si="35"/>
        <v>0</v>
      </c>
      <c r="P130" s="66"/>
      <c r="Q130" s="66">
        <f t="shared" si="51"/>
        <v>0</v>
      </c>
      <c r="R130" s="66"/>
      <c r="S130" s="66">
        <f t="shared" si="52"/>
        <v>0</v>
      </c>
      <c r="T130" s="66"/>
      <c r="U130" s="66">
        <f t="shared" si="36"/>
        <v>0</v>
      </c>
      <c r="V130" s="66"/>
      <c r="W130" s="66">
        <f t="shared" si="37"/>
        <v>0</v>
      </c>
      <c r="X130" s="66"/>
      <c r="Y130" s="66">
        <f t="shared" si="53"/>
        <v>0</v>
      </c>
      <c r="Z130" s="66"/>
      <c r="AA130" s="66">
        <f t="shared" si="54"/>
        <v>0</v>
      </c>
      <c r="AB130" s="66"/>
      <c r="AC130" s="66" cm="1">
        <f t="array" ref="AC130">IF(INDEX('[1]Preferred Waterfall'!$Y$28:$Y$160,MATCH('LP Waterfall'!$C130,'[1]Preferred Waterfall'!$C$28:$C$160,0),)&lt;0,INDEX('[1]Preferred Waterfall'!$Y$28:$Y$160,MATCH('LP Waterfall'!$C130,'[1]Preferred Waterfall'!$C$28:$C$160,0),),0)</f>
        <v>0</v>
      </c>
      <c r="AD130" s="66"/>
      <c r="AE130" s="66">
        <f t="shared" si="55"/>
        <v>-6374326.1455683261</v>
      </c>
      <c r="AF130" s="66"/>
      <c r="AG130" s="66">
        <f>IF($C130='[1]Assumptions &amp; Sensitivities'!$G$49,'[1]Operating Statement &amp; Refi'!$Z$16,0)</f>
        <v>0</v>
      </c>
      <c r="AH130" s="66"/>
      <c r="AI130" s="66">
        <f>IF($C130='[1]Assumptions &amp; Sensitivities'!$G$49,'[1]Operating Statement &amp; Refi'!$Z$17,0)</f>
        <v>0</v>
      </c>
      <c r="AJ130" s="66"/>
      <c r="AK130" s="66" cm="1">
        <f t="array" ref="AK130">-IF(INDEX('[1]Preferred Waterfall'!$AE$28:$AE$160,MATCH('LP Waterfall'!$C130,'[1]Preferred Waterfall'!$C$28:$C$160,0),)&lt;0,0,INDEX('[1]Preferred Waterfall'!$AE$28:$AE$160,MATCH('LP Waterfall'!$C130,'[1]Preferred Waterfall'!$C$28:$C$160,0),))</f>
        <v>0</v>
      </c>
      <c r="AL130" s="66"/>
      <c r="AM130" s="66">
        <f t="shared" si="56"/>
        <v>-6374326.1455683261</v>
      </c>
      <c r="AN130" s="66"/>
      <c r="AO130" s="66">
        <f>IF($C130='[1]Operating Statement &amp; Refi'!$U$12,SUM('LP Waterfall'!$AG130,'LP Waterfall'!$AI130,'LP Waterfall'!AK130,$G130),IF($C130&gt;'[1]Operating Statement &amp; Refi'!$U$12,$E130,0))</f>
        <v>0</v>
      </c>
      <c r="AP130" s="66"/>
      <c r="AQ130" s="66">
        <f>IF(AND($C130&gt;='[1]Assumptions &amp; Sensitivities'!$G$49,$C130&lt;='[1]Assumptions &amp; Sensitivities'!$C$14),AQ$26*(-SUM($AG$28:AK130)+$M$18)/-12,0)*-1</f>
        <v>0</v>
      </c>
      <c r="AR130" s="66"/>
      <c r="AS130" s="66">
        <f t="shared" si="38"/>
        <v>0</v>
      </c>
      <c r="AT130" s="66"/>
      <c r="AU130" s="66">
        <f t="shared" si="39"/>
        <v>0</v>
      </c>
      <c r="AV130" s="66"/>
      <c r="AW130" s="66">
        <f t="shared" si="40"/>
        <v>-6374326.1455683261</v>
      </c>
      <c r="AX130" s="66"/>
      <c r="AY130" s="66">
        <f t="shared" si="41"/>
        <v>0</v>
      </c>
      <c r="AZ130" s="66"/>
      <c r="BA130" s="66">
        <f t="shared" si="42"/>
        <v>0</v>
      </c>
      <c r="BB130" s="66"/>
      <c r="BC130" s="66">
        <f t="shared" si="43"/>
        <v>0</v>
      </c>
      <c r="BD130" s="66"/>
      <c r="BE130" s="66">
        <f t="shared" si="57"/>
        <v>0</v>
      </c>
      <c r="BF130" s="66"/>
      <c r="BG130" s="66">
        <f t="shared" si="44"/>
        <v>0</v>
      </c>
      <c r="BH130" s="66"/>
      <c r="BI130" s="66">
        <f t="shared" si="45"/>
        <v>0</v>
      </c>
      <c r="BJ130" s="66"/>
      <c r="BK130" s="66">
        <f t="shared" si="58"/>
        <v>0</v>
      </c>
      <c r="BL130" s="66"/>
      <c r="BM130" s="66">
        <f t="shared" si="59"/>
        <v>0</v>
      </c>
      <c r="BN130" s="66"/>
      <c r="BO130" s="66">
        <f t="shared" si="46"/>
        <v>0</v>
      </c>
      <c r="BP130" s="66"/>
      <c r="BQ130" s="66">
        <f t="shared" si="60"/>
        <v>0</v>
      </c>
      <c r="BR130" s="66"/>
      <c r="BS130" s="66">
        <f t="shared" si="61"/>
        <v>0</v>
      </c>
      <c r="BT130" s="66"/>
      <c r="BU130" s="66">
        <f t="shared" si="47"/>
        <v>0</v>
      </c>
      <c r="BV130" s="66"/>
      <c r="BW130" s="66">
        <f t="shared" si="62"/>
        <v>0</v>
      </c>
      <c r="BX130" s="66"/>
      <c r="BY130" s="66">
        <f t="shared" si="32"/>
        <v>0</v>
      </c>
      <c r="BZ130" s="66"/>
      <c r="CA130" s="66">
        <f t="shared" si="48"/>
        <v>0</v>
      </c>
      <c r="CB130" s="2"/>
    </row>
    <row r="131" spans="1:80" x14ac:dyDescent="0.3">
      <c r="A131" s="2">
        <f t="shared" si="49"/>
        <v>9</v>
      </c>
      <c r="C131" s="105">
        <f t="shared" si="63"/>
        <v>48548</v>
      </c>
      <c r="E131" s="103" cm="1">
        <f t="array" ref="E131">IFERROR(IF(AND($C131&gt;='[1]Assumptions &amp; Sensitivities'!$C$8,'LP Waterfall'!$C131&lt;='[1]Assumptions &amp; Sensitivities'!$C$14),INDEX('[1]Preferred Waterfall'!$Q$28:$Q$160,MATCH('LP Waterfall'!$C131,'[1]Preferred Waterfall'!$C$28:$C$160,0),),0),0)</f>
        <v>0</v>
      </c>
      <c r="G131" s="103">
        <f>IF($E131&lt;=0,0,SUMIFS('[1]Monthly Proforma'!$E$145:$FF$145,'[1]Monthly Proforma'!$E$2:$FF$2,'LP Waterfall'!$C131))</f>
        <v>0</v>
      </c>
      <c r="I131" s="106">
        <f t="shared" si="50"/>
        <v>0</v>
      </c>
      <c r="J131" s="107"/>
      <c r="K131" s="107">
        <f t="shared" si="33"/>
        <v>0</v>
      </c>
      <c r="L131" s="107"/>
      <c r="M131" s="107">
        <f t="shared" si="34"/>
        <v>0</v>
      </c>
      <c r="N131" s="107"/>
      <c r="O131" s="107">
        <f t="shared" si="35"/>
        <v>0</v>
      </c>
      <c r="P131" s="107"/>
      <c r="Q131" s="107">
        <f t="shared" si="51"/>
        <v>0</v>
      </c>
      <c r="R131" s="107"/>
      <c r="S131" s="107">
        <f t="shared" si="52"/>
        <v>0</v>
      </c>
      <c r="T131" s="107"/>
      <c r="U131" s="107">
        <f t="shared" si="36"/>
        <v>0</v>
      </c>
      <c r="V131" s="107"/>
      <c r="W131" s="107">
        <f t="shared" si="37"/>
        <v>0</v>
      </c>
      <c r="X131" s="107"/>
      <c r="Y131" s="107">
        <f t="shared" si="53"/>
        <v>0</v>
      </c>
      <c r="Z131" s="107"/>
      <c r="AA131" s="107">
        <f t="shared" si="54"/>
        <v>0</v>
      </c>
      <c r="AB131" s="107"/>
      <c r="AC131" s="107" cm="1">
        <f t="array" ref="AC131">IF(INDEX('[1]Preferred Waterfall'!$Y$28:$Y$160,MATCH('LP Waterfall'!$C131,'[1]Preferred Waterfall'!$C$28:$C$160,0),)&lt;0,INDEX('[1]Preferred Waterfall'!$Y$28:$Y$160,MATCH('LP Waterfall'!$C131,'[1]Preferred Waterfall'!$C$28:$C$160,0),),0)</f>
        <v>0</v>
      </c>
      <c r="AD131" s="107"/>
      <c r="AE131" s="107">
        <f t="shared" si="55"/>
        <v>-6374326.1455683261</v>
      </c>
      <c r="AF131" s="107"/>
      <c r="AG131" s="107">
        <f>IF($C131='[1]Assumptions &amp; Sensitivities'!$G$49,'[1]Operating Statement &amp; Refi'!$Z$16,0)</f>
        <v>0</v>
      </c>
      <c r="AH131" s="107"/>
      <c r="AI131" s="107">
        <f>IF($C131='[1]Assumptions &amp; Sensitivities'!$G$49,'[1]Operating Statement &amp; Refi'!$Z$17,0)</f>
        <v>0</v>
      </c>
      <c r="AJ131" s="107"/>
      <c r="AK131" s="107" cm="1">
        <f t="array" ref="AK131">-IF(INDEX('[1]Preferred Waterfall'!$AE$28:$AE$160,MATCH('LP Waterfall'!$C131,'[1]Preferred Waterfall'!$C$28:$C$160,0),)&lt;0,0,INDEX('[1]Preferred Waterfall'!$AE$28:$AE$160,MATCH('LP Waterfall'!$C131,'[1]Preferred Waterfall'!$C$28:$C$160,0),))</f>
        <v>0</v>
      </c>
      <c r="AL131" s="107"/>
      <c r="AM131" s="107">
        <f t="shared" si="56"/>
        <v>-6374326.1455683261</v>
      </c>
      <c r="AN131" s="107"/>
      <c r="AO131" s="107">
        <f>IF($C131='[1]Operating Statement &amp; Refi'!$U$12,SUM('LP Waterfall'!$AG131,'LP Waterfall'!$AI131,'LP Waterfall'!AK131,$G131),IF($C131&gt;'[1]Operating Statement &amp; Refi'!$U$12,$E131,0))</f>
        <v>0</v>
      </c>
      <c r="AP131" s="107"/>
      <c r="AQ131" s="107">
        <f>IF(AND($C131&gt;='[1]Assumptions &amp; Sensitivities'!$G$49,$C131&lt;='[1]Assumptions &amp; Sensitivities'!$C$14),AQ$26*(-SUM($AG$28:AK131)+$M$18)/-12,0)*-1</f>
        <v>0</v>
      </c>
      <c r="AR131" s="107"/>
      <c r="AS131" s="107">
        <f t="shared" si="38"/>
        <v>0</v>
      </c>
      <c r="AT131" s="107"/>
      <c r="AU131" s="107">
        <f t="shared" si="39"/>
        <v>0</v>
      </c>
      <c r="AV131" s="107"/>
      <c r="AW131" s="107">
        <f t="shared" si="40"/>
        <v>-6374326.1455683261</v>
      </c>
      <c r="AX131" s="107"/>
      <c r="AY131" s="107">
        <f t="shared" si="41"/>
        <v>0</v>
      </c>
      <c r="AZ131" s="107"/>
      <c r="BA131" s="107">
        <f t="shared" si="42"/>
        <v>0</v>
      </c>
      <c r="BB131" s="107"/>
      <c r="BC131" s="107">
        <f t="shared" si="43"/>
        <v>0</v>
      </c>
      <c r="BD131" s="107"/>
      <c r="BE131" s="107">
        <f t="shared" si="57"/>
        <v>0</v>
      </c>
      <c r="BF131" s="107"/>
      <c r="BG131" s="107">
        <f t="shared" si="44"/>
        <v>0</v>
      </c>
      <c r="BH131" s="107"/>
      <c r="BI131" s="107">
        <f t="shared" si="45"/>
        <v>0</v>
      </c>
      <c r="BJ131" s="107"/>
      <c r="BK131" s="107">
        <f t="shared" si="58"/>
        <v>0</v>
      </c>
      <c r="BL131" s="107"/>
      <c r="BM131" s="107">
        <f t="shared" si="59"/>
        <v>0</v>
      </c>
      <c r="BN131" s="107"/>
      <c r="BO131" s="107">
        <f t="shared" si="46"/>
        <v>0</v>
      </c>
      <c r="BP131" s="107"/>
      <c r="BQ131" s="107">
        <f t="shared" si="60"/>
        <v>0</v>
      </c>
      <c r="BR131" s="107"/>
      <c r="BS131" s="107">
        <f t="shared" si="61"/>
        <v>0</v>
      </c>
      <c r="BT131" s="107"/>
      <c r="BU131" s="107">
        <f t="shared" si="47"/>
        <v>0</v>
      </c>
      <c r="BV131" s="107"/>
      <c r="BW131" s="107">
        <f t="shared" si="62"/>
        <v>0</v>
      </c>
      <c r="BX131" s="107"/>
      <c r="BY131" s="107">
        <f t="shared" si="32"/>
        <v>0</v>
      </c>
      <c r="BZ131" s="107"/>
      <c r="CA131" s="107">
        <f t="shared" si="48"/>
        <v>0</v>
      </c>
      <c r="CB131" s="2"/>
    </row>
    <row r="132" spans="1:80" x14ac:dyDescent="0.3">
      <c r="A132" s="2">
        <f t="shared" si="49"/>
        <v>9</v>
      </c>
      <c r="C132" s="105">
        <f t="shared" si="63"/>
        <v>48579</v>
      </c>
      <c r="E132" s="103" cm="1">
        <f t="array" ref="E132">IFERROR(IF(AND($C132&gt;='[1]Assumptions &amp; Sensitivities'!$C$8,'LP Waterfall'!$C132&lt;='[1]Assumptions &amp; Sensitivities'!$C$14),INDEX('[1]Preferred Waterfall'!$Q$28:$Q$160,MATCH('LP Waterfall'!$C132,'[1]Preferred Waterfall'!$C$28:$C$160,0),),0),0)</f>
        <v>0</v>
      </c>
      <c r="G132" s="103">
        <f>IF($E132&lt;=0,0,SUMIFS('[1]Monthly Proforma'!$E$145:$FF$145,'[1]Monthly Proforma'!$E$2:$FF$2,'LP Waterfall'!$C132))</f>
        <v>0</v>
      </c>
      <c r="I132" s="104">
        <f t="shared" si="50"/>
        <v>0</v>
      </c>
      <c r="J132" s="66"/>
      <c r="K132" s="66">
        <f t="shared" si="33"/>
        <v>0</v>
      </c>
      <c r="L132" s="66"/>
      <c r="M132" s="66">
        <f t="shared" si="34"/>
        <v>0</v>
      </c>
      <c r="N132" s="66"/>
      <c r="O132" s="66">
        <f t="shared" si="35"/>
        <v>0</v>
      </c>
      <c r="P132" s="66"/>
      <c r="Q132" s="66">
        <f t="shared" si="51"/>
        <v>0</v>
      </c>
      <c r="R132" s="66"/>
      <c r="S132" s="66">
        <f t="shared" si="52"/>
        <v>0</v>
      </c>
      <c r="T132" s="66"/>
      <c r="U132" s="66">
        <f t="shared" si="36"/>
        <v>0</v>
      </c>
      <c r="V132" s="66"/>
      <c r="W132" s="66">
        <f t="shared" si="37"/>
        <v>0</v>
      </c>
      <c r="X132" s="66"/>
      <c r="Y132" s="66">
        <f t="shared" si="53"/>
        <v>0</v>
      </c>
      <c r="Z132" s="66"/>
      <c r="AA132" s="66">
        <f t="shared" si="54"/>
        <v>0</v>
      </c>
      <c r="AB132" s="66"/>
      <c r="AC132" s="66" cm="1">
        <f t="array" ref="AC132">IF(INDEX('[1]Preferred Waterfall'!$Y$28:$Y$160,MATCH('LP Waterfall'!$C132,'[1]Preferred Waterfall'!$C$28:$C$160,0),)&lt;0,INDEX('[1]Preferred Waterfall'!$Y$28:$Y$160,MATCH('LP Waterfall'!$C132,'[1]Preferred Waterfall'!$C$28:$C$160,0),),0)</f>
        <v>0</v>
      </c>
      <c r="AD132" s="66"/>
      <c r="AE132" s="66">
        <f t="shared" si="55"/>
        <v>-6374326.1455683261</v>
      </c>
      <c r="AF132" s="66"/>
      <c r="AG132" s="66">
        <f>IF($C132='[1]Assumptions &amp; Sensitivities'!$G$49,'[1]Operating Statement &amp; Refi'!$Z$16,0)</f>
        <v>0</v>
      </c>
      <c r="AH132" s="66"/>
      <c r="AI132" s="66">
        <f>IF($C132='[1]Assumptions &amp; Sensitivities'!$G$49,'[1]Operating Statement &amp; Refi'!$Z$17,0)</f>
        <v>0</v>
      </c>
      <c r="AJ132" s="66"/>
      <c r="AK132" s="66" cm="1">
        <f t="array" ref="AK132">-IF(INDEX('[1]Preferred Waterfall'!$AE$28:$AE$160,MATCH('LP Waterfall'!$C132,'[1]Preferred Waterfall'!$C$28:$C$160,0),)&lt;0,0,INDEX('[1]Preferred Waterfall'!$AE$28:$AE$160,MATCH('LP Waterfall'!$C132,'[1]Preferred Waterfall'!$C$28:$C$160,0),))</f>
        <v>0</v>
      </c>
      <c r="AL132" s="66"/>
      <c r="AM132" s="66">
        <f t="shared" si="56"/>
        <v>-6374326.1455683261</v>
      </c>
      <c r="AN132" s="66"/>
      <c r="AO132" s="66">
        <f>IF($C132='[1]Operating Statement &amp; Refi'!$U$12,SUM('LP Waterfall'!$AG132,'LP Waterfall'!$AI132,'LP Waterfall'!AK132,$G132),IF($C132&gt;'[1]Operating Statement &amp; Refi'!$U$12,$E132,0))</f>
        <v>0</v>
      </c>
      <c r="AP132" s="66"/>
      <c r="AQ132" s="66">
        <f>IF(AND($C132&gt;='[1]Assumptions &amp; Sensitivities'!$G$49,$C132&lt;='[1]Assumptions &amp; Sensitivities'!$C$14),AQ$26*(-SUM($AG$28:AK132)+$M$18)/-12,0)*-1</f>
        <v>0</v>
      </c>
      <c r="AR132" s="66"/>
      <c r="AS132" s="66">
        <f t="shared" si="38"/>
        <v>0</v>
      </c>
      <c r="AT132" s="66"/>
      <c r="AU132" s="66">
        <f t="shared" si="39"/>
        <v>0</v>
      </c>
      <c r="AV132" s="66"/>
      <c r="AW132" s="66">
        <f t="shared" si="40"/>
        <v>-6374326.1455683261</v>
      </c>
      <c r="AX132" s="66"/>
      <c r="AY132" s="66">
        <f t="shared" si="41"/>
        <v>0</v>
      </c>
      <c r="AZ132" s="66"/>
      <c r="BA132" s="66">
        <f t="shared" si="42"/>
        <v>0</v>
      </c>
      <c r="BB132" s="66"/>
      <c r="BC132" s="66">
        <f t="shared" si="43"/>
        <v>0</v>
      </c>
      <c r="BD132" s="66"/>
      <c r="BE132" s="66">
        <f t="shared" si="57"/>
        <v>0</v>
      </c>
      <c r="BF132" s="66"/>
      <c r="BG132" s="66">
        <f t="shared" si="44"/>
        <v>0</v>
      </c>
      <c r="BH132" s="66"/>
      <c r="BI132" s="66">
        <f t="shared" si="45"/>
        <v>0</v>
      </c>
      <c r="BJ132" s="66"/>
      <c r="BK132" s="66">
        <f t="shared" si="58"/>
        <v>0</v>
      </c>
      <c r="BL132" s="66"/>
      <c r="BM132" s="66">
        <f t="shared" si="59"/>
        <v>0</v>
      </c>
      <c r="BN132" s="66"/>
      <c r="BO132" s="66">
        <f t="shared" si="46"/>
        <v>0</v>
      </c>
      <c r="BP132" s="66"/>
      <c r="BQ132" s="66">
        <f t="shared" si="60"/>
        <v>0</v>
      </c>
      <c r="BR132" s="66"/>
      <c r="BS132" s="66">
        <f t="shared" si="61"/>
        <v>0</v>
      </c>
      <c r="BT132" s="66"/>
      <c r="BU132" s="66">
        <f t="shared" si="47"/>
        <v>0</v>
      </c>
      <c r="BV132" s="66"/>
      <c r="BW132" s="66">
        <f t="shared" si="62"/>
        <v>0</v>
      </c>
      <c r="BX132" s="66"/>
      <c r="BY132" s="66">
        <f t="shared" si="32"/>
        <v>0</v>
      </c>
      <c r="BZ132" s="66"/>
      <c r="CA132" s="66">
        <f t="shared" si="48"/>
        <v>0</v>
      </c>
      <c r="CB132" s="2"/>
    </row>
    <row r="133" spans="1:80" x14ac:dyDescent="0.3">
      <c r="A133" s="2">
        <f t="shared" si="49"/>
        <v>9</v>
      </c>
      <c r="C133" s="105">
        <f t="shared" si="63"/>
        <v>48610</v>
      </c>
      <c r="E133" s="103" cm="1">
        <f t="array" ref="E133">IFERROR(IF(AND($C133&gt;='[1]Assumptions &amp; Sensitivities'!$C$8,'LP Waterfall'!$C133&lt;='[1]Assumptions &amp; Sensitivities'!$C$14),INDEX('[1]Preferred Waterfall'!$Q$28:$Q$160,MATCH('LP Waterfall'!$C133,'[1]Preferred Waterfall'!$C$28:$C$160,0),),0),0)</f>
        <v>0</v>
      </c>
      <c r="G133" s="103">
        <f>IF($E133&lt;=0,0,SUMIFS('[1]Monthly Proforma'!$E$145:$FF$145,'[1]Monthly Proforma'!$E$2:$FF$2,'LP Waterfall'!$C133))</f>
        <v>0</v>
      </c>
      <c r="I133" s="106">
        <f t="shared" si="50"/>
        <v>0</v>
      </c>
      <c r="J133" s="107"/>
      <c r="K133" s="107">
        <f t="shared" si="33"/>
        <v>0</v>
      </c>
      <c r="L133" s="107"/>
      <c r="M133" s="107">
        <f t="shared" si="34"/>
        <v>0</v>
      </c>
      <c r="N133" s="107"/>
      <c r="O133" s="107">
        <f t="shared" si="35"/>
        <v>0</v>
      </c>
      <c r="P133" s="107"/>
      <c r="Q133" s="107">
        <f t="shared" si="51"/>
        <v>0</v>
      </c>
      <c r="R133" s="107"/>
      <c r="S133" s="107">
        <f t="shared" si="52"/>
        <v>0</v>
      </c>
      <c r="T133" s="107"/>
      <c r="U133" s="107">
        <f t="shared" si="36"/>
        <v>0</v>
      </c>
      <c r="V133" s="107"/>
      <c r="W133" s="107">
        <f t="shared" si="37"/>
        <v>0</v>
      </c>
      <c r="X133" s="107"/>
      <c r="Y133" s="107">
        <f t="shared" si="53"/>
        <v>0</v>
      </c>
      <c r="Z133" s="107"/>
      <c r="AA133" s="107">
        <f t="shared" si="54"/>
        <v>0</v>
      </c>
      <c r="AB133" s="107"/>
      <c r="AC133" s="107" cm="1">
        <f t="array" ref="AC133">IF(INDEX('[1]Preferred Waterfall'!$Y$28:$Y$160,MATCH('LP Waterfall'!$C133,'[1]Preferred Waterfall'!$C$28:$C$160,0),)&lt;0,INDEX('[1]Preferred Waterfall'!$Y$28:$Y$160,MATCH('LP Waterfall'!$C133,'[1]Preferred Waterfall'!$C$28:$C$160,0),),0)</f>
        <v>0</v>
      </c>
      <c r="AD133" s="107"/>
      <c r="AE133" s="107">
        <f t="shared" si="55"/>
        <v>-6374326.1455683261</v>
      </c>
      <c r="AF133" s="107"/>
      <c r="AG133" s="107">
        <f>IF($C133='[1]Assumptions &amp; Sensitivities'!$G$49,'[1]Operating Statement &amp; Refi'!$Z$16,0)</f>
        <v>0</v>
      </c>
      <c r="AH133" s="107"/>
      <c r="AI133" s="107">
        <f>IF($C133='[1]Assumptions &amp; Sensitivities'!$G$49,'[1]Operating Statement &amp; Refi'!$Z$17,0)</f>
        <v>0</v>
      </c>
      <c r="AJ133" s="107"/>
      <c r="AK133" s="107" cm="1">
        <f t="array" ref="AK133">-IF(INDEX('[1]Preferred Waterfall'!$AE$28:$AE$160,MATCH('LP Waterfall'!$C133,'[1]Preferred Waterfall'!$C$28:$C$160,0),)&lt;0,0,INDEX('[1]Preferred Waterfall'!$AE$28:$AE$160,MATCH('LP Waterfall'!$C133,'[1]Preferred Waterfall'!$C$28:$C$160,0),))</f>
        <v>0</v>
      </c>
      <c r="AL133" s="107"/>
      <c r="AM133" s="107">
        <f t="shared" si="56"/>
        <v>-6374326.1455683261</v>
      </c>
      <c r="AN133" s="107"/>
      <c r="AO133" s="107">
        <f>IF($C133='[1]Operating Statement &amp; Refi'!$U$12,SUM('LP Waterfall'!$AG133,'LP Waterfall'!$AI133,'LP Waterfall'!AK133,$G133),IF($C133&gt;'[1]Operating Statement &amp; Refi'!$U$12,$E133,0))</f>
        <v>0</v>
      </c>
      <c r="AP133" s="107"/>
      <c r="AQ133" s="107">
        <f>IF(AND($C133&gt;='[1]Assumptions &amp; Sensitivities'!$G$49,$C133&lt;='[1]Assumptions &amp; Sensitivities'!$C$14),AQ$26*(-SUM($AG$28:AK133)+$M$18)/-12,0)*-1</f>
        <v>0</v>
      </c>
      <c r="AR133" s="107"/>
      <c r="AS133" s="107">
        <f t="shared" si="38"/>
        <v>0</v>
      </c>
      <c r="AT133" s="107"/>
      <c r="AU133" s="107">
        <f t="shared" si="39"/>
        <v>0</v>
      </c>
      <c r="AV133" s="107"/>
      <c r="AW133" s="107">
        <f t="shared" si="40"/>
        <v>-6374326.1455683261</v>
      </c>
      <c r="AX133" s="107"/>
      <c r="AY133" s="107">
        <f t="shared" si="41"/>
        <v>0</v>
      </c>
      <c r="AZ133" s="107"/>
      <c r="BA133" s="107">
        <f t="shared" si="42"/>
        <v>0</v>
      </c>
      <c r="BB133" s="107"/>
      <c r="BC133" s="107">
        <f t="shared" si="43"/>
        <v>0</v>
      </c>
      <c r="BD133" s="107"/>
      <c r="BE133" s="107">
        <f t="shared" si="57"/>
        <v>0</v>
      </c>
      <c r="BF133" s="107"/>
      <c r="BG133" s="107">
        <f t="shared" si="44"/>
        <v>0</v>
      </c>
      <c r="BH133" s="107"/>
      <c r="BI133" s="107">
        <f t="shared" si="45"/>
        <v>0</v>
      </c>
      <c r="BJ133" s="107"/>
      <c r="BK133" s="107">
        <f t="shared" si="58"/>
        <v>0</v>
      </c>
      <c r="BL133" s="107"/>
      <c r="BM133" s="107">
        <f t="shared" si="59"/>
        <v>0</v>
      </c>
      <c r="BN133" s="107"/>
      <c r="BO133" s="107">
        <f t="shared" si="46"/>
        <v>0</v>
      </c>
      <c r="BP133" s="107"/>
      <c r="BQ133" s="107">
        <f t="shared" si="60"/>
        <v>0</v>
      </c>
      <c r="BR133" s="107"/>
      <c r="BS133" s="107">
        <f t="shared" si="61"/>
        <v>0</v>
      </c>
      <c r="BT133" s="107"/>
      <c r="BU133" s="107">
        <f t="shared" si="47"/>
        <v>0</v>
      </c>
      <c r="BV133" s="107"/>
      <c r="BW133" s="107">
        <f t="shared" si="62"/>
        <v>0</v>
      </c>
      <c r="BX133" s="107"/>
      <c r="BY133" s="107">
        <f t="shared" si="32"/>
        <v>0</v>
      </c>
      <c r="BZ133" s="107"/>
      <c r="CA133" s="107">
        <f t="shared" si="48"/>
        <v>0</v>
      </c>
      <c r="CB133" s="2"/>
    </row>
    <row r="134" spans="1:80" x14ac:dyDescent="0.3">
      <c r="A134" s="2">
        <f t="shared" si="49"/>
        <v>9</v>
      </c>
      <c r="C134" s="105">
        <f t="shared" si="63"/>
        <v>48638</v>
      </c>
      <c r="E134" s="103" cm="1">
        <f t="array" ref="E134">IFERROR(IF(AND($C134&gt;='[1]Assumptions &amp; Sensitivities'!$C$8,'LP Waterfall'!$C134&lt;='[1]Assumptions &amp; Sensitivities'!$C$14),INDEX('[1]Preferred Waterfall'!$Q$28:$Q$160,MATCH('LP Waterfall'!$C134,'[1]Preferred Waterfall'!$C$28:$C$160,0),),0),0)</f>
        <v>0</v>
      </c>
      <c r="G134" s="103">
        <f>IF($E134&lt;=0,0,SUMIFS('[1]Monthly Proforma'!$E$145:$FF$145,'[1]Monthly Proforma'!$E$2:$FF$2,'LP Waterfall'!$C134))</f>
        <v>0</v>
      </c>
      <c r="I134" s="104">
        <f t="shared" si="50"/>
        <v>0</v>
      </c>
      <c r="J134" s="66"/>
      <c r="K134" s="66">
        <f t="shared" si="33"/>
        <v>0</v>
      </c>
      <c r="L134" s="66"/>
      <c r="M134" s="66">
        <f t="shared" si="34"/>
        <v>0</v>
      </c>
      <c r="N134" s="66"/>
      <c r="O134" s="66">
        <f t="shared" si="35"/>
        <v>0</v>
      </c>
      <c r="P134" s="66"/>
      <c r="Q134" s="66">
        <f t="shared" si="51"/>
        <v>0</v>
      </c>
      <c r="R134" s="66"/>
      <c r="S134" s="66">
        <f t="shared" si="52"/>
        <v>0</v>
      </c>
      <c r="T134" s="66"/>
      <c r="U134" s="66">
        <f t="shared" si="36"/>
        <v>0</v>
      </c>
      <c r="V134" s="66"/>
      <c r="W134" s="66">
        <f t="shared" si="37"/>
        <v>0</v>
      </c>
      <c r="X134" s="66"/>
      <c r="Y134" s="66">
        <f t="shared" si="53"/>
        <v>0</v>
      </c>
      <c r="Z134" s="66"/>
      <c r="AA134" s="66">
        <f t="shared" si="54"/>
        <v>0</v>
      </c>
      <c r="AB134" s="66"/>
      <c r="AC134" s="66" cm="1">
        <f t="array" ref="AC134">IF(INDEX('[1]Preferred Waterfall'!$Y$28:$Y$160,MATCH('LP Waterfall'!$C134,'[1]Preferred Waterfall'!$C$28:$C$160,0),)&lt;0,INDEX('[1]Preferred Waterfall'!$Y$28:$Y$160,MATCH('LP Waterfall'!$C134,'[1]Preferred Waterfall'!$C$28:$C$160,0),),0)</f>
        <v>0</v>
      </c>
      <c r="AD134" s="66"/>
      <c r="AE134" s="66">
        <f t="shared" si="55"/>
        <v>-6374326.1455683261</v>
      </c>
      <c r="AF134" s="66"/>
      <c r="AG134" s="66">
        <f>IF($C134='[1]Assumptions &amp; Sensitivities'!$G$49,'[1]Operating Statement &amp; Refi'!$Z$16,0)</f>
        <v>0</v>
      </c>
      <c r="AH134" s="66"/>
      <c r="AI134" s="66">
        <f>IF($C134='[1]Assumptions &amp; Sensitivities'!$G$49,'[1]Operating Statement &amp; Refi'!$Z$17,0)</f>
        <v>0</v>
      </c>
      <c r="AJ134" s="66"/>
      <c r="AK134" s="66" cm="1">
        <f t="array" ref="AK134">-IF(INDEX('[1]Preferred Waterfall'!$AE$28:$AE$160,MATCH('LP Waterfall'!$C134,'[1]Preferred Waterfall'!$C$28:$C$160,0),)&lt;0,0,INDEX('[1]Preferred Waterfall'!$AE$28:$AE$160,MATCH('LP Waterfall'!$C134,'[1]Preferred Waterfall'!$C$28:$C$160,0),))</f>
        <v>0</v>
      </c>
      <c r="AL134" s="66"/>
      <c r="AM134" s="66">
        <f t="shared" si="56"/>
        <v>-6374326.1455683261</v>
      </c>
      <c r="AN134" s="66"/>
      <c r="AO134" s="66">
        <f>IF($C134='[1]Operating Statement &amp; Refi'!$U$12,SUM('LP Waterfall'!$AG134,'LP Waterfall'!$AI134,'LP Waterfall'!AK134,$G134),IF($C134&gt;'[1]Operating Statement &amp; Refi'!$U$12,$E134,0))</f>
        <v>0</v>
      </c>
      <c r="AP134" s="66"/>
      <c r="AQ134" s="66">
        <f>IF(AND($C134&gt;='[1]Assumptions &amp; Sensitivities'!$G$49,$C134&lt;='[1]Assumptions &amp; Sensitivities'!$C$14),AQ$26*(-SUM($AG$28:AK134)+$M$18)/-12,0)*-1</f>
        <v>0</v>
      </c>
      <c r="AR134" s="66"/>
      <c r="AS134" s="66">
        <f t="shared" si="38"/>
        <v>0</v>
      </c>
      <c r="AT134" s="66"/>
      <c r="AU134" s="66">
        <f t="shared" si="39"/>
        <v>0</v>
      </c>
      <c r="AV134" s="66"/>
      <c r="AW134" s="66">
        <f t="shared" si="40"/>
        <v>-6374326.1455683261</v>
      </c>
      <c r="AX134" s="66"/>
      <c r="AY134" s="66">
        <f t="shared" si="41"/>
        <v>0</v>
      </c>
      <c r="AZ134" s="66"/>
      <c r="BA134" s="66">
        <f t="shared" si="42"/>
        <v>0</v>
      </c>
      <c r="BB134" s="66"/>
      <c r="BC134" s="66">
        <f t="shared" si="43"/>
        <v>0</v>
      </c>
      <c r="BD134" s="66"/>
      <c r="BE134" s="66">
        <f t="shared" si="57"/>
        <v>0</v>
      </c>
      <c r="BF134" s="66"/>
      <c r="BG134" s="66">
        <f t="shared" si="44"/>
        <v>0</v>
      </c>
      <c r="BH134" s="66"/>
      <c r="BI134" s="66">
        <f t="shared" si="45"/>
        <v>0</v>
      </c>
      <c r="BJ134" s="66"/>
      <c r="BK134" s="66">
        <f t="shared" si="58"/>
        <v>0</v>
      </c>
      <c r="BL134" s="66"/>
      <c r="BM134" s="66">
        <f t="shared" si="59"/>
        <v>0</v>
      </c>
      <c r="BN134" s="66"/>
      <c r="BO134" s="66">
        <f t="shared" si="46"/>
        <v>0</v>
      </c>
      <c r="BP134" s="66"/>
      <c r="BQ134" s="66">
        <f t="shared" si="60"/>
        <v>0</v>
      </c>
      <c r="BR134" s="66"/>
      <c r="BS134" s="66">
        <f t="shared" si="61"/>
        <v>0</v>
      </c>
      <c r="BT134" s="66"/>
      <c r="BU134" s="66">
        <f t="shared" si="47"/>
        <v>0</v>
      </c>
      <c r="BV134" s="66"/>
      <c r="BW134" s="66">
        <f t="shared" si="62"/>
        <v>0</v>
      </c>
      <c r="BX134" s="66"/>
      <c r="BY134" s="66">
        <f t="shared" ref="BY134:BY197" si="64">BU134*(1-$U$13-$U$10)</f>
        <v>0</v>
      </c>
      <c r="BZ134" s="66"/>
      <c r="CA134" s="66">
        <f t="shared" si="48"/>
        <v>0</v>
      </c>
      <c r="CB134" s="2"/>
    </row>
    <row r="135" spans="1:80" x14ac:dyDescent="0.3">
      <c r="A135" s="2">
        <f t="shared" si="49"/>
        <v>9</v>
      </c>
      <c r="C135" s="105">
        <f t="shared" si="63"/>
        <v>48669</v>
      </c>
      <c r="E135" s="103" cm="1">
        <f t="array" ref="E135">IFERROR(IF(AND($C135&gt;='[1]Assumptions &amp; Sensitivities'!$C$8,'LP Waterfall'!$C135&lt;='[1]Assumptions &amp; Sensitivities'!$C$14),INDEX('[1]Preferred Waterfall'!$Q$28:$Q$160,MATCH('LP Waterfall'!$C135,'[1]Preferred Waterfall'!$C$28:$C$160,0),),0),0)</f>
        <v>0</v>
      </c>
      <c r="G135" s="103">
        <f>IF($E135&lt;=0,0,SUMIFS('[1]Monthly Proforma'!$E$145:$FF$145,'[1]Monthly Proforma'!$E$2:$FF$2,'LP Waterfall'!$C135))</f>
        <v>0</v>
      </c>
      <c r="I135" s="106">
        <f t="shared" si="50"/>
        <v>0</v>
      </c>
      <c r="J135" s="107"/>
      <c r="K135" s="107">
        <f t="shared" si="33"/>
        <v>0</v>
      </c>
      <c r="L135" s="107"/>
      <c r="M135" s="107">
        <f t="shared" si="34"/>
        <v>0</v>
      </c>
      <c r="N135" s="107"/>
      <c r="O135" s="107">
        <f t="shared" si="35"/>
        <v>0</v>
      </c>
      <c r="P135" s="107"/>
      <c r="Q135" s="107">
        <f t="shared" si="51"/>
        <v>0</v>
      </c>
      <c r="R135" s="107"/>
      <c r="S135" s="107">
        <f t="shared" si="52"/>
        <v>0</v>
      </c>
      <c r="T135" s="107"/>
      <c r="U135" s="107">
        <f t="shared" si="36"/>
        <v>0</v>
      </c>
      <c r="V135" s="107"/>
      <c r="W135" s="107">
        <f t="shared" si="37"/>
        <v>0</v>
      </c>
      <c r="X135" s="107"/>
      <c r="Y135" s="107">
        <f t="shared" si="53"/>
        <v>0</v>
      </c>
      <c r="Z135" s="107"/>
      <c r="AA135" s="107">
        <f t="shared" si="54"/>
        <v>0</v>
      </c>
      <c r="AB135" s="107"/>
      <c r="AC135" s="107" cm="1">
        <f t="array" ref="AC135">IF(INDEX('[1]Preferred Waterfall'!$Y$28:$Y$160,MATCH('LP Waterfall'!$C135,'[1]Preferred Waterfall'!$C$28:$C$160,0),)&lt;0,INDEX('[1]Preferred Waterfall'!$Y$28:$Y$160,MATCH('LP Waterfall'!$C135,'[1]Preferred Waterfall'!$C$28:$C$160,0),),0)</f>
        <v>0</v>
      </c>
      <c r="AD135" s="107"/>
      <c r="AE135" s="107">
        <f t="shared" si="55"/>
        <v>-6374326.1455683261</v>
      </c>
      <c r="AF135" s="107"/>
      <c r="AG135" s="107">
        <f>IF($C135='[1]Assumptions &amp; Sensitivities'!$G$49,'[1]Operating Statement &amp; Refi'!$Z$16,0)</f>
        <v>0</v>
      </c>
      <c r="AH135" s="107"/>
      <c r="AI135" s="107">
        <f>IF($C135='[1]Assumptions &amp; Sensitivities'!$G$49,'[1]Operating Statement &amp; Refi'!$Z$17,0)</f>
        <v>0</v>
      </c>
      <c r="AJ135" s="107"/>
      <c r="AK135" s="107" cm="1">
        <f t="array" ref="AK135">-IF(INDEX('[1]Preferred Waterfall'!$AE$28:$AE$160,MATCH('LP Waterfall'!$C135,'[1]Preferred Waterfall'!$C$28:$C$160,0),)&lt;0,0,INDEX('[1]Preferred Waterfall'!$AE$28:$AE$160,MATCH('LP Waterfall'!$C135,'[1]Preferred Waterfall'!$C$28:$C$160,0),))</f>
        <v>0</v>
      </c>
      <c r="AL135" s="107"/>
      <c r="AM135" s="107">
        <f t="shared" si="56"/>
        <v>-6374326.1455683261</v>
      </c>
      <c r="AN135" s="107"/>
      <c r="AO135" s="107">
        <f>IF($C135='[1]Operating Statement &amp; Refi'!$U$12,SUM('LP Waterfall'!$AG135,'LP Waterfall'!$AI135,'LP Waterfall'!AK135,$G135),IF($C135&gt;'[1]Operating Statement &amp; Refi'!$U$12,$E135,0))</f>
        <v>0</v>
      </c>
      <c r="AP135" s="107"/>
      <c r="AQ135" s="107">
        <f>IF(AND($C135&gt;='[1]Assumptions &amp; Sensitivities'!$G$49,$C135&lt;='[1]Assumptions &amp; Sensitivities'!$C$14),AQ$26*(-SUM($AG$28:AK135)+$M$18)/-12,0)*-1</f>
        <v>0</v>
      </c>
      <c r="AR135" s="107"/>
      <c r="AS135" s="107">
        <f t="shared" si="38"/>
        <v>0</v>
      </c>
      <c r="AT135" s="107"/>
      <c r="AU135" s="107">
        <f t="shared" si="39"/>
        <v>0</v>
      </c>
      <c r="AV135" s="107"/>
      <c r="AW135" s="107">
        <f t="shared" si="40"/>
        <v>-6374326.1455683261</v>
      </c>
      <c r="AX135" s="107"/>
      <c r="AY135" s="107">
        <f t="shared" si="41"/>
        <v>0</v>
      </c>
      <c r="AZ135" s="107"/>
      <c r="BA135" s="107">
        <f t="shared" si="42"/>
        <v>0</v>
      </c>
      <c r="BB135" s="107"/>
      <c r="BC135" s="107">
        <f t="shared" si="43"/>
        <v>0</v>
      </c>
      <c r="BD135" s="107"/>
      <c r="BE135" s="107">
        <f t="shared" si="57"/>
        <v>0</v>
      </c>
      <c r="BF135" s="107"/>
      <c r="BG135" s="107">
        <f t="shared" si="44"/>
        <v>0</v>
      </c>
      <c r="BH135" s="107"/>
      <c r="BI135" s="107">
        <f t="shared" si="45"/>
        <v>0</v>
      </c>
      <c r="BJ135" s="107"/>
      <c r="BK135" s="107">
        <f t="shared" si="58"/>
        <v>0</v>
      </c>
      <c r="BL135" s="107"/>
      <c r="BM135" s="107">
        <f t="shared" si="59"/>
        <v>0</v>
      </c>
      <c r="BN135" s="107"/>
      <c r="BO135" s="107">
        <f t="shared" si="46"/>
        <v>0</v>
      </c>
      <c r="BP135" s="107"/>
      <c r="BQ135" s="107">
        <f t="shared" si="60"/>
        <v>0</v>
      </c>
      <c r="BR135" s="107"/>
      <c r="BS135" s="107">
        <f t="shared" si="61"/>
        <v>0</v>
      </c>
      <c r="BT135" s="107"/>
      <c r="BU135" s="107">
        <f t="shared" si="47"/>
        <v>0</v>
      </c>
      <c r="BV135" s="107"/>
      <c r="BW135" s="107">
        <f t="shared" si="62"/>
        <v>0</v>
      </c>
      <c r="BX135" s="107"/>
      <c r="BY135" s="107">
        <f t="shared" si="64"/>
        <v>0</v>
      </c>
      <c r="BZ135" s="107"/>
      <c r="CA135" s="107">
        <f t="shared" si="48"/>
        <v>0</v>
      </c>
      <c r="CB135" s="2"/>
    </row>
    <row r="136" spans="1:80" x14ac:dyDescent="0.3">
      <c r="A136" s="2">
        <f t="shared" si="49"/>
        <v>9</v>
      </c>
      <c r="C136" s="105">
        <f t="shared" si="63"/>
        <v>48699</v>
      </c>
      <c r="E136" s="103" cm="1">
        <f t="array" ref="E136">IFERROR(IF(AND($C136&gt;='[1]Assumptions &amp; Sensitivities'!$C$8,'LP Waterfall'!$C136&lt;='[1]Assumptions &amp; Sensitivities'!$C$14),INDEX('[1]Preferred Waterfall'!$Q$28:$Q$160,MATCH('LP Waterfall'!$C136,'[1]Preferred Waterfall'!$C$28:$C$160,0),),0),0)</f>
        <v>0</v>
      </c>
      <c r="G136" s="103">
        <f>IF($E136&lt;=0,0,SUMIFS('[1]Monthly Proforma'!$E$145:$FF$145,'[1]Monthly Proforma'!$E$2:$FF$2,'LP Waterfall'!$C136))</f>
        <v>0</v>
      </c>
      <c r="I136" s="104">
        <f t="shared" si="50"/>
        <v>0</v>
      </c>
      <c r="J136" s="66"/>
      <c r="K136" s="66">
        <f t="shared" si="33"/>
        <v>0</v>
      </c>
      <c r="L136" s="66"/>
      <c r="M136" s="66">
        <f t="shared" si="34"/>
        <v>0</v>
      </c>
      <c r="N136" s="66"/>
      <c r="O136" s="66">
        <f t="shared" si="35"/>
        <v>0</v>
      </c>
      <c r="P136" s="66"/>
      <c r="Q136" s="66">
        <f t="shared" si="51"/>
        <v>0</v>
      </c>
      <c r="R136" s="66"/>
      <c r="S136" s="66">
        <f t="shared" si="52"/>
        <v>0</v>
      </c>
      <c r="T136" s="66"/>
      <c r="U136" s="66">
        <f t="shared" si="36"/>
        <v>0</v>
      </c>
      <c r="V136" s="66"/>
      <c r="W136" s="66">
        <f t="shared" si="37"/>
        <v>0</v>
      </c>
      <c r="X136" s="66"/>
      <c r="Y136" s="66">
        <f t="shared" si="53"/>
        <v>0</v>
      </c>
      <c r="Z136" s="66"/>
      <c r="AA136" s="66">
        <f t="shared" si="54"/>
        <v>0</v>
      </c>
      <c r="AB136" s="66"/>
      <c r="AC136" s="66" cm="1">
        <f t="array" ref="AC136">IF(INDEX('[1]Preferred Waterfall'!$Y$28:$Y$160,MATCH('LP Waterfall'!$C136,'[1]Preferred Waterfall'!$C$28:$C$160,0),)&lt;0,INDEX('[1]Preferred Waterfall'!$Y$28:$Y$160,MATCH('LP Waterfall'!$C136,'[1]Preferred Waterfall'!$C$28:$C$160,0),),0)</f>
        <v>0</v>
      </c>
      <c r="AD136" s="66"/>
      <c r="AE136" s="66">
        <f t="shared" si="55"/>
        <v>-6374326.1455683261</v>
      </c>
      <c r="AF136" s="66"/>
      <c r="AG136" s="66">
        <f>IF($C136='[1]Assumptions &amp; Sensitivities'!$G$49,'[1]Operating Statement &amp; Refi'!$Z$16,0)</f>
        <v>0</v>
      </c>
      <c r="AH136" s="66"/>
      <c r="AI136" s="66">
        <f>IF($C136='[1]Assumptions &amp; Sensitivities'!$G$49,'[1]Operating Statement &amp; Refi'!$Z$17,0)</f>
        <v>0</v>
      </c>
      <c r="AJ136" s="66"/>
      <c r="AK136" s="66" cm="1">
        <f t="array" ref="AK136">-IF(INDEX('[1]Preferred Waterfall'!$AE$28:$AE$160,MATCH('LP Waterfall'!$C136,'[1]Preferred Waterfall'!$C$28:$C$160,0),)&lt;0,0,INDEX('[1]Preferred Waterfall'!$AE$28:$AE$160,MATCH('LP Waterfall'!$C136,'[1]Preferred Waterfall'!$C$28:$C$160,0),))</f>
        <v>0</v>
      </c>
      <c r="AL136" s="66"/>
      <c r="AM136" s="66">
        <f t="shared" si="56"/>
        <v>-6374326.1455683261</v>
      </c>
      <c r="AN136" s="66"/>
      <c r="AO136" s="66">
        <f>IF($C136='[1]Operating Statement &amp; Refi'!$U$12,SUM('LP Waterfall'!$AG136,'LP Waterfall'!$AI136,'LP Waterfall'!AK136,$G136),IF($C136&gt;'[1]Operating Statement &amp; Refi'!$U$12,$E136,0))</f>
        <v>0</v>
      </c>
      <c r="AP136" s="66"/>
      <c r="AQ136" s="66">
        <f>IF(AND($C136&gt;='[1]Assumptions &amp; Sensitivities'!$G$49,$C136&lt;='[1]Assumptions &amp; Sensitivities'!$C$14),AQ$26*(-SUM($AG$28:AK136)+$M$18)/-12,0)*-1</f>
        <v>0</v>
      </c>
      <c r="AR136" s="66"/>
      <c r="AS136" s="66">
        <f t="shared" si="38"/>
        <v>0</v>
      </c>
      <c r="AT136" s="66"/>
      <c r="AU136" s="66">
        <f t="shared" si="39"/>
        <v>0</v>
      </c>
      <c r="AV136" s="66"/>
      <c r="AW136" s="66">
        <f t="shared" si="40"/>
        <v>-6374326.1455683261</v>
      </c>
      <c r="AX136" s="66"/>
      <c r="AY136" s="66">
        <f t="shared" si="41"/>
        <v>0</v>
      </c>
      <c r="AZ136" s="66"/>
      <c r="BA136" s="66">
        <f t="shared" si="42"/>
        <v>0</v>
      </c>
      <c r="BB136" s="66"/>
      <c r="BC136" s="66">
        <f t="shared" si="43"/>
        <v>0</v>
      </c>
      <c r="BD136" s="66"/>
      <c r="BE136" s="66">
        <f t="shared" si="57"/>
        <v>0</v>
      </c>
      <c r="BF136" s="66"/>
      <c r="BG136" s="66">
        <f t="shared" si="44"/>
        <v>0</v>
      </c>
      <c r="BH136" s="66"/>
      <c r="BI136" s="66">
        <f t="shared" si="45"/>
        <v>0</v>
      </c>
      <c r="BJ136" s="66"/>
      <c r="BK136" s="66">
        <f t="shared" si="58"/>
        <v>0</v>
      </c>
      <c r="BL136" s="66"/>
      <c r="BM136" s="66">
        <f t="shared" si="59"/>
        <v>0</v>
      </c>
      <c r="BN136" s="66"/>
      <c r="BO136" s="66">
        <f t="shared" si="46"/>
        <v>0</v>
      </c>
      <c r="BP136" s="66"/>
      <c r="BQ136" s="66">
        <f t="shared" si="60"/>
        <v>0</v>
      </c>
      <c r="BR136" s="66"/>
      <c r="BS136" s="66">
        <f t="shared" si="61"/>
        <v>0</v>
      </c>
      <c r="BT136" s="66"/>
      <c r="BU136" s="66">
        <f t="shared" si="47"/>
        <v>0</v>
      </c>
      <c r="BV136" s="66"/>
      <c r="BW136" s="66">
        <f t="shared" si="62"/>
        <v>0</v>
      </c>
      <c r="BX136" s="66"/>
      <c r="BY136" s="66">
        <f t="shared" si="64"/>
        <v>0</v>
      </c>
      <c r="BZ136" s="66"/>
      <c r="CA136" s="66">
        <f t="shared" si="48"/>
        <v>0</v>
      </c>
      <c r="CB136" s="2"/>
    </row>
    <row r="137" spans="1:80" x14ac:dyDescent="0.3">
      <c r="A137" s="2">
        <f t="shared" si="49"/>
        <v>10</v>
      </c>
      <c r="C137" s="105">
        <f t="shared" si="63"/>
        <v>48730</v>
      </c>
      <c r="E137" s="103" cm="1">
        <f t="array" ref="E137">IFERROR(IF(AND($C137&gt;='[1]Assumptions &amp; Sensitivities'!$C$8,'LP Waterfall'!$C137&lt;='[1]Assumptions &amp; Sensitivities'!$C$14),INDEX('[1]Preferred Waterfall'!$Q$28:$Q$160,MATCH('LP Waterfall'!$C137,'[1]Preferred Waterfall'!$C$28:$C$160,0),),0),0)</f>
        <v>0</v>
      </c>
      <c r="G137" s="103">
        <f>IF($E137&lt;=0,0,SUMIFS('[1]Monthly Proforma'!$E$145:$FF$145,'[1]Monthly Proforma'!$E$2:$FF$2,'LP Waterfall'!$C137))</f>
        <v>0</v>
      </c>
      <c r="I137" s="106">
        <f t="shared" si="50"/>
        <v>0</v>
      </c>
      <c r="J137" s="107"/>
      <c r="K137" s="107">
        <f t="shared" si="33"/>
        <v>0</v>
      </c>
      <c r="L137" s="107"/>
      <c r="M137" s="107">
        <f t="shared" si="34"/>
        <v>0</v>
      </c>
      <c r="N137" s="107"/>
      <c r="O137" s="107">
        <f t="shared" si="35"/>
        <v>0</v>
      </c>
      <c r="P137" s="107"/>
      <c r="Q137" s="107">
        <f t="shared" si="51"/>
        <v>0</v>
      </c>
      <c r="R137" s="107"/>
      <c r="S137" s="107">
        <f t="shared" si="52"/>
        <v>0</v>
      </c>
      <c r="T137" s="107"/>
      <c r="U137" s="107">
        <f t="shared" si="36"/>
        <v>0</v>
      </c>
      <c r="V137" s="107"/>
      <c r="W137" s="107">
        <f t="shared" si="37"/>
        <v>0</v>
      </c>
      <c r="X137" s="107"/>
      <c r="Y137" s="107">
        <f t="shared" si="53"/>
        <v>0</v>
      </c>
      <c r="Z137" s="107"/>
      <c r="AA137" s="107">
        <f t="shared" si="54"/>
        <v>0</v>
      </c>
      <c r="AB137" s="107"/>
      <c r="AC137" s="107" cm="1">
        <f t="array" ref="AC137">IF(INDEX('[1]Preferred Waterfall'!$Y$28:$Y$160,MATCH('LP Waterfall'!$C137,'[1]Preferred Waterfall'!$C$28:$C$160,0),)&lt;0,INDEX('[1]Preferred Waterfall'!$Y$28:$Y$160,MATCH('LP Waterfall'!$C137,'[1]Preferred Waterfall'!$C$28:$C$160,0),),0)</f>
        <v>0</v>
      </c>
      <c r="AD137" s="107"/>
      <c r="AE137" s="107">
        <f t="shared" si="55"/>
        <v>-6374326.1455683261</v>
      </c>
      <c r="AF137" s="107"/>
      <c r="AG137" s="107">
        <f>IF($C137='[1]Assumptions &amp; Sensitivities'!$G$49,'[1]Operating Statement &amp; Refi'!$Z$16,0)</f>
        <v>0</v>
      </c>
      <c r="AH137" s="107"/>
      <c r="AI137" s="107">
        <f>IF($C137='[1]Assumptions &amp; Sensitivities'!$G$49,'[1]Operating Statement &amp; Refi'!$Z$17,0)</f>
        <v>0</v>
      </c>
      <c r="AJ137" s="107"/>
      <c r="AK137" s="107" cm="1">
        <f t="array" ref="AK137">-IF(INDEX('[1]Preferred Waterfall'!$AE$28:$AE$160,MATCH('LP Waterfall'!$C137,'[1]Preferred Waterfall'!$C$28:$C$160,0),)&lt;0,0,INDEX('[1]Preferred Waterfall'!$AE$28:$AE$160,MATCH('LP Waterfall'!$C137,'[1]Preferred Waterfall'!$C$28:$C$160,0),))</f>
        <v>0</v>
      </c>
      <c r="AL137" s="107"/>
      <c r="AM137" s="107">
        <f t="shared" si="56"/>
        <v>-6374326.1455683261</v>
      </c>
      <c r="AN137" s="107"/>
      <c r="AO137" s="107">
        <f>IF($C137='[1]Operating Statement &amp; Refi'!$U$12,SUM('LP Waterfall'!$AG137,'LP Waterfall'!$AI137,'LP Waterfall'!AK137,$G137),IF($C137&gt;'[1]Operating Statement &amp; Refi'!$U$12,$E137,0))</f>
        <v>0</v>
      </c>
      <c r="AP137" s="107"/>
      <c r="AQ137" s="107">
        <f>IF(AND($C137&gt;='[1]Assumptions &amp; Sensitivities'!$G$49,$C137&lt;='[1]Assumptions &amp; Sensitivities'!$C$14),AQ$26*(-SUM($AG$28:AK137)+$M$18)/-12,0)*-1</f>
        <v>0</v>
      </c>
      <c r="AR137" s="107"/>
      <c r="AS137" s="107">
        <f t="shared" si="38"/>
        <v>0</v>
      </c>
      <c r="AT137" s="107"/>
      <c r="AU137" s="107">
        <f t="shared" si="39"/>
        <v>0</v>
      </c>
      <c r="AV137" s="107"/>
      <c r="AW137" s="107">
        <f t="shared" si="40"/>
        <v>-6374326.1455683261</v>
      </c>
      <c r="AX137" s="107"/>
      <c r="AY137" s="107">
        <f t="shared" si="41"/>
        <v>0</v>
      </c>
      <c r="AZ137" s="107"/>
      <c r="BA137" s="107">
        <f t="shared" si="42"/>
        <v>0</v>
      </c>
      <c r="BB137" s="107"/>
      <c r="BC137" s="107">
        <f t="shared" si="43"/>
        <v>0</v>
      </c>
      <c r="BD137" s="107"/>
      <c r="BE137" s="107">
        <f t="shared" si="57"/>
        <v>0</v>
      </c>
      <c r="BF137" s="107"/>
      <c r="BG137" s="107">
        <f t="shared" si="44"/>
        <v>0</v>
      </c>
      <c r="BH137" s="107"/>
      <c r="BI137" s="107">
        <f t="shared" si="45"/>
        <v>0</v>
      </c>
      <c r="BJ137" s="107"/>
      <c r="BK137" s="107">
        <f t="shared" si="58"/>
        <v>0</v>
      </c>
      <c r="BL137" s="107"/>
      <c r="BM137" s="107">
        <f t="shared" si="59"/>
        <v>0</v>
      </c>
      <c r="BN137" s="107"/>
      <c r="BO137" s="107">
        <f t="shared" si="46"/>
        <v>0</v>
      </c>
      <c r="BP137" s="107"/>
      <c r="BQ137" s="107">
        <f t="shared" si="60"/>
        <v>0</v>
      </c>
      <c r="BR137" s="107"/>
      <c r="BS137" s="107">
        <f t="shared" si="61"/>
        <v>0</v>
      </c>
      <c r="BT137" s="107"/>
      <c r="BU137" s="107">
        <f t="shared" si="47"/>
        <v>0</v>
      </c>
      <c r="BV137" s="107"/>
      <c r="BW137" s="107">
        <f t="shared" si="62"/>
        <v>0</v>
      </c>
      <c r="BX137" s="107"/>
      <c r="BY137" s="107">
        <f t="shared" si="64"/>
        <v>0</v>
      </c>
      <c r="BZ137" s="107"/>
      <c r="CA137" s="107">
        <f t="shared" si="48"/>
        <v>0</v>
      </c>
      <c r="CB137" s="2"/>
    </row>
    <row r="138" spans="1:80" x14ac:dyDescent="0.3">
      <c r="A138" s="2">
        <f t="shared" si="49"/>
        <v>10</v>
      </c>
      <c r="C138" s="105">
        <f t="shared" si="63"/>
        <v>48760</v>
      </c>
      <c r="E138" s="103" cm="1">
        <f t="array" ref="E138">IFERROR(IF(AND($C138&gt;='[1]Assumptions &amp; Sensitivities'!$C$8,'LP Waterfall'!$C138&lt;='[1]Assumptions &amp; Sensitivities'!$C$14),INDEX('[1]Preferred Waterfall'!$Q$28:$Q$160,MATCH('LP Waterfall'!$C138,'[1]Preferred Waterfall'!$C$28:$C$160,0),),0),0)</f>
        <v>0</v>
      </c>
      <c r="G138" s="103">
        <f>IF($E138&lt;=0,0,SUMIFS('[1]Monthly Proforma'!$E$145:$FF$145,'[1]Monthly Proforma'!$E$2:$FF$2,'LP Waterfall'!$C138))</f>
        <v>0</v>
      </c>
      <c r="I138" s="104">
        <f t="shared" si="50"/>
        <v>0</v>
      </c>
      <c r="J138" s="66"/>
      <c r="K138" s="66">
        <f t="shared" si="33"/>
        <v>0</v>
      </c>
      <c r="L138" s="66"/>
      <c r="M138" s="66">
        <f t="shared" si="34"/>
        <v>0</v>
      </c>
      <c r="N138" s="66"/>
      <c r="O138" s="66">
        <f t="shared" si="35"/>
        <v>0</v>
      </c>
      <c r="P138" s="66"/>
      <c r="Q138" s="66">
        <f t="shared" si="51"/>
        <v>0</v>
      </c>
      <c r="R138" s="66"/>
      <c r="S138" s="66">
        <f t="shared" si="52"/>
        <v>0</v>
      </c>
      <c r="T138" s="66"/>
      <c r="U138" s="66">
        <f t="shared" si="36"/>
        <v>0</v>
      </c>
      <c r="V138" s="66"/>
      <c r="W138" s="66">
        <f t="shared" si="37"/>
        <v>0</v>
      </c>
      <c r="X138" s="66"/>
      <c r="Y138" s="66">
        <f t="shared" si="53"/>
        <v>0</v>
      </c>
      <c r="Z138" s="66"/>
      <c r="AA138" s="66">
        <f t="shared" si="54"/>
        <v>0</v>
      </c>
      <c r="AB138" s="66"/>
      <c r="AC138" s="66" cm="1">
        <f t="array" ref="AC138">IF(INDEX('[1]Preferred Waterfall'!$Y$28:$Y$160,MATCH('LP Waterfall'!$C138,'[1]Preferred Waterfall'!$C$28:$C$160,0),)&lt;0,INDEX('[1]Preferred Waterfall'!$Y$28:$Y$160,MATCH('LP Waterfall'!$C138,'[1]Preferred Waterfall'!$C$28:$C$160,0),),0)</f>
        <v>0</v>
      </c>
      <c r="AD138" s="66"/>
      <c r="AE138" s="66">
        <f t="shared" si="55"/>
        <v>-6374326.1455683261</v>
      </c>
      <c r="AF138" s="66"/>
      <c r="AG138" s="66">
        <f>IF($C138='[1]Assumptions &amp; Sensitivities'!$G$49,'[1]Operating Statement &amp; Refi'!$Z$16,0)</f>
        <v>0</v>
      </c>
      <c r="AH138" s="66"/>
      <c r="AI138" s="66">
        <f>IF($C138='[1]Assumptions &amp; Sensitivities'!$G$49,'[1]Operating Statement &amp; Refi'!$Z$17,0)</f>
        <v>0</v>
      </c>
      <c r="AJ138" s="66"/>
      <c r="AK138" s="66" cm="1">
        <f t="array" ref="AK138">-IF(INDEX('[1]Preferred Waterfall'!$AE$28:$AE$160,MATCH('LP Waterfall'!$C138,'[1]Preferred Waterfall'!$C$28:$C$160,0),)&lt;0,0,INDEX('[1]Preferred Waterfall'!$AE$28:$AE$160,MATCH('LP Waterfall'!$C138,'[1]Preferred Waterfall'!$C$28:$C$160,0),))</f>
        <v>0</v>
      </c>
      <c r="AL138" s="66"/>
      <c r="AM138" s="66">
        <f t="shared" si="56"/>
        <v>-6374326.1455683261</v>
      </c>
      <c r="AN138" s="66"/>
      <c r="AO138" s="66">
        <f>IF($C138='[1]Operating Statement &amp; Refi'!$U$12,SUM('LP Waterfall'!$AG138,'LP Waterfall'!$AI138,'LP Waterfall'!AK138,$G138),IF($C138&gt;'[1]Operating Statement &amp; Refi'!$U$12,$E138,0))</f>
        <v>0</v>
      </c>
      <c r="AP138" s="66"/>
      <c r="AQ138" s="66">
        <f>IF(AND($C138&gt;='[1]Assumptions &amp; Sensitivities'!$G$49,$C138&lt;='[1]Assumptions &amp; Sensitivities'!$C$14),AQ$26*(-SUM($AG$28:AK138)+$M$18)/-12,0)*-1</f>
        <v>0</v>
      </c>
      <c r="AR138" s="66"/>
      <c r="AS138" s="66">
        <f t="shared" si="38"/>
        <v>0</v>
      </c>
      <c r="AT138" s="66"/>
      <c r="AU138" s="66">
        <f t="shared" si="39"/>
        <v>0</v>
      </c>
      <c r="AV138" s="66"/>
      <c r="AW138" s="66">
        <f t="shared" si="40"/>
        <v>-6374326.1455683261</v>
      </c>
      <c r="AX138" s="66"/>
      <c r="AY138" s="66">
        <f t="shared" si="41"/>
        <v>0</v>
      </c>
      <c r="AZ138" s="66"/>
      <c r="BA138" s="66">
        <f t="shared" si="42"/>
        <v>0</v>
      </c>
      <c r="BB138" s="66"/>
      <c r="BC138" s="66">
        <f t="shared" si="43"/>
        <v>0</v>
      </c>
      <c r="BD138" s="66"/>
      <c r="BE138" s="66">
        <f t="shared" si="57"/>
        <v>0</v>
      </c>
      <c r="BF138" s="66"/>
      <c r="BG138" s="66">
        <f t="shared" si="44"/>
        <v>0</v>
      </c>
      <c r="BH138" s="66"/>
      <c r="BI138" s="66">
        <f t="shared" si="45"/>
        <v>0</v>
      </c>
      <c r="BJ138" s="66"/>
      <c r="BK138" s="66">
        <f t="shared" si="58"/>
        <v>0</v>
      </c>
      <c r="BL138" s="66"/>
      <c r="BM138" s="66">
        <f t="shared" si="59"/>
        <v>0</v>
      </c>
      <c r="BN138" s="66"/>
      <c r="BO138" s="66">
        <f t="shared" si="46"/>
        <v>0</v>
      </c>
      <c r="BP138" s="66"/>
      <c r="BQ138" s="66">
        <f t="shared" si="60"/>
        <v>0</v>
      </c>
      <c r="BR138" s="66"/>
      <c r="BS138" s="66">
        <f t="shared" si="61"/>
        <v>0</v>
      </c>
      <c r="BT138" s="66"/>
      <c r="BU138" s="66">
        <f t="shared" si="47"/>
        <v>0</v>
      </c>
      <c r="BV138" s="66"/>
      <c r="BW138" s="66">
        <f t="shared" si="62"/>
        <v>0</v>
      </c>
      <c r="BX138" s="66"/>
      <c r="BY138" s="66">
        <f t="shared" si="64"/>
        <v>0</v>
      </c>
      <c r="BZ138" s="66"/>
      <c r="CA138" s="66">
        <f t="shared" si="48"/>
        <v>0</v>
      </c>
      <c r="CB138" s="2"/>
    </row>
    <row r="139" spans="1:80" x14ac:dyDescent="0.3">
      <c r="A139" s="2">
        <f t="shared" si="49"/>
        <v>10</v>
      </c>
      <c r="C139" s="105">
        <f t="shared" si="63"/>
        <v>48791</v>
      </c>
      <c r="E139" s="103" cm="1">
        <f t="array" ref="E139">IFERROR(IF(AND($C139&gt;='[1]Assumptions &amp; Sensitivities'!$C$8,'LP Waterfall'!$C139&lt;='[1]Assumptions &amp; Sensitivities'!$C$14),INDEX('[1]Preferred Waterfall'!$Q$28:$Q$160,MATCH('LP Waterfall'!$C139,'[1]Preferred Waterfall'!$C$28:$C$160,0),),0),0)</f>
        <v>0</v>
      </c>
      <c r="G139" s="103">
        <f>IF($E139&lt;=0,0,SUMIFS('[1]Monthly Proforma'!$E$145:$FF$145,'[1]Monthly Proforma'!$E$2:$FF$2,'LP Waterfall'!$C139))</f>
        <v>0</v>
      </c>
      <c r="I139" s="106">
        <f t="shared" si="50"/>
        <v>0</v>
      </c>
      <c r="J139" s="107"/>
      <c r="K139" s="107">
        <f t="shared" si="33"/>
        <v>0</v>
      </c>
      <c r="L139" s="107"/>
      <c r="M139" s="107">
        <f t="shared" si="34"/>
        <v>0</v>
      </c>
      <c r="N139" s="107"/>
      <c r="O139" s="107">
        <f t="shared" si="35"/>
        <v>0</v>
      </c>
      <c r="P139" s="107"/>
      <c r="Q139" s="107">
        <f t="shared" si="51"/>
        <v>0</v>
      </c>
      <c r="R139" s="107"/>
      <c r="S139" s="107">
        <f t="shared" si="52"/>
        <v>0</v>
      </c>
      <c r="T139" s="107"/>
      <c r="U139" s="107">
        <f t="shared" si="36"/>
        <v>0</v>
      </c>
      <c r="V139" s="107"/>
      <c r="W139" s="107">
        <f t="shared" si="37"/>
        <v>0</v>
      </c>
      <c r="X139" s="107"/>
      <c r="Y139" s="107">
        <f t="shared" si="53"/>
        <v>0</v>
      </c>
      <c r="Z139" s="107"/>
      <c r="AA139" s="107">
        <f t="shared" si="54"/>
        <v>0</v>
      </c>
      <c r="AB139" s="107"/>
      <c r="AC139" s="107" cm="1">
        <f t="array" ref="AC139">IF(INDEX('[1]Preferred Waterfall'!$Y$28:$Y$160,MATCH('LP Waterfall'!$C139,'[1]Preferred Waterfall'!$C$28:$C$160,0),)&lt;0,INDEX('[1]Preferred Waterfall'!$Y$28:$Y$160,MATCH('LP Waterfall'!$C139,'[1]Preferred Waterfall'!$C$28:$C$160,0),),0)</f>
        <v>0</v>
      </c>
      <c r="AD139" s="107"/>
      <c r="AE139" s="107">
        <f t="shared" si="55"/>
        <v>-6374326.1455683261</v>
      </c>
      <c r="AF139" s="107"/>
      <c r="AG139" s="107">
        <f>IF($C139='[1]Assumptions &amp; Sensitivities'!$G$49,'[1]Operating Statement &amp; Refi'!$Z$16,0)</f>
        <v>0</v>
      </c>
      <c r="AH139" s="107"/>
      <c r="AI139" s="107">
        <f>IF($C139='[1]Assumptions &amp; Sensitivities'!$G$49,'[1]Operating Statement &amp; Refi'!$Z$17,0)</f>
        <v>0</v>
      </c>
      <c r="AJ139" s="107"/>
      <c r="AK139" s="107" cm="1">
        <f t="array" ref="AK139">-IF(INDEX('[1]Preferred Waterfall'!$AE$28:$AE$160,MATCH('LP Waterfall'!$C139,'[1]Preferred Waterfall'!$C$28:$C$160,0),)&lt;0,0,INDEX('[1]Preferred Waterfall'!$AE$28:$AE$160,MATCH('LP Waterfall'!$C139,'[1]Preferred Waterfall'!$C$28:$C$160,0),))</f>
        <v>0</v>
      </c>
      <c r="AL139" s="107"/>
      <c r="AM139" s="107">
        <f t="shared" si="56"/>
        <v>-6374326.1455683261</v>
      </c>
      <c r="AN139" s="107"/>
      <c r="AO139" s="107">
        <f>IF($C139='[1]Operating Statement &amp; Refi'!$U$12,SUM('LP Waterfall'!$AG139,'LP Waterfall'!$AI139,'LP Waterfall'!AK139,$G139),IF($C139&gt;'[1]Operating Statement &amp; Refi'!$U$12,$E139,0))</f>
        <v>0</v>
      </c>
      <c r="AP139" s="107"/>
      <c r="AQ139" s="107">
        <f>IF(AND($C139&gt;='[1]Assumptions &amp; Sensitivities'!$G$49,$C139&lt;='[1]Assumptions &amp; Sensitivities'!$C$14),AQ$26*(-SUM($AG$28:AK139)+$M$18)/-12,0)*-1</f>
        <v>0</v>
      </c>
      <c r="AR139" s="107"/>
      <c r="AS139" s="107">
        <f t="shared" si="38"/>
        <v>0</v>
      </c>
      <c r="AT139" s="107"/>
      <c r="AU139" s="107">
        <f t="shared" si="39"/>
        <v>0</v>
      </c>
      <c r="AV139" s="107"/>
      <c r="AW139" s="107">
        <f t="shared" si="40"/>
        <v>-6374326.1455683261</v>
      </c>
      <c r="AX139" s="107"/>
      <c r="AY139" s="107">
        <f t="shared" si="41"/>
        <v>0</v>
      </c>
      <c r="AZ139" s="107"/>
      <c r="BA139" s="107">
        <f t="shared" si="42"/>
        <v>0</v>
      </c>
      <c r="BB139" s="107"/>
      <c r="BC139" s="107">
        <f t="shared" si="43"/>
        <v>0</v>
      </c>
      <c r="BD139" s="107"/>
      <c r="BE139" s="107">
        <f t="shared" si="57"/>
        <v>0</v>
      </c>
      <c r="BF139" s="107"/>
      <c r="BG139" s="107">
        <f t="shared" si="44"/>
        <v>0</v>
      </c>
      <c r="BH139" s="107"/>
      <c r="BI139" s="107">
        <f t="shared" si="45"/>
        <v>0</v>
      </c>
      <c r="BJ139" s="107"/>
      <c r="BK139" s="107">
        <f t="shared" si="58"/>
        <v>0</v>
      </c>
      <c r="BL139" s="107"/>
      <c r="BM139" s="107">
        <f t="shared" si="59"/>
        <v>0</v>
      </c>
      <c r="BN139" s="107"/>
      <c r="BO139" s="107">
        <f t="shared" si="46"/>
        <v>0</v>
      </c>
      <c r="BP139" s="107"/>
      <c r="BQ139" s="107">
        <f t="shared" si="60"/>
        <v>0</v>
      </c>
      <c r="BR139" s="107"/>
      <c r="BS139" s="107">
        <f t="shared" si="61"/>
        <v>0</v>
      </c>
      <c r="BT139" s="107"/>
      <c r="BU139" s="107">
        <f t="shared" si="47"/>
        <v>0</v>
      </c>
      <c r="BV139" s="107"/>
      <c r="BW139" s="107">
        <f t="shared" si="62"/>
        <v>0</v>
      </c>
      <c r="BX139" s="107"/>
      <c r="BY139" s="107">
        <f t="shared" si="64"/>
        <v>0</v>
      </c>
      <c r="BZ139" s="107"/>
      <c r="CA139" s="107">
        <f t="shared" si="48"/>
        <v>0</v>
      </c>
      <c r="CB139" s="2"/>
    </row>
    <row r="140" spans="1:80" x14ac:dyDescent="0.3">
      <c r="A140" s="2">
        <f t="shared" si="49"/>
        <v>10</v>
      </c>
      <c r="C140" s="105">
        <f t="shared" si="63"/>
        <v>48822</v>
      </c>
      <c r="E140" s="103" cm="1">
        <f t="array" ref="E140">IFERROR(IF(AND($C140&gt;='[1]Assumptions &amp; Sensitivities'!$C$8,'LP Waterfall'!$C140&lt;='[1]Assumptions &amp; Sensitivities'!$C$14),INDEX('[1]Preferred Waterfall'!$Q$28:$Q$160,MATCH('LP Waterfall'!$C140,'[1]Preferred Waterfall'!$C$28:$C$160,0),),0),0)</f>
        <v>0</v>
      </c>
      <c r="G140" s="103">
        <f>IF($E140&lt;=0,0,SUMIFS('[1]Monthly Proforma'!$E$145:$FF$145,'[1]Monthly Proforma'!$E$2:$FF$2,'LP Waterfall'!$C140))</f>
        <v>0</v>
      </c>
      <c r="I140" s="104">
        <f t="shared" si="50"/>
        <v>0</v>
      </c>
      <c r="J140" s="66"/>
      <c r="K140" s="66">
        <f t="shared" si="33"/>
        <v>0</v>
      </c>
      <c r="L140" s="66"/>
      <c r="M140" s="66">
        <f t="shared" si="34"/>
        <v>0</v>
      </c>
      <c r="N140" s="66"/>
      <c r="O140" s="66">
        <f t="shared" si="35"/>
        <v>0</v>
      </c>
      <c r="P140" s="66"/>
      <c r="Q140" s="66">
        <f t="shared" si="51"/>
        <v>0</v>
      </c>
      <c r="R140" s="66"/>
      <c r="S140" s="66">
        <f t="shared" si="52"/>
        <v>0</v>
      </c>
      <c r="T140" s="66"/>
      <c r="U140" s="66">
        <f t="shared" si="36"/>
        <v>0</v>
      </c>
      <c r="V140" s="66"/>
      <c r="W140" s="66">
        <f t="shared" si="37"/>
        <v>0</v>
      </c>
      <c r="X140" s="66"/>
      <c r="Y140" s="66">
        <f t="shared" si="53"/>
        <v>0</v>
      </c>
      <c r="Z140" s="66"/>
      <c r="AA140" s="66">
        <f t="shared" si="54"/>
        <v>0</v>
      </c>
      <c r="AB140" s="66"/>
      <c r="AC140" s="66" cm="1">
        <f t="array" ref="AC140">IF(INDEX('[1]Preferred Waterfall'!$Y$28:$Y$160,MATCH('LP Waterfall'!$C140,'[1]Preferred Waterfall'!$C$28:$C$160,0),)&lt;0,INDEX('[1]Preferred Waterfall'!$Y$28:$Y$160,MATCH('LP Waterfall'!$C140,'[1]Preferred Waterfall'!$C$28:$C$160,0),),0)</f>
        <v>0</v>
      </c>
      <c r="AD140" s="66"/>
      <c r="AE140" s="66">
        <f t="shared" si="55"/>
        <v>-6374326.1455683261</v>
      </c>
      <c r="AF140" s="66"/>
      <c r="AG140" s="66">
        <f>IF($C140='[1]Assumptions &amp; Sensitivities'!$G$49,'[1]Operating Statement &amp; Refi'!$Z$16,0)</f>
        <v>0</v>
      </c>
      <c r="AH140" s="66"/>
      <c r="AI140" s="66">
        <f>IF($C140='[1]Assumptions &amp; Sensitivities'!$G$49,'[1]Operating Statement &amp; Refi'!$Z$17,0)</f>
        <v>0</v>
      </c>
      <c r="AJ140" s="66"/>
      <c r="AK140" s="66" cm="1">
        <f t="array" ref="AK140">-IF(INDEX('[1]Preferred Waterfall'!$AE$28:$AE$160,MATCH('LP Waterfall'!$C140,'[1]Preferred Waterfall'!$C$28:$C$160,0),)&lt;0,0,INDEX('[1]Preferred Waterfall'!$AE$28:$AE$160,MATCH('LP Waterfall'!$C140,'[1]Preferred Waterfall'!$C$28:$C$160,0),))</f>
        <v>0</v>
      </c>
      <c r="AL140" s="66"/>
      <c r="AM140" s="66">
        <f t="shared" si="56"/>
        <v>-6374326.1455683261</v>
      </c>
      <c r="AN140" s="66"/>
      <c r="AO140" s="66">
        <f>IF($C140='[1]Operating Statement &amp; Refi'!$U$12,SUM('LP Waterfall'!$AG140,'LP Waterfall'!$AI140,'LP Waterfall'!AK140,$G140),IF($C140&gt;'[1]Operating Statement &amp; Refi'!$U$12,$E140,0))</f>
        <v>0</v>
      </c>
      <c r="AP140" s="66"/>
      <c r="AQ140" s="66">
        <f>IF(AND($C140&gt;='[1]Assumptions &amp; Sensitivities'!$G$49,$C140&lt;='[1]Assumptions &amp; Sensitivities'!$C$14),AQ$26*(-SUM($AG$28:AK140)+$M$18)/-12,0)*-1</f>
        <v>0</v>
      </c>
      <c r="AR140" s="66"/>
      <c r="AS140" s="66">
        <f t="shared" si="38"/>
        <v>0</v>
      </c>
      <c r="AT140" s="66"/>
      <c r="AU140" s="66">
        <f t="shared" si="39"/>
        <v>0</v>
      </c>
      <c r="AV140" s="66"/>
      <c r="AW140" s="66">
        <f t="shared" si="40"/>
        <v>-6374326.1455683261</v>
      </c>
      <c r="AX140" s="66"/>
      <c r="AY140" s="66">
        <f t="shared" si="41"/>
        <v>0</v>
      </c>
      <c r="AZ140" s="66"/>
      <c r="BA140" s="66">
        <f t="shared" si="42"/>
        <v>0</v>
      </c>
      <c r="BB140" s="66"/>
      <c r="BC140" s="66">
        <f t="shared" si="43"/>
        <v>0</v>
      </c>
      <c r="BD140" s="66"/>
      <c r="BE140" s="66">
        <f t="shared" si="57"/>
        <v>0</v>
      </c>
      <c r="BF140" s="66"/>
      <c r="BG140" s="66">
        <f t="shared" si="44"/>
        <v>0</v>
      </c>
      <c r="BH140" s="66"/>
      <c r="BI140" s="66">
        <f t="shared" si="45"/>
        <v>0</v>
      </c>
      <c r="BJ140" s="66"/>
      <c r="BK140" s="66">
        <f t="shared" si="58"/>
        <v>0</v>
      </c>
      <c r="BL140" s="66"/>
      <c r="BM140" s="66">
        <f t="shared" si="59"/>
        <v>0</v>
      </c>
      <c r="BN140" s="66"/>
      <c r="BO140" s="66">
        <f t="shared" si="46"/>
        <v>0</v>
      </c>
      <c r="BP140" s="66"/>
      <c r="BQ140" s="66">
        <f t="shared" si="60"/>
        <v>0</v>
      </c>
      <c r="BR140" s="66"/>
      <c r="BS140" s="66">
        <f t="shared" si="61"/>
        <v>0</v>
      </c>
      <c r="BT140" s="66"/>
      <c r="BU140" s="66">
        <f t="shared" si="47"/>
        <v>0</v>
      </c>
      <c r="BV140" s="66"/>
      <c r="BW140" s="66">
        <f t="shared" si="62"/>
        <v>0</v>
      </c>
      <c r="BX140" s="66"/>
      <c r="BY140" s="66">
        <f t="shared" si="64"/>
        <v>0</v>
      </c>
      <c r="BZ140" s="66"/>
      <c r="CA140" s="66">
        <f t="shared" si="48"/>
        <v>0</v>
      </c>
      <c r="CB140" s="2"/>
    </row>
    <row r="141" spans="1:80" x14ac:dyDescent="0.3">
      <c r="A141" s="2">
        <f t="shared" si="49"/>
        <v>10</v>
      </c>
      <c r="C141" s="105">
        <f t="shared" si="63"/>
        <v>48852</v>
      </c>
      <c r="E141" s="103" cm="1">
        <f t="array" ref="E141">IFERROR(IF(AND($C141&gt;='[1]Assumptions &amp; Sensitivities'!$C$8,'LP Waterfall'!$C141&lt;='[1]Assumptions &amp; Sensitivities'!$C$14),INDEX('[1]Preferred Waterfall'!$Q$28:$Q$160,MATCH('LP Waterfall'!$C141,'[1]Preferred Waterfall'!$C$28:$C$160,0),),0),0)</f>
        <v>0</v>
      </c>
      <c r="G141" s="103">
        <f>IF($E141&lt;=0,0,SUMIFS('[1]Monthly Proforma'!$E$145:$FF$145,'[1]Monthly Proforma'!$E$2:$FF$2,'LP Waterfall'!$C141))</f>
        <v>0</v>
      </c>
      <c r="I141" s="106">
        <f t="shared" si="50"/>
        <v>0</v>
      </c>
      <c r="J141" s="107"/>
      <c r="K141" s="107">
        <f t="shared" si="33"/>
        <v>0</v>
      </c>
      <c r="L141" s="107"/>
      <c r="M141" s="107">
        <f t="shared" si="34"/>
        <v>0</v>
      </c>
      <c r="N141" s="107"/>
      <c r="O141" s="107">
        <f t="shared" si="35"/>
        <v>0</v>
      </c>
      <c r="P141" s="107"/>
      <c r="Q141" s="107">
        <f t="shared" si="51"/>
        <v>0</v>
      </c>
      <c r="R141" s="107"/>
      <c r="S141" s="107">
        <f t="shared" si="52"/>
        <v>0</v>
      </c>
      <c r="T141" s="107"/>
      <c r="U141" s="107">
        <f t="shared" si="36"/>
        <v>0</v>
      </c>
      <c r="V141" s="107"/>
      <c r="W141" s="107">
        <f t="shared" si="37"/>
        <v>0</v>
      </c>
      <c r="X141" s="107"/>
      <c r="Y141" s="107">
        <f t="shared" si="53"/>
        <v>0</v>
      </c>
      <c r="Z141" s="107"/>
      <c r="AA141" s="107">
        <f t="shared" si="54"/>
        <v>0</v>
      </c>
      <c r="AB141" s="107"/>
      <c r="AC141" s="107" cm="1">
        <f t="array" ref="AC141">IF(INDEX('[1]Preferred Waterfall'!$Y$28:$Y$160,MATCH('LP Waterfall'!$C141,'[1]Preferred Waterfall'!$C$28:$C$160,0),)&lt;0,INDEX('[1]Preferred Waterfall'!$Y$28:$Y$160,MATCH('LP Waterfall'!$C141,'[1]Preferred Waterfall'!$C$28:$C$160,0),),0)</f>
        <v>0</v>
      </c>
      <c r="AD141" s="107"/>
      <c r="AE141" s="107">
        <f t="shared" si="55"/>
        <v>-6374326.1455683261</v>
      </c>
      <c r="AF141" s="107"/>
      <c r="AG141" s="107">
        <f>IF($C141='[1]Assumptions &amp; Sensitivities'!$G$49,'[1]Operating Statement &amp; Refi'!$Z$16,0)</f>
        <v>0</v>
      </c>
      <c r="AH141" s="107"/>
      <c r="AI141" s="107">
        <f>IF($C141='[1]Assumptions &amp; Sensitivities'!$G$49,'[1]Operating Statement &amp; Refi'!$Z$17,0)</f>
        <v>0</v>
      </c>
      <c r="AJ141" s="107"/>
      <c r="AK141" s="107" cm="1">
        <f t="array" ref="AK141">-IF(INDEX('[1]Preferred Waterfall'!$AE$28:$AE$160,MATCH('LP Waterfall'!$C141,'[1]Preferred Waterfall'!$C$28:$C$160,0),)&lt;0,0,INDEX('[1]Preferred Waterfall'!$AE$28:$AE$160,MATCH('LP Waterfall'!$C141,'[1]Preferred Waterfall'!$C$28:$C$160,0),))</f>
        <v>0</v>
      </c>
      <c r="AL141" s="107"/>
      <c r="AM141" s="107">
        <f t="shared" si="56"/>
        <v>-6374326.1455683261</v>
      </c>
      <c r="AN141" s="107"/>
      <c r="AO141" s="107">
        <f>IF($C141='[1]Operating Statement &amp; Refi'!$U$12,SUM('LP Waterfall'!$AG141,'LP Waterfall'!$AI141,'LP Waterfall'!AK141,$G141),IF($C141&gt;'[1]Operating Statement &amp; Refi'!$U$12,$E141,0))</f>
        <v>0</v>
      </c>
      <c r="AP141" s="107"/>
      <c r="AQ141" s="107">
        <f>IF(AND($C141&gt;='[1]Assumptions &amp; Sensitivities'!$G$49,$C141&lt;='[1]Assumptions &amp; Sensitivities'!$C$14),AQ$26*(-SUM($AG$28:AK141)+$M$18)/-12,0)*-1</f>
        <v>0</v>
      </c>
      <c r="AR141" s="107"/>
      <c r="AS141" s="107">
        <f t="shared" si="38"/>
        <v>0</v>
      </c>
      <c r="AT141" s="107"/>
      <c r="AU141" s="107">
        <f t="shared" si="39"/>
        <v>0</v>
      </c>
      <c r="AV141" s="107"/>
      <c r="AW141" s="107">
        <f t="shared" si="40"/>
        <v>-6374326.1455683261</v>
      </c>
      <c r="AX141" s="107"/>
      <c r="AY141" s="107">
        <f t="shared" si="41"/>
        <v>0</v>
      </c>
      <c r="AZ141" s="107"/>
      <c r="BA141" s="107">
        <f t="shared" si="42"/>
        <v>0</v>
      </c>
      <c r="BB141" s="107"/>
      <c r="BC141" s="107">
        <f t="shared" si="43"/>
        <v>0</v>
      </c>
      <c r="BD141" s="107"/>
      <c r="BE141" s="107">
        <f t="shared" si="57"/>
        <v>0</v>
      </c>
      <c r="BF141" s="107"/>
      <c r="BG141" s="107">
        <f t="shared" si="44"/>
        <v>0</v>
      </c>
      <c r="BH141" s="107"/>
      <c r="BI141" s="107">
        <f t="shared" si="45"/>
        <v>0</v>
      </c>
      <c r="BJ141" s="107"/>
      <c r="BK141" s="107">
        <f t="shared" si="58"/>
        <v>0</v>
      </c>
      <c r="BL141" s="107"/>
      <c r="BM141" s="107">
        <f t="shared" si="59"/>
        <v>0</v>
      </c>
      <c r="BN141" s="107"/>
      <c r="BO141" s="107">
        <f t="shared" si="46"/>
        <v>0</v>
      </c>
      <c r="BP141" s="107"/>
      <c r="BQ141" s="107">
        <f t="shared" si="60"/>
        <v>0</v>
      </c>
      <c r="BR141" s="107"/>
      <c r="BS141" s="107">
        <f t="shared" si="61"/>
        <v>0</v>
      </c>
      <c r="BT141" s="107"/>
      <c r="BU141" s="107">
        <f t="shared" si="47"/>
        <v>0</v>
      </c>
      <c r="BV141" s="107"/>
      <c r="BW141" s="107">
        <f t="shared" si="62"/>
        <v>0</v>
      </c>
      <c r="BX141" s="107"/>
      <c r="BY141" s="107">
        <f t="shared" si="64"/>
        <v>0</v>
      </c>
      <c r="BZ141" s="107"/>
      <c r="CA141" s="107">
        <f t="shared" si="48"/>
        <v>0</v>
      </c>
      <c r="CB141" s="2"/>
    </row>
    <row r="142" spans="1:80" x14ac:dyDescent="0.3">
      <c r="A142" s="2">
        <f t="shared" si="49"/>
        <v>10</v>
      </c>
      <c r="C142" s="105">
        <f t="shared" si="63"/>
        <v>48883</v>
      </c>
      <c r="E142" s="103" cm="1">
        <f t="array" ref="E142">IFERROR(IF(AND($C142&gt;='[1]Assumptions &amp; Sensitivities'!$C$8,'LP Waterfall'!$C142&lt;='[1]Assumptions &amp; Sensitivities'!$C$14),INDEX('[1]Preferred Waterfall'!$Q$28:$Q$160,MATCH('LP Waterfall'!$C142,'[1]Preferred Waterfall'!$C$28:$C$160,0),),0),0)</f>
        <v>0</v>
      </c>
      <c r="G142" s="103">
        <f>IF($E142&lt;=0,0,SUMIFS('[1]Monthly Proforma'!$E$145:$FF$145,'[1]Monthly Proforma'!$E$2:$FF$2,'LP Waterfall'!$C142))</f>
        <v>0</v>
      </c>
      <c r="I142" s="104">
        <f t="shared" si="50"/>
        <v>0</v>
      </c>
      <c r="J142" s="66"/>
      <c r="K142" s="66">
        <f t="shared" si="33"/>
        <v>0</v>
      </c>
      <c r="L142" s="66"/>
      <c r="M142" s="66">
        <f t="shared" si="34"/>
        <v>0</v>
      </c>
      <c r="N142" s="66"/>
      <c r="O142" s="66">
        <f t="shared" si="35"/>
        <v>0</v>
      </c>
      <c r="P142" s="66"/>
      <c r="Q142" s="66">
        <f t="shared" si="51"/>
        <v>0</v>
      </c>
      <c r="R142" s="66"/>
      <c r="S142" s="66">
        <f t="shared" si="52"/>
        <v>0</v>
      </c>
      <c r="T142" s="66"/>
      <c r="U142" s="66">
        <f t="shared" si="36"/>
        <v>0</v>
      </c>
      <c r="V142" s="66"/>
      <c r="W142" s="66">
        <f t="shared" si="37"/>
        <v>0</v>
      </c>
      <c r="X142" s="66"/>
      <c r="Y142" s="66">
        <f t="shared" si="53"/>
        <v>0</v>
      </c>
      <c r="Z142" s="66"/>
      <c r="AA142" s="66">
        <f t="shared" si="54"/>
        <v>0</v>
      </c>
      <c r="AB142" s="66"/>
      <c r="AC142" s="66" cm="1">
        <f t="array" ref="AC142">IF(INDEX('[1]Preferred Waterfall'!$Y$28:$Y$160,MATCH('LP Waterfall'!$C142,'[1]Preferred Waterfall'!$C$28:$C$160,0),)&lt;0,INDEX('[1]Preferred Waterfall'!$Y$28:$Y$160,MATCH('LP Waterfall'!$C142,'[1]Preferred Waterfall'!$C$28:$C$160,0),),0)</f>
        <v>0</v>
      </c>
      <c r="AD142" s="66"/>
      <c r="AE142" s="66">
        <f t="shared" si="55"/>
        <v>-6374326.1455683261</v>
      </c>
      <c r="AF142" s="66"/>
      <c r="AG142" s="66">
        <f>IF($C142='[1]Assumptions &amp; Sensitivities'!$G$49,'[1]Operating Statement &amp; Refi'!$Z$16,0)</f>
        <v>0</v>
      </c>
      <c r="AH142" s="66"/>
      <c r="AI142" s="66">
        <f>IF($C142='[1]Assumptions &amp; Sensitivities'!$G$49,'[1]Operating Statement &amp; Refi'!$Z$17,0)</f>
        <v>0</v>
      </c>
      <c r="AJ142" s="66"/>
      <c r="AK142" s="66" cm="1">
        <f t="array" ref="AK142">-IF(INDEX('[1]Preferred Waterfall'!$AE$28:$AE$160,MATCH('LP Waterfall'!$C142,'[1]Preferred Waterfall'!$C$28:$C$160,0),)&lt;0,0,INDEX('[1]Preferred Waterfall'!$AE$28:$AE$160,MATCH('LP Waterfall'!$C142,'[1]Preferred Waterfall'!$C$28:$C$160,0),))</f>
        <v>0</v>
      </c>
      <c r="AL142" s="66"/>
      <c r="AM142" s="66">
        <f t="shared" si="56"/>
        <v>-6374326.1455683261</v>
      </c>
      <c r="AN142" s="66"/>
      <c r="AO142" s="66">
        <f>IF($C142='[1]Operating Statement &amp; Refi'!$U$12,SUM('LP Waterfall'!$AG142,'LP Waterfall'!$AI142,'LP Waterfall'!AK142,$G142),IF($C142&gt;'[1]Operating Statement &amp; Refi'!$U$12,$E142,0))</f>
        <v>0</v>
      </c>
      <c r="AP142" s="66"/>
      <c r="AQ142" s="66">
        <f>IF(AND($C142&gt;='[1]Assumptions &amp; Sensitivities'!$G$49,$C142&lt;='[1]Assumptions &amp; Sensitivities'!$C$14),AQ$26*(-SUM($AG$28:AK142)+$M$18)/-12,0)*-1</f>
        <v>0</v>
      </c>
      <c r="AR142" s="66"/>
      <c r="AS142" s="66">
        <f t="shared" si="38"/>
        <v>0</v>
      </c>
      <c r="AT142" s="66"/>
      <c r="AU142" s="66">
        <f t="shared" si="39"/>
        <v>0</v>
      </c>
      <c r="AV142" s="66"/>
      <c r="AW142" s="66">
        <f t="shared" si="40"/>
        <v>-6374326.1455683261</v>
      </c>
      <c r="AX142" s="66"/>
      <c r="AY142" s="66">
        <f t="shared" si="41"/>
        <v>0</v>
      </c>
      <c r="AZ142" s="66"/>
      <c r="BA142" s="66">
        <f t="shared" si="42"/>
        <v>0</v>
      </c>
      <c r="BB142" s="66"/>
      <c r="BC142" s="66">
        <f t="shared" si="43"/>
        <v>0</v>
      </c>
      <c r="BD142" s="66"/>
      <c r="BE142" s="66">
        <f t="shared" si="57"/>
        <v>0</v>
      </c>
      <c r="BF142" s="66"/>
      <c r="BG142" s="66">
        <f t="shared" si="44"/>
        <v>0</v>
      </c>
      <c r="BH142" s="66"/>
      <c r="BI142" s="66">
        <f t="shared" si="45"/>
        <v>0</v>
      </c>
      <c r="BJ142" s="66"/>
      <c r="BK142" s="66">
        <f t="shared" si="58"/>
        <v>0</v>
      </c>
      <c r="BL142" s="66"/>
      <c r="BM142" s="66">
        <f t="shared" si="59"/>
        <v>0</v>
      </c>
      <c r="BN142" s="66"/>
      <c r="BO142" s="66">
        <f t="shared" si="46"/>
        <v>0</v>
      </c>
      <c r="BP142" s="66"/>
      <c r="BQ142" s="66">
        <f t="shared" si="60"/>
        <v>0</v>
      </c>
      <c r="BR142" s="66"/>
      <c r="BS142" s="66">
        <f t="shared" si="61"/>
        <v>0</v>
      </c>
      <c r="BT142" s="66"/>
      <c r="BU142" s="66">
        <f t="shared" si="47"/>
        <v>0</v>
      </c>
      <c r="BV142" s="66"/>
      <c r="BW142" s="66">
        <f t="shared" si="62"/>
        <v>0</v>
      </c>
      <c r="BX142" s="66"/>
      <c r="BY142" s="66">
        <f t="shared" si="64"/>
        <v>0</v>
      </c>
      <c r="BZ142" s="66"/>
      <c r="CA142" s="66">
        <f t="shared" si="48"/>
        <v>0</v>
      </c>
      <c r="CB142" s="2"/>
    </row>
    <row r="143" spans="1:80" x14ac:dyDescent="0.3">
      <c r="A143" s="2">
        <f t="shared" si="49"/>
        <v>10</v>
      </c>
      <c r="C143" s="105">
        <f t="shared" si="63"/>
        <v>48913</v>
      </c>
      <c r="E143" s="103" cm="1">
        <f t="array" ref="E143">IFERROR(IF(AND($C143&gt;='[1]Assumptions &amp; Sensitivities'!$C$8,'LP Waterfall'!$C143&lt;='[1]Assumptions &amp; Sensitivities'!$C$14),INDEX('[1]Preferred Waterfall'!$Q$28:$Q$160,MATCH('LP Waterfall'!$C143,'[1]Preferred Waterfall'!$C$28:$C$160,0),),0),0)</f>
        <v>0</v>
      </c>
      <c r="G143" s="103">
        <f>IF($E143&lt;=0,0,SUMIFS('[1]Monthly Proforma'!$E$145:$FF$145,'[1]Monthly Proforma'!$E$2:$FF$2,'LP Waterfall'!$C143))</f>
        <v>0</v>
      </c>
      <c r="I143" s="106">
        <f t="shared" si="50"/>
        <v>0</v>
      </c>
      <c r="J143" s="107"/>
      <c r="K143" s="107">
        <f t="shared" si="33"/>
        <v>0</v>
      </c>
      <c r="L143" s="107"/>
      <c r="M143" s="107">
        <f t="shared" si="34"/>
        <v>0</v>
      </c>
      <c r="N143" s="107"/>
      <c r="O143" s="107">
        <f t="shared" si="35"/>
        <v>0</v>
      </c>
      <c r="P143" s="107"/>
      <c r="Q143" s="107">
        <f t="shared" si="51"/>
        <v>0</v>
      </c>
      <c r="R143" s="107"/>
      <c r="S143" s="107">
        <f t="shared" si="52"/>
        <v>0</v>
      </c>
      <c r="T143" s="107"/>
      <c r="U143" s="107">
        <f t="shared" si="36"/>
        <v>0</v>
      </c>
      <c r="V143" s="107"/>
      <c r="W143" s="107">
        <f t="shared" si="37"/>
        <v>0</v>
      </c>
      <c r="X143" s="107"/>
      <c r="Y143" s="107">
        <f t="shared" si="53"/>
        <v>0</v>
      </c>
      <c r="Z143" s="107"/>
      <c r="AA143" s="107">
        <f t="shared" si="54"/>
        <v>0</v>
      </c>
      <c r="AB143" s="107"/>
      <c r="AC143" s="107" cm="1">
        <f t="array" ref="AC143">IF(INDEX('[1]Preferred Waterfall'!$Y$28:$Y$160,MATCH('LP Waterfall'!$C143,'[1]Preferred Waterfall'!$C$28:$C$160,0),)&lt;0,INDEX('[1]Preferred Waterfall'!$Y$28:$Y$160,MATCH('LP Waterfall'!$C143,'[1]Preferred Waterfall'!$C$28:$C$160,0),),0)</f>
        <v>0</v>
      </c>
      <c r="AD143" s="107"/>
      <c r="AE143" s="107">
        <f t="shared" si="55"/>
        <v>-6374326.1455683261</v>
      </c>
      <c r="AF143" s="107"/>
      <c r="AG143" s="107">
        <f>IF($C143='[1]Assumptions &amp; Sensitivities'!$G$49,'[1]Operating Statement &amp; Refi'!$Z$16,0)</f>
        <v>0</v>
      </c>
      <c r="AH143" s="107"/>
      <c r="AI143" s="107">
        <f>IF($C143='[1]Assumptions &amp; Sensitivities'!$G$49,'[1]Operating Statement &amp; Refi'!$Z$17,0)</f>
        <v>0</v>
      </c>
      <c r="AJ143" s="107"/>
      <c r="AK143" s="107" cm="1">
        <f t="array" ref="AK143">-IF(INDEX('[1]Preferred Waterfall'!$AE$28:$AE$160,MATCH('LP Waterfall'!$C143,'[1]Preferred Waterfall'!$C$28:$C$160,0),)&lt;0,0,INDEX('[1]Preferred Waterfall'!$AE$28:$AE$160,MATCH('LP Waterfall'!$C143,'[1]Preferred Waterfall'!$C$28:$C$160,0),))</f>
        <v>0</v>
      </c>
      <c r="AL143" s="107"/>
      <c r="AM143" s="107">
        <f t="shared" si="56"/>
        <v>-6374326.1455683261</v>
      </c>
      <c r="AN143" s="107"/>
      <c r="AO143" s="107">
        <f>IF($C143='[1]Operating Statement &amp; Refi'!$U$12,SUM('LP Waterfall'!$AG143,'LP Waterfall'!$AI143,'LP Waterfall'!AK143,$G143),IF($C143&gt;'[1]Operating Statement &amp; Refi'!$U$12,$E143,0))</f>
        <v>0</v>
      </c>
      <c r="AP143" s="107"/>
      <c r="AQ143" s="107">
        <f>IF(AND($C143&gt;='[1]Assumptions &amp; Sensitivities'!$G$49,$C143&lt;='[1]Assumptions &amp; Sensitivities'!$C$14),AQ$26*(-SUM($AG$28:AK143)+$M$18)/-12,0)*-1</f>
        <v>0</v>
      </c>
      <c r="AR143" s="107"/>
      <c r="AS143" s="107">
        <f t="shared" si="38"/>
        <v>0</v>
      </c>
      <c r="AT143" s="107"/>
      <c r="AU143" s="107">
        <f t="shared" si="39"/>
        <v>0</v>
      </c>
      <c r="AV143" s="107"/>
      <c r="AW143" s="107">
        <f t="shared" si="40"/>
        <v>-6374326.1455683261</v>
      </c>
      <c r="AX143" s="107"/>
      <c r="AY143" s="107">
        <f t="shared" si="41"/>
        <v>0</v>
      </c>
      <c r="AZ143" s="107"/>
      <c r="BA143" s="107">
        <f t="shared" si="42"/>
        <v>0</v>
      </c>
      <c r="BB143" s="107"/>
      <c r="BC143" s="107">
        <f t="shared" si="43"/>
        <v>0</v>
      </c>
      <c r="BD143" s="107"/>
      <c r="BE143" s="107">
        <f t="shared" si="57"/>
        <v>0</v>
      </c>
      <c r="BF143" s="107"/>
      <c r="BG143" s="107">
        <f t="shared" si="44"/>
        <v>0</v>
      </c>
      <c r="BH143" s="107"/>
      <c r="BI143" s="107">
        <f t="shared" si="45"/>
        <v>0</v>
      </c>
      <c r="BJ143" s="107"/>
      <c r="BK143" s="107">
        <f t="shared" si="58"/>
        <v>0</v>
      </c>
      <c r="BL143" s="107"/>
      <c r="BM143" s="107">
        <f t="shared" si="59"/>
        <v>0</v>
      </c>
      <c r="BN143" s="107"/>
      <c r="BO143" s="107">
        <f t="shared" si="46"/>
        <v>0</v>
      </c>
      <c r="BP143" s="107"/>
      <c r="BQ143" s="107">
        <f t="shared" si="60"/>
        <v>0</v>
      </c>
      <c r="BR143" s="107"/>
      <c r="BS143" s="107">
        <f t="shared" si="61"/>
        <v>0</v>
      </c>
      <c r="BT143" s="107"/>
      <c r="BU143" s="107">
        <f t="shared" si="47"/>
        <v>0</v>
      </c>
      <c r="BV143" s="107"/>
      <c r="BW143" s="107">
        <f t="shared" si="62"/>
        <v>0</v>
      </c>
      <c r="BX143" s="107"/>
      <c r="BY143" s="107">
        <f t="shared" si="64"/>
        <v>0</v>
      </c>
      <c r="BZ143" s="107"/>
      <c r="CA143" s="107">
        <f t="shared" si="48"/>
        <v>0</v>
      </c>
      <c r="CB143" s="2"/>
    </row>
    <row r="144" spans="1:80" x14ac:dyDescent="0.3">
      <c r="A144" s="2">
        <f t="shared" si="49"/>
        <v>10</v>
      </c>
      <c r="C144" s="105">
        <f t="shared" si="63"/>
        <v>48944</v>
      </c>
      <c r="E144" s="103" cm="1">
        <f t="array" ref="E144">IFERROR(IF(AND($C144&gt;='[1]Assumptions &amp; Sensitivities'!$C$8,'LP Waterfall'!$C144&lt;='[1]Assumptions &amp; Sensitivities'!$C$14),INDEX('[1]Preferred Waterfall'!$Q$28:$Q$160,MATCH('LP Waterfall'!$C144,'[1]Preferred Waterfall'!$C$28:$C$160,0),),0),0)</f>
        <v>0</v>
      </c>
      <c r="G144" s="103">
        <f>IF($E144&lt;=0,0,SUMIFS('[1]Monthly Proforma'!$E$145:$FF$145,'[1]Monthly Proforma'!$E$2:$FF$2,'LP Waterfall'!$C144))</f>
        <v>0</v>
      </c>
      <c r="I144" s="104">
        <f t="shared" si="50"/>
        <v>0</v>
      </c>
      <c r="J144" s="66"/>
      <c r="K144" s="66">
        <f t="shared" si="33"/>
        <v>0</v>
      </c>
      <c r="L144" s="66"/>
      <c r="M144" s="66">
        <f t="shared" si="34"/>
        <v>0</v>
      </c>
      <c r="N144" s="66"/>
      <c r="O144" s="66">
        <f t="shared" si="35"/>
        <v>0</v>
      </c>
      <c r="P144" s="66"/>
      <c r="Q144" s="66">
        <f t="shared" si="51"/>
        <v>0</v>
      </c>
      <c r="R144" s="66"/>
      <c r="S144" s="66">
        <f t="shared" si="52"/>
        <v>0</v>
      </c>
      <c r="T144" s="66"/>
      <c r="U144" s="66">
        <f t="shared" si="36"/>
        <v>0</v>
      </c>
      <c r="V144" s="66"/>
      <c r="W144" s="66">
        <f t="shared" si="37"/>
        <v>0</v>
      </c>
      <c r="X144" s="66"/>
      <c r="Y144" s="66">
        <f t="shared" si="53"/>
        <v>0</v>
      </c>
      <c r="Z144" s="66"/>
      <c r="AA144" s="66">
        <f t="shared" si="54"/>
        <v>0</v>
      </c>
      <c r="AB144" s="66"/>
      <c r="AC144" s="66" cm="1">
        <f t="array" ref="AC144">IF(INDEX('[1]Preferred Waterfall'!$Y$28:$Y$160,MATCH('LP Waterfall'!$C144,'[1]Preferred Waterfall'!$C$28:$C$160,0),)&lt;0,INDEX('[1]Preferred Waterfall'!$Y$28:$Y$160,MATCH('LP Waterfall'!$C144,'[1]Preferred Waterfall'!$C$28:$C$160,0),),0)</f>
        <v>0</v>
      </c>
      <c r="AD144" s="66"/>
      <c r="AE144" s="66">
        <f t="shared" si="55"/>
        <v>-6374326.1455683261</v>
      </c>
      <c r="AF144" s="66"/>
      <c r="AG144" s="66">
        <f>IF($C144='[1]Assumptions &amp; Sensitivities'!$G$49,'[1]Operating Statement &amp; Refi'!$Z$16,0)</f>
        <v>0</v>
      </c>
      <c r="AH144" s="66"/>
      <c r="AI144" s="66">
        <f>IF($C144='[1]Assumptions &amp; Sensitivities'!$G$49,'[1]Operating Statement &amp; Refi'!$Z$17,0)</f>
        <v>0</v>
      </c>
      <c r="AJ144" s="66"/>
      <c r="AK144" s="66" cm="1">
        <f t="array" ref="AK144">-IF(INDEX('[1]Preferred Waterfall'!$AE$28:$AE$160,MATCH('LP Waterfall'!$C144,'[1]Preferred Waterfall'!$C$28:$C$160,0),)&lt;0,0,INDEX('[1]Preferred Waterfall'!$AE$28:$AE$160,MATCH('LP Waterfall'!$C144,'[1]Preferred Waterfall'!$C$28:$C$160,0),))</f>
        <v>0</v>
      </c>
      <c r="AL144" s="66"/>
      <c r="AM144" s="66">
        <f t="shared" si="56"/>
        <v>-6374326.1455683261</v>
      </c>
      <c r="AN144" s="66"/>
      <c r="AO144" s="66">
        <f>IF($C144='[1]Operating Statement &amp; Refi'!$U$12,SUM('LP Waterfall'!$AG144,'LP Waterfall'!$AI144,'LP Waterfall'!AK144,$G144),IF($C144&gt;'[1]Operating Statement &amp; Refi'!$U$12,$E144,0))</f>
        <v>0</v>
      </c>
      <c r="AP144" s="66"/>
      <c r="AQ144" s="66">
        <f>IF(AND($C144&gt;='[1]Assumptions &amp; Sensitivities'!$G$49,$C144&lt;='[1]Assumptions &amp; Sensitivities'!$C$14),AQ$26*(-SUM($AG$28:AK144)+$M$18)/-12,0)*-1</f>
        <v>0</v>
      </c>
      <c r="AR144" s="66"/>
      <c r="AS144" s="66">
        <f t="shared" si="38"/>
        <v>0</v>
      </c>
      <c r="AT144" s="66"/>
      <c r="AU144" s="66">
        <f t="shared" si="39"/>
        <v>0</v>
      </c>
      <c r="AV144" s="66"/>
      <c r="AW144" s="66">
        <f t="shared" si="40"/>
        <v>-6374326.1455683261</v>
      </c>
      <c r="AX144" s="66"/>
      <c r="AY144" s="66">
        <f t="shared" si="41"/>
        <v>0</v>
      </c>
      <c r="AZ144" s="66"/>
      <c r="BA144" s="66">
        <f t="shared" si="42"/>
        <v>0</v>
      </c>
      <c r="BB144" s="66"/>
      <c r="BC144" s="66">
        <f t="shared" si="43"/>
        <v>0</v>
      </c>
      <c r="BD144" s="66"/>
      <c r="BE144" s="66">
        <f t="shared" si="57"/>
        <v>0</v>
      </c>
      <c r="BF144" s="66"/>
      <c r="BG144" s="66">
        <f t="shared" si="44"/>
        <v>0</v>
      </c>
      <c r="BH144" s="66"/>
      <c r="BI144" s="66">
        <f t="shared" si="45"/>
        <v>0</v>
      </c>
      <c r="BJ144" s="66"/>
      <c r="BK144" s="66">
        <f t="shared" si="58"/>
        <v>0</v>
      </c>
      <c r="BL144" s="66"/>
      <c r="BM144" s="66">
        <f t="shared" si="59"/>
        <v>0</v>
      </c>
      <c r="BN144" s="66"/>
      <c r="BO144" s="66">
        <f t="shared" si="46"/>
        <v>0</v>
      </c>
      <c r="BP144" s="66"/>
      <c r="BQ144" s="66">
        <f t="shared" si="60"/>
        <v>0</v>
      </c>
      <c r="BR144" s="66"/>
      <c r="BS144" s="66">
        <f t="shared" si="61"/>
        <v>0</v>
      </c>
      <c r="BT144" s="66"/>
      <c r="BU144" s="66">
        <f t="shared" si="47"/>
        <v>0</v>
      </c>
      <c r="BV144" s="66"/>
      <c r="BW144" s="66">
        <f t="shared" si="62"/>
        <v>0</v>
      </c>
      <c r="BX144" s="66"/>
      <c r="BY144" s="66">
        <f t="shared" si="64"/>
        <v>0</v>
      </c>
      <c r="BZ144" s="66"/>
      <c r="CA144" s="66">
        <f t="shared" si="48"/>
        <v>0</v>
      </c>
      <c r="CB144" s="2"/>
    </row>
    <row r="145" spans="1:80" x14ac:dyDescent="0.3">
      <c r="A145" s="2">
        <f t="shared" si="49"/>
        <v>10</v>
      </c>
      <c r="C145" s="105">
        <f t="shared" si="63"/>
        <v>48975</v>
      </c>
      <c r="E145" s="103" cm="1">
        <f t="array" ref="E145">IFERROR(IF(AND($C145&gt;='[1]Assumptions &amp; Sensitivities'!$C$8,'LP Waterfall'!$C145&lt;='[1]Assumptions &amp; Sensitivities'!$C$14),INDEX('[1]Preferred Waterfall'!$Q$28:$Q$160,MATCH('LP Waterfall'!$C145,'[1]Preferred Waterfall'!$C$28:$C$160,0),),0),0)</f>
        <v>0</v>
      </c>
      <c r="G145" s="103">
        <f>IF($E145&lt;=0,0,SUMIFS('[1]Monthly Proforma'!$E$145:$FF$145,'[1]Monthly Proforma'!$E$2:$FF$2,'LP Waterfall'!$C145))</f>
        <v>0</v>
      </c>
      <c r="I145" s="106">
        <f t="shared" si="50"/>
        <v>0</v>
      </c>
      <c r="J145" s="107"/>
      <c r="K145" s="107">
        <f t="shared" si="33"/>
        <v>0</v>
      </c>
      <c r="L145" s="107"/>
      <c r="M145" s="107">
        <f t="shared" si="34"/>
        <v>0</v>
      </c>
      <c r="N145" s="107"/>
      <c r="O145" s="107">
        <f t="shared" si="35"/>
        <v>0</v>
      </c>
      <c r="P145" s="107"/>
      <c r="Q145" s="107">
        <f t="shared" si="51"/>
        <v>0</v>
      </c>
      <c r="R145" s="107"/>
      <c r="S145" s="107">
        <f t="shared" si="52"/>
        <v>0</v>
      </c>
      <c r="T145" s="107"/>
      <c r="U145" s="107">
        <f t="shared" si="36"/>
        <v>0</v>
      </c>
      <c r="V145" s="107"/>
      <c r="W145" s="107">
        <f t="shared" si="37"/>
        <v>0</v>
      </c>
      <c r="X145" s="107"/>
      <c r="Y145" s="107">
        <f t="shared" si="53"/>
        <v>0</v>
      </c>
      <c r="Z145" s="107"/>
      <c r="AA145" s="107">
        <f t="shared" si="54"/>
        <v>0</v>
      </c>
      <c r="AB145" s="107"/>
      <c r="AC145" s="107" cm="1">
        <f t="array" ref="AC145">IF(INDEX('[1]Preferred Waterfall'!$Y$28:$Y$160,MATCH('LP Waterfall'!$C145,'[1]Preferred Waterfall'!$C$28:$C$160,0),)&lt;0,INDEX('[1]Preferred Waterfall'!$Y$28:$Y$160,MATCH('LP Waterfall'!$C145,'[1]Preferred Waterfall'!$C$28:$C$160,0),),0)</f>
        <v>0</v>
      </c>
      <c r="AD145" s="107"/>
      <c r="AE145" s="107">
        <f t="shared" si="55"/>
        <v>-6374326.1455683261</v>
      </c>
      <c r="AF145" s="107"/>
      <c r="AG145" s="107">
        <f>IF($C145='[1]Assumptions &amp; Sensitivities'!$G$49,'[1]Operating Statement &amp; Refi'!$Z$16,0)</f>
        <v>0</v>
      </c>
      <c r="AH145" s="107"/>
      <c r="AI145" s="107">
        <f>IF($C145='[1]Assumptions &amp; Sensitivities'!$G$49,'[1]Operating Statement &amp; Refi'!$Z$17,0)</f>
        <v>0</v>
      </c>
      <c r="AJ145" s="107"/>
      <c r="AK145" s="107" cm="1">
        <f t="array" ref="AK145">-IF(INDEX('[1]Preferred Waterfall'!$AE$28:$AE$160,MATCH('LP Waterfall'!$C145,'[1]Preferred Waterfall'!$C$28:$C$160,0),)&lt;0,0,INDEX('[1]Preferred Waterfall'!$AE$28:$AE$160,MATCH('LP Waterfall'!$C145,'[1]Preferred Waterfall'!$C$28:$C$160,0),))</f>
        <v>0</v>
      </c>
      <c r="AL145" s="107"/>
      <c r="AM145" s="107">
        <f t="shared" si="56"/>
        <v>-6374326.1455683261</v>
      </c>
      <c r="AN145" s="107"/>
      <c r="AO145" s="107">
        <f>IF($C145='[1]Operating Statement &amp; Refi'!$U$12,SUM('LP Waterfall'!$AG145,'LP Waterfall'!$AI145,'LP Waterfall'!AK145,$G145),IF($C145&gt;'[1]Operating Statement &amp; Refi'!$U$12,$E145,0))</f>
        <v>0</v>
      </c>
      <c r="AP145" s="107"/>
      <c r="AQ145" s="107">
        <f>IF(AND($C145&gt;='[1]Assumptions &amp; Sensitivities'!$G$49,$C145&lt;='[1]Assumptions &amp; Sensitivities'!$C$14),AQ$26*(-SUM($AG$28:AK145)+$M$18)/-12,0)*-1</f>
        <v>0</v>
      </c>
      <c r="AR145" s="107"/>
      <c r="AS145" s="107">
        <f t="shared" si="38"/>
        <v>0</v>
      </c>
      <c r="AT145" s="107"/>
      <c r="AU145" s="107">
        <f t="shared" si="39"/>
        <v>0</v>
      </c>
      <c r="AV145" s="107"/>
      <c r="AW145" s="107">
        <f t="shared" si="40"/>
        <v>-6374326.1455683261</v>
      </c>
      <c r="AX145" s="107"/>
      <c r="AY145" s="107">
        <f t="shared" si="41"/>
        <v>0</v>
      </c>
      <c r="AZ145" s="107"/>
      <c r="BA145" s="107">
        <f t="shared" si="42"/>
        <v>0</v>
      </c>
      <c r="BB145" s="107"/>
      <c r="BC145" s="107">
        <f t="shared" si="43"/>
        <v>0</v>
      </c>
      <c r="BD145" s="107"/>
      <c r="BE145" s="107">
        <f t="shared" si="57"/>
        <v>0</v>
      </c>
      <c r="BF145" s="107"/>
      <c r="BG145" s="107">
        <f t="shared" si="44"/>
        <v>0</v>
      </c>
      <c r="BH145" s="107"/>
      <c r="BI145" s="107">
        <f t="shared" si="45"/>
        <v>0</v>
      </c>
      <c r="BJ145" s="107"/>
      <c r="BK145" s="107">
        <f t="shared" si="58"/>
        <v>0</v>
      </c>
      <c r="BL145" s="107"/>
      <c r="BM145" s="107">
        <f t="shared" si="59"/>
        <v>0</v>
      </c>
      <c r="BN145" s="107"/>
      <c r="BO145" s="107">
        <f t="shared" si="46"/>
        <v>0</v>
      </c>
      <c r="BP145" s="107"/>
      <c r="BQ145" s="107">
        <f t="shared" si="60"/>
        <v>0</v>
      </c>
      <c r="BR145" s="107"/>
      <c r="BS145" s="107">
        <f t="shared" si="61"/>
        <v>0</v>
      </c>
      <c r="BT145" s="107"/>
      <c r="BU145" s="107">
        <f t="shared" si="47"/>
        <v>0</v>
      </c>
      <c r="BV145" s="107"/>
      <c r="BW145" s="107">
        <f t="shared" si="62"/>
        <v>0</v>
      </c>
      <c r="BX145" s="107"/>
      <c r="BY145" s="107">
        <f t="shared" si="64"/>
        <v>0</v>
      </c>
      <c r="BZ145" s="107"/>
      <c r="CA145" s="107">
        <f t="shared" si="48"/>
        <v>0</v>
      </c>
      <c r="CB145" s="2"/>
    </row>
    <row r="146" spans="1:80" x14ac:dyDescent="0.3">
      <c r="A146" s="2">
        <f t="shared" si="49"/>
        <v>10</v>
      </c>
      <c r="C146" s="105">
        <f t="shared" si="63"/>
        <v>49003</v>
      </c>
      <c r="E146" s="103" cm="1">
        <f t="array" ref="E146">IFERROR(IF(AND($C146&gt;='[1]Assumptions &amp; Sensitivities'!$C$8,'LP Waterfall'!$C146&lt;='[1]Assumptions &amp; Sensitivities'!$C$14),INDEX('[1]Preferred Waterfall'!$Q$28:$Q$160,MATCH('LP Waterfall'!$C146,'[1]Preferred Waterfall'!$C$28:$C$160,0),),0),0)</f>
        <v>0</v>
      </c>
      <c r="G146" s="103">
        <f>IF($E146&lt;=0,0,SUMIFS('[1]Monthly Proforma'!$E$145:$FF$145,'[1]Monthly Proforma'!$E$2:$FF$2,'LP Waterfall'!$C146))</f>
        <v>0</v>
      </c>
      <c r="I146" s="104">
        <f t="shared" si="50"/>
        <v>0</v>
      </c>
      <c r="J146" s="66"/>
      <c r="K146" s="66">
        <f t="shared" si="33"/>
        <v>0</v>
      </c>
      <c r="L146" s="66"/>
      <c r="M146" s="66">
        <f t="shared" si="34"/>
        <v>0</v>
      </c>
      <c r="N146" s="66"/>
      <c r="O146" s="66">
        <f t="shared" si="35"/>
        <v>0</v>
      </c>
      <c r="P146" s="66"/>
      <c r="Q146" s="66">
        <f t="shared" si="51"/>
        <v>0</v>
      </c>
      <c r="R146" s="66"/>
      <c r="S146" s="66">
        <f t="shared" si="52"/>
        <v>0</v>
      </c>
      <c r="T146" s="66"/>
      <c r="U146" s="66">
        <f t="shared" si="36"/>
        <v>0</v>
      </c>
      <c r="V146" s="66"/>
      <c r="W146" s="66">
        <f t="shared" si="37"/>
        <v>0</v>
      </c>
      <c r="X146" s="66"/>
      <c r="Y146" s="66">
        <f t="shared" si="53"/>
        <v>0</v>
      </c>
      <c r="Z146" s="66"/>
      <c r="AA146" s="66">
        <f t="shared" si="54"/>
        <v>0</v>
      </c>
      <c r="AB146" s="66"/>
      <c r="AC146" s="66" cm="1">
        <f t="array" ref="AC146">IF(INDEX('[1]Preferred Waterfall'!$Y$28:$Y$160,MATCH('LP Waterfall'!$C146,'[1]Preferred Waterfall'!$C$28:$C$160,0),)&lt;0,INDEX('[1]Preferred Waterfall'!$Y$28:$Y$160,MATCH('LP Waterfall'!$C146,'[1]Preferred Waterfall'!$C$28:$C$160,0),),0)</f>
        <v>0</v>
      </c>
      <c r="AD146" s="66"/>
      <c r="AE146" s="66">
        <f t="shared" si="55"/>
        <v>-6374326.1455683261</v>
      </c>
      <c r="AF146" s="66"/>
      <c r="AG146" s="66">
        <f>IF($C146='[1]Assumptions &amp; Sensitivities'!$G$49,'[1]Operating Statement &amp; Refi'!$Z$16,0)</f>
        <v>0</v>
      </c>
      <c r="AH146" s="66"/>
      <c r="AI146" s="66">
        <f>IF($C146='[1]Assumptions &amp; Sensitivities'!$G$49,'[1]Operating Statement &amp; Refi'!$Z$17,0)</f>
        <v>0</v>
      </c>
      <c r="AJ146" s="66"/>
      <c r="AK146" s="66" cm="1">
        <f t="array" ref="AK146">-IF(INDEX('[1]Preferred Waterfall'!$AE$28:$AE$160,MATCH('LP Waterfall'!$C146,'[1]Preferred Waterfall'!$C$28:$C$160,0),)&lt;0,0,INDEX('[1]Preferred Waterfall'!$AE$28:$AE$160,MATCH('LP Waterfall'!$C146,'[1]Preferred Waterfall'!$C$28:$C$160,0),))</f>
        <v>0</v>
      </c>
      <c r="AL146" s="66"/>
      <c r="AM146" s="66">
        <f t="shared" si="56"/>
        <v>-6374326.1455683261</v>
      </c>
      <c r="AN146" s="66"/>
      <c r="AO146" s="66">
        <f>IF($C146='[1]Operating Statement &amp; Refi'!$U$12,SUM('LP Waterfall'!$AG146,'LP Waterfall'!$AI146,'LP Waterfall'!AK146,$G146),IF($C146&gt;'[1]Operating Statement &amp; Refi'!$U$12,$E146,0))</f>
        <v>0</v>
      </c>
      <c r="AP146" s="66"/>
      <c r="AQ146" s="66">
        <f>IF(AND($C146&gt;='[1]Assumptions &amp; Sensitivities'!$G$49,$C146&lt;='[1]Assumptions &amp; Sensitivities'!$C$14),AQ$26*(-SUM($AG$28:AK146)+$M$18)/-12,0)*-1</f>
        <v>0</v>
      </c>
      <c r="AR146" s="66"/>
      <c r="AS146" s="66">
        <f t="shared" si="38"/>
        <v>0</v>
      </c>
      <c r="AT146" s="66"/>
      <c r="AU146" s="66">
        <f t="shared" si="39"/>
        <v>0</v>
      </c>
      <c r="AV146" s="66"/>
      <c r="AW146" s="66">
        <f t="shared" si="40"/>
        <v>-6374326.1455683261</v>
      </c>
      <c r="AX146" s="66"/>
      <c r="AY146" s="66">
        <f t="shared" si="41"/>
        <v>0</v>
      </c>
      <c r="AZ146" s="66"/>
      <c r="BA146" s="66">
        <f t="shared" si="42"/>
        <v>0</v>
      </c>
      <c r="BB146" s="66"/>
      <c r="BC146" s="66">
        <f t="shared" si="43"/>
        <v>0</v>
      </c>
      <c r="BD146" s="66"/>
      <c r="BE146" s="66">
        <f t="shared" si="57"/>
        <v>0</v>
      </c>
      <c r="BF146" s="66"/>
      <c r="BG146" s="66">
        <f t="shared" si="44"/>
        <v>0</v>
      </c>
      <c r="BH146" s="66"/>
      <c r="BI146" s="66">
        <f t="shared" si="45"/>
        <v>0</v>
      </c>
      <c r="BJ146" s="66"/>
      <c r="BK146" s="66">
        <f t="shared" si="58"/>
        <v>0</v>
      </c>
      <c r="BL146" s="66"/>
      <c r="BM146" s="66">
        <f t="shared" si="59"/>
        <v>0</v>
      </c>
      <c r="BN146" s="66"/>
      <c r="BO146" s="66">
        <f t="shared" si="46"/>
        <v>0</v>
      </c>
      <c r="BP146" s="66"/>
      <c r="BQ146" s="66">
        <f t="shared" si="60"/>
        <v>0</v>
      </c>
      <c r="BR146" s="66"/>
      <c r="BS146" s="66">
        <f t="shared" si="61"/>
        <v>0</v>
      </c>
      <c r="BT146" s="66"/>
      <c r="BU146" s="66">
        <f t="shared" si="47"/>
        <v>0</v>
      </c>
      <c r="BV146" s="66"/>
      <c r="BW146" s="66">
        <f t="shared" si="62"/>
        <v>0</v>
      </c>
      <c r="BX146" s="66"/>
      <c r="BY146" s="66">
        <f t="shared" si="64"/>
        <v>0</v>
      </c>
      <c r="BZ146" s="66"/>
      <c r="CA146" s="66">
        <f t="shared" si="48"/>
        <v>0</v>
      </c>
      <c r="CB146" s="2"/>
    </row>
    <row r="147" spans="1:80" x14ac:dyDescent="0.3">
      <c r="A147" s="2">
        <f t="shared" si="49"/>
        <v>10</v>
      </c>
      <c r="C147" s="105">
        <f t="shared" si="63"/>
        <v>49034</v>
      </c>
      <c r="E147" s="103" cm="1">
        <f t="array" ref="E147">IFERROR(IF(AND($C147&gt;='[1]Assumptions &amp; Sensitivities'!$C$8,'LP Waterfall'!$C147&lt;='[1]Assumptions &amp; Sensitivities'!$C$14),INDEX('[1]Preferred Waterfall'!$Q$28:$Q$160,MATCH('LP Waterfall'!$C147,'[1]Preferred Waterfall'!$C$28:$C$160,0),),0),0)</f>
        <v>0</v>
      </c>
      <c r="G147" s="103">
        <f>IF($E147&lt;=0,0,SUMIFS('[1]Monthly Proforma'!$E$145:$FF$145,'[1]Monthly Proforma'!$E$2:$FF$2,'LP Waterfall'!$C147))</f>
        <v>0</v>
      </c>
      <c r="I147" s="106">
        <f t="shared" si="50"/>
        <v>0</v>
      </c>
      <c r="J147" s="107"/>
      <c r="K147" s="107">
        <f t="shared" si="33"/>
        <v>0</v>
      </c>
      <c r="L147" s="107"/>
      <c r="M147" s="107">
        <f t="shared" si="34"/>
        <v>0</v>
      </c>
      <c r="N147" s="107"/>
      <c r="O147" s="107">
        <f t="shared" si="35"/>
        <v>0</v>
      </c>
      <c r="P147" s="107"/>
      <c r="Q147" s="107">
        <f t="shared" si="51"/>
        <v>0</v>
      </c>
      <c r="R147" s="107"/>
      <c r="S147" s="107">
        <f t="shared" si="52"/>
        <v>0</v>
      </c>
      <c r="T147" s="107"/>
      <c r="U147" s="107">
        <f t="shared" si="36"/>
        <v>0</v>
      </c>
      <c r="V147" s="107"/>
      <c r="W147" s="107">
        <f t="shared" si="37"/>
        <v>0</v>
      </c>
      <c r="X147" s="107"/>
      <c r="Y147" s="107">
        <f t="shared" si="53"/>
        <v>0</v>
      </c>
      <c r="Z147" s="107"/>
      <c r="AA147" s="107">
        <f t="shared" si="54"/>
        <v>0</v>
      </c>
      <c r="AB147" s="107"/>
      <c r="AC147" s="107" cm="1">
        <f t="array" ref="AC147">IF(INDEX('[1]Preferred Waterfall'!$Y$28:$Y$160,MATCH('LP Waterfall'!$C147,'[1]Preferred Waterfall'!$C$28:$C$160,0),)&lt;0,INDEX('[1]Preferred Waterfall'!$Y$28:$Y$160,MATCH('LP Waterfall'!$C147,'[1]Preferred Waterfall'!$C$28:$C$160,0),),0)</f>
        <v>0</v>
      </c>
      <c r="AD147" s="107"/>
      <c r="AE147" s="107">
        <f t="shared" si="55"/>
        <v>-6374326.1455683261</v>
      </c>
      <c r="AF147" s="107"/>
      <c r="AG147" s="107">
        <f>IF($C147='[1]Assumptions &amp; Sensitivities'!$G$49,'[1]Operating Statement &amp; Refi'!$Z$16,0)</f>
        <v>0</v>
      </c>
      <c r="AH147" s="107"/>
      <c r="AI147" s="107">
        <f>IF($C147='[1]Assumptions &amp; Sensitivities'!$G$49,'[1]Operating Statement &amp; Refi'!$Z$17,0)</f>
        <v>0</v>
      </c>
      <c r="AJ147" s="107"/>
      <c r="AK147" s="107" cm="1">
        <f t="array" ref="AK147">-IF(INDEX('[1]Preferred Waterfall'!$AE$28:$AE$160,MATCH('LP Waterfall'!$C147,'[1]Preferred Waterfall'!$C$28:$C$160,0),)&lt;0,0,INDEX('[1]Preferred Waterfall'!$AE$28:$AE$160,MATCH('LP Waterfall'!$C147,'[1]Preferred Waterfall'!$C$28:$C$160,0),))</f>
        <v>0</v>
      </c>
      <c r="AL147" s="107"/>
      <c r="AM147" s="107">
        <f t="shared" si="56"/>
        <v>-6374326.1455683261</v>
      </c>
      <c r="AN147" s="107"/>
      <c r="AO147" s="107">
        <f>IF($C147='[1]Operating Statement &amp; Refi'!$U$12,SUM('LP Waterfall'!$AG147,'LP Waterfall'!$AI147,'LP Waterfall'!AK147,$G147),IF($C147&gt;'[1]Operating Statement &amp; Refi'!$U$12,$E147,0))</f>
        <v>0</v>
      </c>
      <c r="AP147" s="107"/>
      <c r="AQ147" s="107">
        <f>IF(AND($C147&gt;='[1]Assumptions &amp; Sensitivities'!$G$49,$C147&lt;='[1]Assumptions &amp; Sensitivities'!$C$14),AQ$26*(-SUM($AG$28:AK147)+$M$18)/-12,0)*-1</f>
        <v>0</v>
      </c>
      <c r="AR147" s="107"/>
      <c r="AS147" s="107">
        <f t="shared" si="38"/>
        <v>0</v>
      </c>
      <c r="AT147" s="107"/>
      <c r="AU147" s="107">
        <f t="shared" si="39"/>
        <v>0</v>
      </c>
      <c r="AV147" s="107"/>
      <c r="AW147" s="107">
        <f t="shared" si="40"/>
        <v>-6374326.1455683261</v>
      </c>
      <c r="AX147" s="107"/>
      <c r="AY147" s="107">
        <f t="shared" si="41"/>
        <v>0</v>
      </c>
      <c r="AZ147" s="107"/>
      <c r="BA147" s="107">
        <f t="shared" si="42"/>
        <v>0</v>
      </c>
      <c r="BB147" s="107"/>
      <c r="BC147" s="107">
        <f t="shared" si="43"/>
        <v>0</v>
      </c>
      <c r="BD147" s="107"/>
      <c r="BE147" s="107">
        <f t="shared" si="57"/>
        <v>0</v>
      </c>
      <c r="BF147" s="107"/>
      <c r="BG147" s="107">
        <f t="shared" si="44"/>
        <v>0</v>
      </c>
      <c r="BH147" s="107"/>
      <c r="BI147" s="107">
        <f t="shared" si="45"/>
        <v>0</v>
      </c>
      <c r="BJ147" s="107"/>
      <c r="BK147" s="107">
        <f t="shared" si="58"/>
        <v>0</v>
      </c>
      <c r="BL147" s="107"/>
      <c r="BM147" s="107">
        <f t="shared" si="59"/>
        <v>0</v>
      </c>
      <c r="BN147" s="107"/>
      <c r="BO147" s="107">
        <f t="shared" si="46"/>
        <v>0</v>
      </c>
      <c r="BP147" s="107"/>
      <c r="BQ147" s="107">
        <f t="shared" si="60"/>
        <v>0</v>
      </c>
      <c r="BR147" s="107"/>
      <c r="BS147" s="107">
        <f t="shared" si="61"/>
        <v>0</v>
      </c>
      <c r="BT147" s="107"/>
      <c r="BU147" s="107">
        <f t="shared" si="47"/>
        <v>0</v>
      </c>
      <c r="BV147" s="107"/>
      <c r="BW147" s="107">
        <f t="shared" si="62"/>
        <v>0</v>
      </c>
      <c r="BX147" s="107"/>
      <c r="BY147" s="107">
        <f t="shared" si="64"/>
        <v>0</v>
      </c>
      <c r="BZ147" s="107"/>
      <c r="CA147" s="107">
        <f t="shared" si="48"/>
        <v>0</v>
      </c>
      <c r="CB147" s="2"/>
    </row>
    <row r="148" spans="1:80" x14ac:dyDescent="0.3">
      <c r="A148" s="2">
        <f t="shared" si="49"/>
        <v>10</v>
      </c>
      <c r="C148" s="105">
        <f t="shared" si="63"/>
        <v>49064</v>
      </c>
      <c r="E148" s="103" cm="1">
        <f t="array" ref="E148">IFERROR(IF(AND($C148&gt;='[1]Assumptions &amp; Sensitivities'!$C$8,'LP Waterfall'!$C148&lt;='[1]Assumptions &amp; Sensitivities'!$C$14),INDEX('[1]Preferred Waterfall'!$Q$28:$Q$160,MATCH('LP Waterfall'!$C148,'[1]Preferred Waterfall'!$C$28:$C$160,0),),0),0)</f>
        <v>0</v>
      </c>
      <c r="G148" s="103">
        <f>IF($E148&lt;=0,0,SUMIFS('[1]Monthly Proforma'!$E$145:$FF$145,'[1]Monthly Proforma'!$E$2:$FF$2,'LP Waterfall'!$C148))</f>
        <v>0</v>
      </c>
      <c r="I148" s="104">
        <f t="shared" si="50"/>
        <v>0</v>
      </c>
      <c r="J148" s="66"/>
      <c r="K148" s="66">
        <f t="shared" si="33"/>
        <v>0</v>
      </c>
      <c r="L148" s="66"/>
      <c r="M148" s="66">
        <f t="shared" si="34"/>
        <v>0</v>
      </c>
      <c r="N148" s="66"/>
      <c r="O148" s="66">
        <f t="shared" si="35"/>
        <v>0</v>
      </c>
      <c r="P148" s="66"/>
      <c r="Q148" s="66">
        <f t="shared" si="51"/>
        <v>0</v>
      </c>
      <c r="R148" s="66"/>
      <c r="S148" s="66">
        <f t="shared" si="52"/>
        <v>0</v>
      </c>
      <c r="T148" s="66"/>
      <c r="U148" s="66">
        <f t="shared" si="36"/>
        <v>0</v>
      </c>
      <c r="V148" s="66"/>
      <c r="W148" s="66">
        <f t="shared" si="37"/>
        <v>0</v>
      </c>
      <c r="X148" s="66"/>
      <c r="Y148" s="66">
        <f t="shared" si="53"/>
        <v>0</v>
      </c>
      <c r="Z148" s="66"/>
      <c r="AA148" s="66">
        <f t="shared" si="54"/>
        <v>0</v>
      </c>
      <c r="AB148" s="66"/>
      <c r="AC148" s="66" cm="1">
        <f t="array" ref="AC148">IF(INDEX('[1]Preferred Waterfall'!$Y$28:$Y$160,MATCH('LP Waterfall'!$C148,'[1]Preferred Waterfall'!$C$28:$C$160,0),)&lt;0,INDEX('[1]Preferred Waterfall'!$Y$28:$Y$160,MATCH('LP Waterfall'!$C148,'[1]Preferred Waterfall'!$C$28:$C$160,0),),0)</f>
        <v>0</v>
      </c>
      <c r="AD148" s="66"/>
      <c r="AE148" s="66">
        <f t="shared" si="55"/>
        <v>-6374326.1455683261</v>
      </c>
      <c r="AF148" s="66"/>
      <c r="AG148" s="66">
        <f>IF($C148='[1]Assumptions &amp; Sensitivities'!$G$49,'[1]Operating Statement &amp; Refi'!$Z$16,0)</f>
        <v>0</v>
      </c>
      <c r="AH148" s="66"/>
      <c r="AI148" s="66">
        <f>IF($C148='[1]Assumptions &amp; Sensitivities'!$G$49,'[1]Operating Statement &amp; Refi'!$Z$17,0)</f>
        <v>0</v>
      </c>
      <c r="AJ148" s="66"/>
      <c r="AK148" s="66" cm="1">
        <f t="array" ref="AK148">-IF(INDEX('[1]Preferred Waterfall'!$AE$28:$AE$160,MATCH('LP Waterfall'!$C148,'[1]Preferred Waterfall'!$C$28:$C$160,0),)&lt;0,0,INDEX('[1]Preferred Waterfall'!$AE$28:$AE$160,MATCH('LP Waterfall'!$C148,'[1]Preferred Waterfall'!$C$28:$C$160,0),))</f>
        <v>0</v>
      </c>
      <c r="AL148" s="66"/>
      <c r="AM148" s="66">
        <f t="shared" si="56"/>
        <v>-6374326.1455683261</v>
      </c>
      <c r="AN148" s="66"/>
      <c r="AO148" s="66">
        <f>IF($C148='[1]Operating Statement &amp; Refi'!$U$12,SUM('LP Waterfall'!$AG148,'LP Waterfall'!$AI148,'LP Waterfall'!AK148,$G148),IF($C148&gt;'[1]Operating Statement &amp; Refi'!$U$12,$E148,0))</f>
        <v>0</v>
      </c>
      <c r="AP148" s="66"/>
      <c r="AQ148" s="66">
        <f>IF(AND($C148&gt;='[1]Assumptions &amp; Sensitivities'!$G$49,$C148&lt;='[1]Assumptions &amp; Sensitivities'!$C$14),AQ$26*(-SUM($AG$28:AK148)+$M$18)/-12,0)*-1</f>
        <v>0</v>
      </c>
      <c r="AR148" s="66"/>
      <c r="AS148" s="66">
        <f t="shared" si="38"/>
        <v>0</v>
      </c>
      <c r="AT148" s="66"/>
      <c r="AU148" s="66">
        <f t="shared" si="39"/>
        <v>0</v>
      </c>
      <c r="AV148" s="66"/>
      <c r="AW148" s="66">
        <f t="shared" si="40"/>
        <v>-6374326.1455683261</v>
      </c>
      <c r="AX148" s="66"/>
      <c r="AY148" s="66">
        <f t="shared" si="41"/>
        <v>0</v>
      </c>
      <c r="AZ148" s="66"/>
      <c r="BA148" s="66">
        <f t="shared" si="42"/>
        <v>0</v>
      </c>
      <c r="BB148" s="66"/>
      <c r="BC148" s="66">
        <f t="shared" si="43"/>
        <v>0</v>
      </c>
      <c r="BD148" s="66"/>
      <c r="BE148" s="66">
        <f t="shared" si="57"/>
        <v>0</v>
      </c>
      <c r="BF148" s="66"/>
      <c r="BG148" s="66">
        <f t="shared" si="44"/>
        <v>0</v>
      </c>
      <c r="BH148" s="66"/>
      <c r="BI148" s="66">
        <f t="shared" si="45"/>
        <v>0</v>
      </c>
      <c r="BJ148" s="66"/>
      <c r="BK148" s="66">
        <f t="shared" si="58"/>
        <v>0</v>
      </c>
      <c r="BL148" s="66"/>
      <c r="BM148" s="66">
        <f t="shared" si="59"/>
        <v>0</v>
      </c>
      <c r="BN148" s="66"/>
      <c r="BO148" s="66">
        <f t="shared" si="46"/>
        <v>0</v>
      </c>
      <c r="BP148" s="66"/>
      <c r="BQ148" s="66">
        <f t="shared" si="60"/>
        <v>0</v>
      </c>
      <c r="BR148" s="66"/>
      <c r="BS148" s="66">
        <f t="shared" si="61"/>
        <v>0</v>
      </c>
      <c r="BT148" s="66"/>
      <c r="BU148" s="66">
        <f t="shared" si="47"/>
        <v>0</v>
      </c>
      <c r="BV148" s="66"/>
      <c r="BW148" s="66">
        <f t="shared" si="62"/>
        <v>0</v>
      </c>
      <c r="BX148" s="66"/>
      <c r="BY148" s="66">
        <f t="shared" si="64"/>
        <v>0</v>
      </c>
      <c r="BZ148" s="66"/>
      <c r="CA148" s="66">
        <f t="shared" si="48"/>
        <v>0</v>
      </c>
      <c r="CB148" s="2"/>
    </row>
    <row r="149" spans="1:80" x14ac:dyDescent="0.3">
      <c r="A149" s="2">
        <f t="shared" si="49"/>
        <v>11</v>
      </c>
      <c r="C149" s="105">
        <f t="shared" si="63"/>
        <v>49095</v>
      </c>
      <c r="E149" s="103" cm="1">
        <f t="array" ref="E149">IFERROR(IF(AND($C149&gt;='[1]Assumptions &amp; Sensitivities'!$C$8,'LP Waterfall'!$C149&lt;='[1]Assumptions &amp; Sensitivities'!$C$14),INDEX('[1]Preferred Waterfall'!$Q$28:$Q$160,MATCH('LP Waterfall'!$C149,'[1]Preferred Waterfall'!$C$28:$C$160,0),),0),0)</f>
        <v>0</v>
      </c>
      <c r="G149" s="103">
        <f>IF($E149&lt;=0,0,SUMIFS('[1]Monthly Proforma'!$E$145:$FF$145,'[1]Monthly Proforma'!$E$2:$FF$2,'LP Waterfall'!$C149))</f>
        <v>0</v>
      </c>
      <c r="I149" s="106">
        <f t="shared" si="50"/>
        <v>0</v>
      </c>
      <c r="J149" s="107"/>
      <c r="K149" s="107">
        <f t="shared" si="33"/>
        <v>0</v>
      </c>
      <c r="L149" s="107"/>
      <c r="M149" s="107">
        <f t="shared" si="34"/>
        <v>0</v>
      </c>
      <c r="N149" s="107"/>
      <c r="O149" s="107">
        <f t="shared" si="35"/>
        <v>0</v>
      </c>
      <c r="P149" s="107"/>
      <c r="Q149" s="107">
        <f t="shared" si="51"/>
        <v>0</v>
      </c>
      <c r="R149" s="107"/>
      <c r="S149" s="107">
        <f t="shared" si="52"/>
        <v>0</v>
      </c>
      <c r="T149" s="107"/>
      <c r="U149" s="107">
        <f t="shared" si="36"/>
        <v>0</v>
      </c>
      <c r="V149" s="107"/>
      <c r="W149" s="107">
        <f t="shared" si="37"/>
        <v>0</v>
      </c>
      <c r="X149" s="107"/>
      <c r="Y149" s="107">
        <f t="shared" si="53"/>
        <v>0</v>
      </c>
      <c r="Z149" s="107"/>
      <c r="AA149" s="107">
        <f t="shared" si="54"/>
        <v>0</v>
      </c>
      <c r="AB149" s="107"/>
      <c r="AC149" s="107" cm="1">
        <f t="array" ref="AC149">IF(INDEX('[1]Preferred Waterfall'!$Y$28:$Y$160,MATCH('LP Waterfall'!$C149,'[1]Preferred Waterfall'!$C$28:$C$160,0),)&lt;0,INDEX('[1]Preferred Waterfall'!$Y$28:$Y$160,MATCH('LP Waterfall'!$C149,'[1]Preferred Waterfall'!$C$28:$C$160,0),),0)</f>
        <v>0</v>
      </c>
      <c r="AD149" s="107"/>
      <c r="AE149" s="107">
        <f t="shared" si="55"/>
        <v>-6374326.1455683261</v>
      </c>
      <c r="AF149" s="107"/>
      <c r="AG149" s="107">
        <f>IF($C149='[1]Assumptions &amp; Sensitivities'!$G$49,'[1]Operating Statement &amp; Refi'!$Z$16,0)</f>
        <v>0</v>
      </c>
      <c r="AH149" s="107"/>
      <c r="AI149" s="107">
        <f>IF($C149='[1]Assumptions &amp; Sensitivities'!$G$49,'[1]Operating Statement &amp; Refi'!$Z$17,0)</f>
        <v>0</v>
      </c>
      <c r="AJ149" s="107"/>
      <c r="AK149" s="107" cm="1">
        <f t="array" ref="AK149">-IF(INDEX('[1]Preferred Waterfall'!$AE$28:$AE$160,MATCH('LP Waterfall'!$C149,'[1]Preferred Waterfall'!$C$28:$C$160,0),)&lt;0,0,INDEX('[1]Preferred Waterfall'!$AE$28:$AE$160,MATCH('LP Waterfall'!$C149,'[1]Preferred Waterfall'!$C$28:$C$160,0),))</f>
        <v>0</v>
      </c>
      <c r="AL149" s="107"/>
      <c r="AM149" s="107">
        <f t="shared" si="56"/>
        <v>-6374326.1455683261</v>
      </c>
      <c r="AN149" s="107"/>
      <c r="AO149" s="107">
        <f>IF($C149='[1]Operating Statement &amp; Refi'!$U$12,SUM('LP Waterfall'!$AG149,'LP Waterfall'!$AI149,'LP Waterfall'!AK149,$G149),IF($C149&gt;'[1]Operating Statement &amp; Refi'!$U$12,$E149,0))</f>
        <v>0</v>
      </c>
      <c r="AP149" s="107"/>
      <c r="AQ149" s="107">
        <f>IF(AND($C149&gt;='[1]Assumptions &amp; Sensitivities'!$G$49,$C149&lt;='[1]Assumptions &amp; Sensitivities'!$C$14),AQ$26*(-SUM($AG$28:AK149)+$M$18)/-12,0)*-1</f>
        <v>0</v>
      </c>
      <c r="AR149" s="107"/>
      <c r="AS149" s="107">
        <f t="shared" si="38"/>
        <v>0</v>
      </c>
      <c r="AT149" s="107"/>
      <c r="AU149" s="107">
        <f t="shared" si="39"/>
        <v>0</v>
      </c>
      <c r="AV149" s="107"/>
      <c r="AW149" s="107">
        <f t="shared" si="40"/>
        <v>-6374326.1455683261</v>
      </c>
      <c r="AX149" s="107"/>
      <c r="AY149" s="107">
        <f t="shared" si="41"/>
        <v>0</v>
      </c>
      <c r="AZ149" s="107"/>
      <c r="BA149" s="107">
        <f t="shared" si="42"/>
        <v>0</v>
      </c>
      <c r="BB149" s="107"/>
      <c r="BC149" s="107">
        <f t="shared" si="43"/>
        <v>0</v>
      </c>
      <c r="BD149" s="107"/>
      <c r="BE149" s="107">
        <f t="shared" si="57"/>
        <v>0</v>
      </c>
      <c r="BF149" s="107"/>
      <c r="BG149" s="107">
        <f t="shared" si="44"/>
        <v>0</v>
      </c>
      <c r="BH149" s="107"/>
      <c r="BI149" s="107">
        <f t="shared" si="45"/>
        <v>0</v>
      </c>
      <c r="BJ149" s="107"/>
      <c r="BK149" s="107">
        <f t="shared" si="58"/>
        <v>0</v>
      </c>
      <c r="BL149" s="107"/>
      <c r="BM149" s="107">
        <f t="shared" si="59"/>
        <v>0</v>
      </c>
      <c r="BN149" s="107"/>
      <c r="BO149" s="107">
        <f t="shared" si="46"/>
        <v>0</v>
      </c>
      <c r="BP149" s="107"/>
      <c r="BQ149" s="107">
        <f t="shared" si="60"/>
        <v>0</v>
      </c>
      <c r="BR149" s="107"/>
      <c r="BS149" s="107">
        <f t="shared" si="61"/>
        <v>0</v>
      </c>
      <c r="BT149" s="107"/>
      <c r="BU149" s="107">
        <f t="shared" si="47"/>
        <v>0</v>
      </c>
      <c r="BV149" s="107"/>
      <c r="BW149" s="107">
        <f t="shared" si="62"/>
        <v>0</v>
      </c>
      <c r="BX149" s="107"/>
      <c r="BY149" s="107">
        <f t="shared" si="64"/>
        <v>0</v>
      </c>
      <c r="BZ149" s="107"/>
      <c r="CA149" s="107">
        <f t="shared" si="48"/>
        <v>0</v>
      </c>
      <c r="CB149" s="2"/>
    </row>
    <row r="150" spans="1:80" x14ac:dyDescent="0.3">
      <c r="A150" s="2">
        <f t="shared" si="49"/>
        <v>11</v>
      </c>
      <c r="C150" s="105">
        <f t="shared" si="63"/>
        <v>49125</v>
      </c>
      <c r="E150" s="103" cm="1">
        <f t="array" ref="E150">IFERROR(IF(AND($C150&gt;='[1]Assumptions &amp; Sensitivities'!$C$8,'LP Waterfall'!$C150&lt;='[1]Assumptions &amp; Sensitivities'!$C$14),INDEX('[1]Preferred Waterfall'!$Q$28:$Q$160,MATCH('LP Waterfall'!$C150,'[1]Preferred Waterfall'!$C$28:$C$160,0),),0),0)</f>
        <v>0</v>
      </c>
      <c r="G150" s="103">
        <f>IF($E150&lt;=0,0,SUMIFS('[1]Monthly Proforma'!$E$145:$FF$145,'[1]Monthly Proforma'!$E$2:$FF$2,'LP Waterfall'!$C150))</f>
        <v>0</v>
      </c>
      <c r="I150" s="104">
        <f t="shared" si="50"/>
        <v>0</v>
      </c>
      <c r="J150" s="66"/>
      <c r="K150" s="66">
        <f t="shared" si="33"/>
        <v>0</v>
      </c>
      <c r="L150" s="66"/>
      <c r="M150" s="66">
        <f t="shared" si="34"/>
        <v>0</v>
      </c>
      <c r="N150" s="66"/>
      <c r="O150" s="66">
        <f t="shared" si="35"/>
        <v>0</v>
      </c>
      <c r="P150" s="66"/>
      <c r="Q150" s="66">
        <f t="shared" si="51"/>
        <v>0</v>
      </c>
      <c r="R150" s="66"/>
      <c r="S150" s="66">
        <f t="shared" si="52"/>
        <v>0</v>
      </c>
      <c r="T150" s="66"/>
      <c r="U150" s="66">
        <f t="shared" si="36"/>
        <v>0</v>
      </c>
      <c r="V150" s="66"/>
      <c r="W150" s="66">
        <f t="shared" si="37"/>
        <v>0</v>
      </c>
      <c r="X150" s="66"/>
      <c r="Y150" s="66">
        <f t="shared" si="53"/>
        <v>0</v>
      </c>
      <c r="Z150" s="66"/>
      <c r="AA150" s="66">
        <f t="shared" si="54"/>
        <v>0</v>
      </c>
      <c r="AB150" s="66"/>
      <c r="AC150" s="66" cm="1">
        <f t="array" ref="AC150">IF(INDEX('[1]Preferred Waterfall'!$Y$28:$Y$160,MATCH('LP Waterfall'!$C150,'[1]Preferred Waterfall'!$C$28:$C$160,0),)&lt;0,INDEX('[1]Preferred Waterfall'!$Y$28:$Y$160,MATCH('LP Waterfall'!$C150,'[1]Preferred Waterfall'!$C$28:$C$160,0),),0)</f>
        <v>0</v>
      </c>
      <c r="AD150" s="66"/>
      <c r="AE150" s="66">
        <f t="shared" si="55"/>
        <v>-6374326.1455683261</v>
      </c>
      <c r="AF150" s="66"/>
      <c r="AG150" s="66">
        <f>IF($C150='[1]Assumptions &amp; Sensitivities'!$G$49,'[1]Operating Statement &amp; Refi'!$Z$16,0)</f>
        <v>0</v>
      </c>
      <c r="AH150" s="66"/>
      <c r="AI150" s="66">
        <f>IF($C150='[1]Assumptions &amp; Sensitivities'!$G$49,'[1]Operating Statement &amp; Refi'!$Z$17,0)</f>
        <v>0</v>
      </c>
      <c r="AJ150" s="66"/>
      <c r="AK150" s="66" cm="1">
        <f t="array" ref="AK150">-IF(INDEX('[1]Preferred Waterfall'!$AE$28:$AE$160,MATCH('LP Waterfall'!$C150,'[1]Preferred Waterfall'!$C$28:$C$160,0),)&lt;0,0,INDEX('[1]Preferred Waterfall'!$AE$28:$AE$160,MATCH('LP Waterfall'!$C150,'[1]Preferred Waterfall'!$C$28:$C$160,0),))</f>
        <v>0</v>
      </c>
      <c r="AL150" s="66"/>
      <c r="AM150" s="66">
        <f t="shared" si="56"/>
        <v>-6374326.1455683261</v>
      </c>
      <c r="AN150" s="66"/>
      <c r="AO150" s="66">
        <f>IF($C150='[1]Operating Statement &amp; Refi'!$U$12,SUM('LP Waterfall'!$AG150,'LP Waterfall'!$AI150,'LP Waterfall'!AK150,$G150),IF($C150&gt;'[1]Operating Statement &amp; Refi'!$U$12,$E150,0))</f>
        <v>0</v>
      </c>
      <c r="AP150" s="66"/>
      <c r="AQ150" s="66">
        <f>IF(AND($C150&gt;='[1]Assumptions &amp; Sensitivities'!$G$49,$C150&lt;='[1]Assumptions &amp; Sensitivities'!$C$14),AQ$26*(-SUM($AG$28:AK150)+$M$18)/-12,0)*-1</f>
        <v>0</v>
      </c>
      <c r="AR150" s="66"/>
      <c r="AS150" s="66">
        <f t="shared" si="38"/>
        <v>0</v>
      </c>
      <c r="AT150" s="66"/>
      <c r="AU150" s="66">
        <f t="shared" si="39"/>
        <v>0</v>
      </c>
      <c r="AV150" s="66"/>
      <c r="AW150" s="66">
        <f t="shared" si="40"/>
        <v>-6374326.1455683261</v>
      </c>
      <c r="AX150" s="66"/>
      <c r="AY150" s="66">
        <f t="shared" si="41"/>
        <v>0</v>
      </c>
      <c r="AZ150" s="66"/>
      <c r="BA150" s="66">
        <f t="shared" si="42"/>
        <v>0</v>
      </c>
      <c r="BB150" s="66"/>
      <c r="BC150" s="66">
        <f t="shared" si="43"/>
        <v>0</v>
      </c>
      <c r="BD150" s="66"/>
      <c r="BE150" s="66">
        <f t="shared" si="57"/>
        <v>0</v>
      </c>
      <c r="BF150" s="66"/>
      <c r="BG150" s="66">
        <f t="shared" si="44"/>
        <v>0</v>
      </c>
      <c r="BH150" s="66"/>
      <c r="BI150" s="66">
        <f t="shared" si="45"/>
        <v>0</v>
      </c>
      <c r="BJ150" s="66"/>
      <c r="BK150" s="66">
        <f t="shared" si="58"/>
        <v>0</v>
      </c>
      <c r="BL150" s="66"/>
      <c r="BM150" s="66">
        <f t="shared" si="59"/>
        <v>0</v>
      </c>
      <c r="BN150" s="66"/>
      <c r="BO150" s="66">
        <f t="shared" si="46"/>
        <v>0</v>
      </c>
      <c r="BP150" s="66"/>
      <c r="BQ150" s="66">
        <f t="shared" si="60"/>
        <v>0</v>
      </c>
      <c r="BR150" s="66"/>
      <c r="BS150" s="66">
        <f t="shared" si="61"/>
        <v>0</v>
      </c>
      <c r="BT150" s="66"/>
      <c r="BU150" s="66">
        <f t="shared" si="47"/>
        <v>0</v>
      </c>
      <c r="BV150" s="66"/>
      <c r="BW150" s="66">
        <f t="shared" si="62"/>
        <v>0</v>
      </c>
      <c r="BX150" s="66"/>
      <c r="BY150" s="66">
        <f t="shared" si="64"/>
        <v>0</v>
      </c>
      <c r="BZ150" s="66"/>
      <c r="CA150" s="66">
        <f t="shared" si="48"/>
        <v>0</v>
      </c>
      <c r="CB150" s="2"/>
    </row>
    <row r="151" spans="1:80" x14ac:dyDescent="0.3">
      <c r="A151" s="2">
        <f t="shared" si="49"/>
        <v>11</v>
      </c>
      <c r="C151" s="105">
        <f t="shared" si="63"/>
        <v>49156</v>
      </c>
      <c r="E151" s="103" cm="1">
        <f t="array" ref="E151">IFERROR(IF(AND($C151&gt;='[1]Assumptions &amp; Sensitivities'!$C$8,'LP Waterfall'!$C151&lt;='[1]Assumptions &amp; Sensitivities'!$C$14),INDEX('[1]Preferred Waterfall'!$Q$28:$Q$160,MATCH('LP Waterfall'!$C151,'[1]Preferred Waterfall'!$C$28:$C$160,0),),0),0)</f>
        <v>0</v>
      </c>
      <c r="G151" s="103">
        <f>IF($E151&lt;=0,0,SUMIFS('[1]Monthly Proforma'!$E$145:$FF$145,'[1]Monthly Proforma'!$E$2:$FF$2,'LP Waterfall'!$C151))</f>
        <v>0</v>
      </c>
      <c r="I151" s="106">
        <f t="shared" si="50"/>
        <v>0</v>
      </c>
      <c r="J151" s="107"/>
      <c r="K151" s="107">
        <f t="shared" si="33"/>
        <v>0</v>
      </c>
      <c r="L151" s="107"/>
      <c r="M151" s="107">
        <f t="shared" si="34"/>
        <v>0</v>
      </c>
      <c r="N151" s="107"/>
      <c r="O151" s="107">
        <f t="shared" si="35"/>
        <v>0</v>
      </c>
      <c r="P151" s="107"/>
      <c r="Q151" s="107">
        <f t="shared" si="51"/>
        <v>0</v>
      </c>
      <c r="R151" s="107"/>
      <c r="S151" s="107">
        <f t="shared" si="52"/>
        <v>0</v>
      </c>
      <c r="T151" s="107"/>
      <c r="U151" s="107">
        <f t="shared" si="36"/>
        <v>0</v>
      </c>
      <c r="V151" s="107"/>
      <c r="W151" s="107">
        <f t="shared" si="37"/>
        <v>0</v>
      </c>
      <c r="X151" s="107"/>
      <c r="Y151" s="107">
        <f t="shared" si="53"/>
        <v>0</v>
      </c>
      <c r="Z151" s="107"/>
      <c r="AA151" s="107">
        <f t="shared" si="54"/>
        <v>0</v>
      </c>
      <c r="AB151" s="107"/>
      <c r="AC151" s="107" cm="1">
        <f t="array" ref="AC151">IF(INDEX('[1]Preferred Waterfall'!$Y$28:$Y$160,MATCH('LP Waterfall'!$C151,'[1]Preferred Waterfall'!$C$28:$C$160,0),)&lt;0,INDEX('[1]Preferred Waterfall'!$Y$28:$Y$160,MATCH('LP Waterfall'!$C151,'[1]Preferred Waterfall'!$C$28:$C$160,0),),0)</f>
        <v>0</v>
      </c>
      <c r="AD151" s="107"/>
      <c r="AE151" s="107">
        <f t="shared" si="55"/>
        <v>-6374326.1455683261</v>
      </c>
      <c r="AF151" s="107"/>
      <c r="AG151" s="107">
        <f>IF($C151='[1]Assumptions &amp; Sensitivities'!$G$49,'[1]Operating Statement &amp; Refi'!$Z$16,0)</f>
        <v>0</v>
      </c>
      <c r="AH151" s="107"/>
      <c r="AI151" s="107">
        <f>IF($C151='[1]Assumptions &amp; Sensitivities'!$G$49,'[1]Operating Statement &amp; Refi'!$Z$17,0)</f>
        <v>0</v>
      </c>
      <c r="AJ151" s="107"/>
      <c r="AK151" s="107" cm="1">
        <f t="array" ref="AK151">-IF(INDEX('[1]Preferred Waterfall'!$AE$28:$AE$160,MATCH('LP Waterfall'!$C151,'[1]Preferred Waterfall'!$C$28:$C$160,0),)&lt;0,0,INDEX('[1]Preferred Waterfall'!$AE$28:$AE$160,MATCH('LP Waterfall'!$C151,'[1]Preferred Waterfall'!$C$28:$C$160,0),))</f>
        <v>0</v>
      </c>
      <c r="AL151" s="107"/>
      <c r="AM151" s="107">
        <f t="shared" si="56"/>
        <v>-6374326.1455683261</v>
      </c>
      <c r="AN151" s="107"/>
      <c r="AO151" s="107">
        <f>IF($C151='[1]Operating Statement &amp; Refi'!$U$12,SUM('LP Waterfall'!$AG151,'LP Waterfall'!$AI151,'LP Waterfall'!AK151,$G151),IF($C151&gt;'[1]Operating Statement &amp; Refi'!$U$12,$E151,0))</f>
        <v>0</v>
      </c>
      <c r="AP151" s="107"/>
      <c r="AQ151" s="107">
        <f>IF(AND($C151&gt;='[1]Assumptions &amp; Sensitivities'!$G$49,$C151&lt;='[1]Assumptions &amp; Sensitivities'!$C$14),AQ$26*(-SUM($AG$28:AK151)+$M$18)/-12,0)*-1</f>
        <v>0</v>
      </c>
      <c r="AR151" s="107"/>
      <c r="AS151" s="107">
        <f t="shared" si="38"/>
        <v>0</v>
      </c>
      <c r="AT151" s="107"/>
      <c r="AU151" s="107">
        <f t="shared" si="39"/>
        <v>0</v>
      </c>
      <c r="AV151" s="107"/>
      <c r="AW151" s="107">
        <f t="shared" si="40"/>
        <v>-6374326.1455683261</v>
      </c>
      <c r="AX151" s="107"/>
      <c r="AY151" s="107">
        <f t="shared" si="41"/>
        <v>0</v>
      </c>
      <c r="AZ151" s="107"/>
      <c r="BA151" s="107">
        <f t="shared" si="42"/>
        <v>0</v>
      </c>
      <c r="BB151" s="107"/>
      <c r="BC151" s="107">
        <f t="shared" si="43"/>
        <v>0</v>
      </c>
      <c r="BD151" s="107"/>
      <c r="BE151" s="107">
        <f t="shared" si="57"/>
        <v>0</v>
      </c>
      <c r="BF151" s="107"/>
      <c r="BG151" s="107">
        <f t="shared" si="44"/>
        <v>0</v>
      </c>
      <c r="BH151" s="107"/>
      <c r="BI151" s="107">
        <f t="shared" si="45"/>
        <v>0</v>
      </c>
      <c r="BJ151" s="107"/>
      <c r="BK151" s="107">
        <f t="shared" si="58"/>
        <v>0</v>
      </c>
      <c r="BL151" s="107"/>
      <c r="BM151" s="107">
        <f t="shared" si="59"/>
        <v>0</v>
      </c>
      <c r="BN151" s="107"/>
      <c r="BO151" s="107">
        <f t="shared" si="46"/>
        <v>0</v>
      </c>
      <c r="BP151" s="107"/>
      <c r="BQ151" s="107">
        <f t="shared" si="60"/>
        <v>0</v>
      </c>
      <c r="BR151" s="107"/>
      <c r="BS151" s="107">
        <f t="shared" si="61"/>
        <v>0</v>
      </c>
      <c r="BT151" s="107"/>
      <c r="BU151" s="107">
        <f t="shared" si="47"/>
        <v>0</v>
      </c>
      <c r="BV151" s="107"/>
      <c r="BW151" s="107">
        <f t="shared" si="62"/>
        <v>0</v>
      </c>
      <c r="BX151" s="107"/>
      <c r="BY151" s="107">
        <f t="shared" si="64"/>
        <v>0</v>
      </c>
      <c r="BZ151" s="107"/>
      <c r="CA151" s="107">
        <f t="shared" si="48"/>
        <v>0</v>
      </c>
      <c r="CB151" s="2"/>
    </row>
    <row r="152" spans="1:80" x14ac:dyDescent="0.3">
      <c r="A152" s="2">
        <f t="shared" si="49"/>
        <v>11</v>
      </c>
      <c r="C152" s="105">
        <f t="shared" si="63"/>
        <v>49187</v>
      </c>
      <c r="E152" s="103" cm="1">
        <f t="array" ref="E152">IFERROR(IF(AND($C152&gt;='[1]Assumptions &amp; Sensitivities'!$C$8,'LP Waterfall'!$C152&lt;='[1]Assumptions &amp; Sensitivities'!$C$14),INDEX('[1]Preferred Waterfall'!$Q$28:$Q$160,MATCH('LP Waterfall'!$C152,'[1]Preferred Waterfall'!$C$28:$C$160,0),),0),0)</f>
        <v>0</v>
      </c>
      <c r="G152" s="103">
        <f>IF($E152&lt;=0,0,SUMIFS('[1]Monthly Proforma'!$E$145:$FF$145,'[1]Monthly Proforma'!$E$2:$FF$2,'LP Waterfall'!$C152))</f>
        <v>0</v>
      </c>
      <c r="I152" s="104">
        <f t="shared" si="50"/>
        <v>0</v>
      </c>
      <c r="J152" s="66"/>
      <c r="K152" s="66">
        <f t="shared" si="33"/>
        <v>0</v>
      </c>
      <c r="L152" s="66"/>
      <c r="M152" s="66">
        <f t="shared" si="34"/>
        <v>0</v>
      </c>
      <c r="N152" s="66"/>
      <c r="O152" s="66">
        <f t="shared" si="35"/>
        <v>0</v>
      </c>
      <c r="P152" s="66"/>
      <c r="Q152" s="66">
        <f t="shared" si="51"/>
        <v>0</v>
      </c>
      <c r="R152" s="66"/>
      <c r="S152" s="66">
        <f t="shared" si="52"/>
        <v>0</v>
      </c>
      <c r="T152" s="66"/>
      <c r="U152" s="66">
        <f t="shared" si="36"/>
        <v>0</v>
      </c>
      <c r="V152" s="66"/>
      <c r="W152" s="66">
        <f t="shared" si="37"/>
        <v>0</v>
      </c>
      <c r="X152" s="66"/>
      <c r="Y152" s="66">
        <f t="shared" si="53"/>
        <v>0</v>
      </c>
      <c r="Z152" s="66"/>
      <c r="AA152" s="66">
        <f t="shared" si="54"/>
        <v>0</v>
      </c>
      <c r="AB152" s="66"/>
      <c r="AC152" s="66" cm="1">
        <f t="array" ref="AC152">IF(INDEX('[1]Preferred Waterfall'!$Y$28:$Y$160,MATCH('LP Waterfall'!$C152,'[1]Preferred Waterfall'!$C$28:$C$160,0),)&lt;0,INDEX('[1]Preferred Waterfall'!$Y$28:$Y$160,MATCH('LP Waterfall'!$C152,'[1]Preferred Waterfall'!$C$28:$C$160,0),),0)</f>
        <v>0</v>
      </c>
      <c r="AD152" s="66"/>
      <c r="AE152" s="66">
        <f t="shared" si="55"/>
        <v>-6374326.1455683261</v>
      </c>
      <c r="AF152" s="66"/>
      <c r="AG152" s="66">
        <f>IF($C152='[1]Assumptions &amp; Sensitivities'!$G$49,'[1]Operating Statement &amp; Refi'!$Z$16,0)</f>
        <v>0</v>
      </c>
      <c r="AH152" s="66"/>
      <c r="AI152" s="66">
        <f>IF($C152='[1]Assumptions &amp; Sensitivities'!$G$49,'[1]Operating Statement &amp; Refi'!$Z$17,0)</f>
        <v>0</v>
      </c>
      <c r="AJ152" s="66"/>
      <c r="AK152" s="66" cm="1">
        <f t="array" ref="AK152">-IF(INDEX('[1]Preferred Waterfall'!$AE$28:$AE$160,MATCH('LP Waterfall'!$C152,'[1]Preferred Waterfall'!$C$28:$C$160,0),)&lt;0,0,INDEX('[1]Preferred Waterfall'!$AE$28:$AE$160,MATCH('LP Waterfall'!$C152,'[1]Preferred Waterfall'!$C$28:$C$160,0),))</f>
        <v>0</v>
      </c>
      <c r="AL152" s="66"/>
      <c r="AM152" s="66">
        <f t="shared" si="56"/>
        <v>-6374326.1455683261</v>
      </c>
      <c r="AN152" s="66"/>
      <c r="AO152" s="66">
        <f>IF($C152='[1]Operating Statement &amp; Refi'!$U$12,SUM('LP Waterfall'!$AG152,'LP Waterfall'!$AI152,'LP Waterfall'!AK152,$G152),IF($C152&gt;'[1]Operating Statement &amp; Refi'!$U$12,$E152,0))</f>
        <v>0</v>
      </c>
      <c r="AP152" s="66"/>
      <c r="AQ152" s="66">
        <f>IF(AND($C152&gt;='[1]Assumptions &amp; Sensitivities'!$G$49,$C152&lt;='[1]Assumptions &amp; Sensitivities'!$C$14),AQ$26*(-SUM($AG$28:AK152)+$M$18)/-12,0)*-1</f>
        <v>0</v>
      </c>
      <c r="AR152" s="66"/>
      <c r="AS152" s="66">
        <f t="shared" si="38"/>
        <v>0</v>
      </c>
      <c r="AT152" s="66"/>
      <c r="AU152" s="66">
        <f t="shared" si="39"/>
        <v>0</v>
      </c>
      <c r="AV152" s="66"/>
      <c r="AW152" s="66">
        <f t="shared" si="40"/>
        <v>-6374326.1455683261</v>
      </c>
      <c r="AX152" s="66"/>
      <c r="AY152" s="66">
        <f t="shared" si="41"/>
        <v>0</v>
      </c>
      <c r="AZ152" s="66"/>
      <c r="BA152" s="66">
        <f t="shared" si="42"/>
        <v>0</v>
      </c>
      <c r="BB152" s="66"/>
      <c r="BC152" s="66">
        <f t="shared" si="43"/>
        <v>0</v>
      </c>
      <c r="BD152" s="66"/>
      <c r="BE152" s="66">
        <f t="shared" si="57"/>
        <v>0</v>
      </c>
      <c r="BF152" s="66"/>
      <c r="BG152" s="66">
        <f t="shared" si="44"/>
        <v>0</v>
      </c>
      <c r="BH152" s="66"/>
      <c r="BI152" s="66">
        <f t="shared" si="45"/>
        <v>0</v>
      </c>
      <c r="BJ152" s="66"/>
      <c r="BK152" s="66">
        <f t="shared" si="58"/>
        <v>0</v>
      </c>
      <c r="BL152" s="66"/>
      <c r="BM152" s="66">
        <f t="shared" si="59"/>
        <v>0</v>
      </c>
      <c r="BN152" s="66"/>
      <c r="BO152" s="66">
        <f t="shared" si="46"/>
        <v>0</v>
      </c>
      <c r="BP152" s="66"/>
      <c r="BQ152" s="66">
        <f t="shared" si="60"/>
        <v>0</v>
      </c>
      <c r="BR152" s="66"/>
      <c r="BS152" s="66">
        <f t="shared" si="61"/>
        <v>0</v>
      </c>
      <c r="BT152" s="66"/>
      <c r="BU152" s="66">
        <f t="shared" si="47"/>
        <v>0</v>
      </c>
      <c r="BV152" s="66"/>
      <c r="BW152" s="66">
        <f t="shared" si="62"/>
        <v>0</v>
      </c>
      <c r="BX152" s="66"/>
      <c r="BY152" s="66">
        <f t="shared" si="64"/>
        <v>0</v>
      </c>
      <c r="BZ152" s="66"/>
      <c r="CA152" s="66">
        <f t="shared" si="48"/>
        <v>0</v>
      </c>
      <c r="CB152" s="2"/>
    </row>
    <row r="153" spans="1:80" x14ac:dyDescent="0.3">
      <c r="A153" s="2">
        <f t="shared" si="49"/>
        <v>11</v>
      </c>
      <c r="C153" s="105">
        <f t="shared" si="63"/>
        <v>49217</v>
      </c>
      <c r="E153" s="103" cm="1">
        <f t="array" ref="E153">IFERROR(IF(AND($C153&gt;='[1]Assumptions &amp; Sensitivities'!$C$8,'LP Waterfall'!$C153&lt;='[1]Assumptions &amp; Sensitivities'!$C$14),INDEX('[1]Preferred Waterfall'!$Q$28:$Q$160,MATCH('LP Waterfall'!$C153,'[1]Preferred Waterfall'!$C$28:$C$160,0),),0),0)</f>
        <v>0</v>
      </c>
      <c r="G153" s="103">
        <f>IF($E153&lt;=0,0,SUMIFS('[1]Monthly Proforma'!$E$145:$FF$145,'[1]Monthly Proforma'!$E$2:$FF$2,'LP Waterfall'!$C153))</f>
        <v>0</v>
      </c>
      <c r="I153" s="106">
        <f t="shared" si="50"/>
        <v>0</v>
      </c>
      <c r="J153" s="107"/>
      <c r="K153" s="107">
        <f t="shared" si="33"/>
        <v>0</v>
      </c>
      <c r="L153" s="107"/>
      <c r="M153" s="107">
        <f t="shared" si="34"/>
        <v>0</v>
      </c>
      <c r="N153" s="107"/>
      <c r="O153" s="107">
        <f t="shared" si="35"/>
        <v>0</v>
      </c>
      <c r="P153" s="107"/>
      <c r="Q153" s="107">
        <f t="shared" si="51"/>
        <v>0</v>
      </c>
      <c r="R153" s="107"/>
      <c r="S153" s="107">
        <f t="shared" si="52"/>
        <v>0</v>
      </c>
      <c r="T153" s="107"/>
      <c r="U153" s="107">
        <f t="shared" si="36"/>
        <v>0</v>
      </c>
      <c r="V153" s="107"/>
      <c r="W153" s="107">
        <f t="shared" si="37"/>
        <v>0</v>
      </c>
      <c r="X153" s="107"/>
      <c r="Y153" s="107">
        <f t="shared" si="53"/>
        <v>0</v>
      </c>
      <c r="Z153" s="107"/>
      <c r="AA153" s="107">
        <f t="shared" si="54"/>
        <v>0</v>
      </c>
      <c r="AB153" s="107"/>
      <c r="AC153" s="107" cm="1">
        <f t="array" ref="AC153">IF(INDEX('[1]Preferred Waterfall'!$Y$28:$Y$160,MATCH('LP Waterfall'!$C153,'[1]Preferred Waterfall'!$C$28:$C$160,0),)&lt;0,INDEX('[1]Preferred Waterfall'!$Y$28:$Y$160,MATCH('LP Waterfall'!$C153,'[1]Preferred Waterfall'!$C$28:$C$160,0),),0)</f>
        <v>0</v>
      </c>
      <c r="AD153" s="107"/>
      <c r="AE153" s="107">
        <f t="shared" si="55"/>
        <v>-6374326.1455683261</v>
      </c>
      <c r="AF153" s="107"/>
      <c r="AG153" s="107">
        <f>IF($C153='[1]Assumptions &amp; Sensitivities'!$G$49,'[1]Operating Statement &amp; Refi'!$Z$16,0)</f>
        <v>0</v>
      </c>
      <c r="AH153" s="107"/>
      <c r="AI153" s="107">
        <f>IF($C153='[1]Assumptions &amp; Sensitivities'!$G$49,'[1]Operating Statement &amp; Refi'!$Z$17,0)</f>
        <v>0</v>
      </c>
      <c r="AJ153" s="107"/>
      <c r="AK153" s="107" cm="1">
        <f t="array" ref="AK153">-IF(INDEX('[1]Preferred Waterfall'!$AE$28:$AE$160,MATCH('LP Waterfall'!$C153,'[1]Preferred Waterfall'!$C$28:$C$160,0),)&lt;0,0,INDEX('[1]Preferred Waterfall'!$AE$28:$AE$160,MATCH('LP Waterfall'!$C153,'[1]Preferred Waterfall'!$C$28:$C$160,0),))</f>
        <v>0</v>
      </c>
      <c r="AL153" s="107"/>
      <c r="AM153" s="107">
        <f t="shared" si="56"/>
        <v>-6374326.1455683261</v>
      </c>
      <c r="AN153" s="107"/>
      <c r="AO153" s="107">
        <f>IF($C153='[1]Operating Statement &amp; Refi'!$U$12,SUM('LP Waterfall'!$AG153,'LP Waterfall'!$AI153,'LP Waterfall'!AK153,$G153),IF($C153&gt;'[1]Operating Statement &amp; Refi'!$U$12,$E153,0))</f>
        <v>0</v>
      </c>
      <c r="AP153" s="107"/>
      <c r="AQ153" s="107">
        <f>IF(AND($C153&gt;='[1]Assumptions &amp; Sensitivities'!$G$49,$C153&lt;='[1]Assumptions &amp; Sensitivities'!$C$14),AQ$26*(-SUM($AG$28:AK153)+$M$18)/-12,0)*-1</f>
        <v>0</v>
      </c>
      <c r="AR153" s="107"/>
      <c r="AS153" s="107">
        <f t="shared" si="38"/>
        <v>0</v>
      </c>
      <c r="AT153" s="107"/>
      <c r="AU153" s="107">
        <f t="shared" si="39"/>
        <v>0</v>
      </c>
      <c r="AV153" s="107"/>
      <c r="AW153" s="107">
        <f t="shared" si="40"/>
        <v>-6374326.1455683261</v>
      </c>
      <c r="AX153" s="107"/>
      <c r="AY153" s="107">
        <f t="shared" si="41"/>
        <v>0</v>
      </c>
      <c r="AZ153" s="107"/>
      <c r="BA153" s="107">
        <f t="shared" si="42"/>
        <v>0</v>
      </c>
      <c r="BB153" s="107"/>
      <c r="BC153" s="107">
        <f t="shared" si="43"/>
        <v>0</v>
      </c>
      <c r="BD153" s="107"/>
      <c r="BE153" s="107">
        <f t="shared" si="57"/>
        <v>0</v>
      </c>
      <c r="BF153" s="107"/>
      <c r="BG153" s="107">
        <f t="shared" si="44"/>
        <v>0</v>
      </c>
      <c r="BH153" s="107"/>
      <c r="BI153" s="107">
        <f t="shared" si="45"/>
        <v>0</v>
      </c>
      <c r="BJ153" s="107"/>
      <c r="BK153" s="107">
        <f t="shared" si="58"/>
        <v>0</v>
      </c>
      <c r="BL153" s="107"/>
      <c r="BM153" s="107">
        <f t="shared" si="59"/>
        <v>0</v>
      </c>
      <c r="BN153" s="107"/>
      <c r="BO153" s="107">
        <f t="shared" si="46"/>
        <v>0</v>
      </c>
      <c r="BP153" s="107"/>
      <c r="BQ153" s="107">
        <f t="shared" si="60"/>
        <v>0</v>
      </c>
      <c r="BR153" s="107"/>
      <c r="BS153" s="107">
        <f t="shared" si="61"/>
        <v>0</v>
      </c>
      <c r="BT153" s="107"/>
      <c r="BU153" s="107">
        <f t="shared" si="47"/>
        <v>0</v>
      </c>
      <c r="BV153" s="107"/>
      <c r="BW153" s="107">
        <f t="shared" si="62"/>
        <v>0</v>
      </c>
      <c r="BX153" s="107"/>
      <c r="BY153" s="107">
        <f t="shared" si="64"/>
        <v>0</v>
      </c>
      <c r="BZ153" s="107"/>
      <c r="CA153" s="107">
        <f t="shared" si="48"/>
        <v>0</v>
      </c>
      <c r="CB153" s="2"/>
    </row>
    <row r="154" spans="1:80" x14ac:dyDescent="0.3">
      <c r="A154" s="2">
        <f t="shared" si="49"/>
        <v>11</v>
      </c>
      <c r="C154" s="105">
        <f t="shared" si="63"/>
        <v>49248</v>
      </c>
      <c r="E154" s="103" cm="1">
        <f t="array" ref="E154">IFERROR(IF(AND($C154&gt;='[1]Assumptions &amp; Sensitivities'!$C$8,'LP Waterfall'!$C154&lt;='[1]Assumptions &amp; Sensitivities'!$C$14),INDEX('[1]Preferred Waterfall'!$Q$28:$Q$160,MATCH('LP Waterfall'!$C154,'[1]Preferred Waterfall'!$C$28:$C$160,0),),0),0)</f>
        <v>0</v>
      </c>
      <c r="G154" s="103">
        <f>IF($E154&lt;=0,0,SUMIFS('[1]Monthly Proforma'!$E$145:$FF$145,'[1]Monthly Proforma'!$E$2:$FF$2,'LP Waterfall'!$C154))</f>
        <v>0</v>
      </c>
      <c r="I154" s="104">
        <f t="shared" si="50"/>
        <v>0</v>
      </c>
      <c r="J154" s="66"/>
      <c r="K154" s="66">
        <f t="shared" si="33"/>
        <v>0</v>
      </c>
      <c r="L154" s="66"/>
      <c r="M154" s="66">
        <f t="shared" si="34"/>
        <v>0</v>
      </c>
      <c r="N154" s="66"/>
      <c r="O154" s="66">
        <f t="shared" si="35"/>
        <v>0</v>
      </c>
      <c r="P154" s="66"/>
      <c r="Q154" s="66">
        <f t="shared" si="51"/>
        <v>0</v>
      </c>
      <c r="R154" s="66"/>
      <c r="S154" s="66">
        <f t="shared" si="52"/>
        <v>0</v>
      </c>
      <c r="T154" s="66"/>
      <c r="U154" s="66">
        <f t="shared" si="36"/>
        <v>0</v>
      </c>
      <c r="V154" s="66"/>
      <c r="W154" s="66">
        <f t="shared" si="37"/>
        <v>0</v>
      </c>
      <c r="X154" s="66"/>
      <c r="Y154" s="66">
        <f t="shared" si="53"/>
        <v>0</v>
      </c>
      <c r="Z154" s="66"/>
      <c r="AA154" s="66">
        <f t="shared" si="54"/>
        <v>0</v>
      </c>
      <c r="AB154" s="66"/>
      <c r="AC154" s="66" cm="1">
        <f t="array" ref="AC154">IF(INDEX('[1]Preferred Waterfall'!$Y$28:$Y$160,MATCH('LP Waterfall'!$C154,'[1]Preferred Waterfall'!$C$28:$C$160,0),)&lt;0,INDEX('[1]Preferred Waterfall'!$Y$28:$Y$160,MATCH('LP Waterfall'!$C154,'[1]Preferred Waterfall'!$C$28:$C$160,0),),0)</f>
        <v>0</v>
      </c>
      <c r="AD154" s="66"/>
      <c r="AE154" s="66">
        <f t="shared" si="55"/>
        <v>-6374326.1455683261</v>
      </c>
      <c r="AF154" s="66"/>
      <c r="AG154" s="66">
        <f>IF($C154='[1]Assumptions &amp; Sensitivities'!$G$49,'[1]Operating Statement &amp; Refi'!$Z$16,0)</f>
        <v>0</v>
      </c>
      <c r="AH154" s="66"/>
      <c r="AI154" s="66">
        <f>IF($C154='[1]Assumptions &amp; Sensitivities'!$G$49,'[1]Operating Statement &amp; Refi'!$Z$17,0)</f>
        <v>0</v>
      </c>
      <c r="AJ154" s="66"/>
      <c r="AK154" s="66" cm="1">
        <f t="array" ref="AK154">-IF(INDEX('[1]Preferred Waterfall'!$AE$28:$AE$160,MATCH('LP Waterfall'!$C154,'[1]Preferred Waterfall'!$C$28:$C$160,0),)&lt;0,0,INDEX('[1]Preferred Waterfall'!$AE$28:$AE$160,MATCH('LP Waterfall'!$C154,'[1]Preferred Waterfall'!$C$28:$C$160,0),))</f>
        <v>0</v>
      </c>
      <c r="AL154" s="66"/>
      <c r="AM154" s="66">
        <f t="shared" si="56"/>
        <v>-6374326.1455683261</v>
      </c>
      <c r="AN154" s="66"/>
      <c r="AO154" s="66">
        <f>IF($C154='[1]Operating Statement &amp; Refi'!$U$12,SUM('LP Waterfall'!$AG154,'LP Waterfall'!$AI154,'LP Waterfall'!AK154,$G154),IF($C154&gt;'[1]Operating Statement &amp; Refi'!$U$12,$E154,0))</f>
        <v>0</v>
      </c>
      <c r="AP154" s="66"/>
      <c r="AQ154" s="66">
        <f>IF(AND($C154&gt;='[1]Assumptions &amp; Sensitivities'!$G$49,$C154&lt;='[1]Assumptions &amp; Sensitivities'!$C$14),AQ$26*(-SUM($AG$28:AK154)+$M$18)/-12,0)*-1</f>
        <v>0</v>
      </c>
      <c r="AR154" s="66"/>
      <c r="AS154" s="66">
        <f t="shared" si="38"/>
        <v>0</v>
      </c>
      <c r="AT154" s="66"/>
      <c r="AU154" s="66">
        <f t="shared" si="39"/>
        <v>0</v>
      </c>
      <c r="AV154" s="66"/>
      <c r="AW154" s="66">
        <f t="shared" si="40"/>
        <v>-6374326.1455683261</v>
      </c>
      <c r="AX154" s="66"/>
      <c r="AY154" s="66">
        <f t="shared" si="41"/>
        <v>0</v>
      </c>
      <c r="AZ154" s="66"/>
      <c r="BA154" s="66">
        <f t="shared" si="42"/>
        <v>0</v>
      </c>
      <c r="BB154" s="66"/>
      <c r="BC154" s="66">
        <f t="shared" si="43"/>
        <v>0</v>
      </c>
      <c r="BD154" s="66"/>
      <c r="BE154" s="66">
        <f t="shared" si="57"/>
        <v>0</v>
      </c>
      <c r="BF154" s="66"/>
      <c r="BG154" s="66">
        <f t="shared" si="44"/>
        <v>0</v>
      </c>
      <c r="BH154" s="66"/>
      <c r="BI154" s="66">
        <f t="shared" si="45"/>
        <v>0</v>
      </c>
      <c r="BJ154" s="66"/>
      <c r="BK154" s="66">
        <f t="shared" si="58"/>
        <v>0</v>
      </c>
      <c r="BL154" s="66"/>
      <c r="BM154" s="66">
        <f t="shared" si="59"/>
        <v>0</v>
      </c>
      <c r="BN154" s="66"/>
      <c r="BO154" s="66">
        <f t="shared" si="46"/>
        <v>0</v>
      </c>
      <c r="BP154" s="66"/>
      <c r="BQ154" s="66">
        <f t="shared" si="60"/>
        <v>0</v>
      </c>
      <c r="BR154" s="66"/>
      <c r="BS154" s="66">
        <f t="shared" si="61"/>
        <v>0</v>
      </c>
      <c r="BT154" s="66"/>
      <c r="BU154" s="66">
        <f t="shared" si="47"/>
        <v>0</v>
      </c>
      <c r="BV154" s="66"/>
      <c r="BW154" s="66">
        <f t="shared" si="62"/>
        <v>0</v>
      </c>
      <c r="BX154" s="66"/>
      <c r="BY154" s="66">
        <f t="shared" si="64"/>
        <v>0</v>
      </c>
      <c r="BZ154" s="66"/>
      <c r="CA154" s="66">
        <f t="shared" si="48"/>
        <v>0</v>
      </c>
      <c r="CB154" s="2"/>
    </row>
    <row r="155" spans="1:80" x14ac:dyDescent="0.3">
      <c r="A155" s="2">
        <f t="shared" si="49"/>
        <v>11</v>
      </c>
      <c r="C155" s="105">
        <f t="shared" si="63"/>
        <v>49278</v>
      </c>
      <c r="E155" s="103" cm="1">
        <f t="array" ref="E155">IFERROR(IF(AND($C155&gt;='[1]Assumptions &amp; Sensitivities'!$C$8,'LP Waterfall'!$C155&lt;='[1]Assumptions &amp; Sensitivities'!$C$14),INDEX('[1]Preferred Waterfall'!$Q$28:$Q$160,MATCH('LP Waterfall'!$C155,'[1]Preferred Waterfall'!$C$28:$C$160,0),),0),0)</f>
        <v>0</v>
      </c>
      <c r="G155" s="103">
        <f>IF($E155&lt;=0,0,SUMIFS('[1]Monthly Proforma'!$E$145:$FF$145,'[1]Monthly Proforma'!$E$2:$FF$2,'LP Waterfall'!$C155))</f>
        <v>0</v>
      </c>
      <c r="I155" s="106">
        <f t="shared" si="50"/>
        <v>0</v>
      </c>
      <c r="J155" s="107"/>
      <c r="K155" s="107">
        <f t="shared" si="33"/>
        <v>0</v>
      </c>
      <c r="L155" s="107"/>
      <c r="M155" s="107">
        <f t="shared" si="34"/>
        <v>0</v>
      </c>
      <c r="N155" s="107"/>
      <c r="O155" s="107">
        <f t="shared" si="35"/>
        <v>0</v>
      </c>
      <c r="P155" s="107"/>
      <c r="Q155" s="107">
        <f t="shared" si="51"/>
        <v>0</v>
      </c>
      <c r="R155" s="107"/>
      <c r="S155" s="107">
        <f t="shared" si="52"/>
        <v>0</v>
      </c>
      <c r="T155" s="107"/>
      <c r="U155" s="107">
        <f t="shared" si="36"/>
        <v>0</v>
      </c>
      <c r="V155" s="107"/>
      <c r="W155" s="107">
        <f t="shared" si="37"/>
        <v>0</v>
      </c>
      <c r="X155" s="107"/>
      <c r="Y155" s="107">
        <f t="shared" si="53"/>
        <v>0</v>
      </c>
      <c r="Z155" s="107"/>
      <c r="AA155" s="107">
        <f t="shared" si="54"/>
        <v>0</v>
      </c>
      <c r="AB155" s="107"/>
      <c r="AC155" s="107" cm="1">
        <f t="array" ref="AC155">IF(INDEX('[1]Preferred Waterfall'!$Y$28:$Y$160,MATCH('LP Waterfall'!$C155,'[1]Preferred Waterfall'!$C$28:$C$160,0),)&lt;0,INDEX('[1]Preferred Waterfall'!$Y$28:$Y$160,MATCH('LP Waterfall'!$C155,'[1]Preferred Waterfall'!$C$28:$C$160,0),),0)</f>
        <v>0</v>
      </c>
      <c r="AD155" s="107"/>
      <c r="AE155" s="107">
        <f t="shared" si="55"/>
        <v>-6374326.1455683261</v>
      </c>
      <c r="AF155" s="107"/>
      <c r="AG155" s="107">
        <f>IF($C155='[1]Assumptions &amp; Sensitivities'!$G$49,'[1]Operating Statement &amp; Refi'!$Z$16,0)</f>
        <v>0</v>
      </c>
      <c r="AH155" s="107"/>
      <c r="AI155" s="107">
        <f>IF($C155='[1]Assumptions &amp; Sensitivities'!$G$49,'[1]Operating Statement &amp; Refi'!$Z$17,0)</f>
        <v>0</v>
      </c>
      <c r="AJ155" s="107"/>
      <c r="AK155" s="107" cm="1">
        <f t="array" ref="AK155">-IF(INDEX('[1]Preferred Waterfall'!$AE$28:$AE$160,MATCH('LP Waterfall'!$C155,'[1]Preferred Waterfall'!$C$28:$C$160,0),)&lt;0,0,INDEX('[1]Preferred Waterfall'!$AE$28:$AE$160,MATCH('LP Waterfall'!$C155,'[1]Preferred Waterfall'!$C$28:$C$160,0),))</f>
        <v>0</v>
      </c>
      <c r="AL155" s="107"/>
      <c r="AM155" s="107">
        <f t="shared" si="56"/>
        <v>-6374326.1455683261</v>
      </c>
      <c r="AN155" s="107"/>
      <c r="AO155" s="107">
        <f>IF($C155='[1]Operating Statement &amp; Refi'!$U$12,SUM('LP Waterfall'!$AG155,'LP Waterfall'!$AI155,'LP Waterfall'!AK155,$G155),IF($C155&gt;'[1]Operating Statement &amp; Refi'!$U$12,$E155,0))</f>
        <v>0</v>
      </c>
      <c r="AP155" s="107"/>
      <c r="AQ155" s="107">
        <f>IF(AND($C155&gt;='[1]Assumptions &amp; Sensitivities'!$G$49,$C155&lt;='[1]Assumptions &amp; Sensitivities'!$C$14),AQ$26*(-SUM($AG$28:AK155)+$M$18)/-12,0)*-1</f>
        <v>0</v>
      </c>
      <c r="AR155" s="107"/>
      <c r="AS155" s="107">
        <f t="shared" si="38"/>
        <v>0</v>
      </c>
      <c r="AT155" s="107"/>
      <c r="AU155" s="107">
        <f t="shared" si="39"/>
        <v>0</v>
      </c>
      <c r="AV155" s="107"/>
      <c r="AW155" s="107">
        <f t="shared" si="40"/>
        <v>-6374326.1455683261</v>
      </c>
      <c r="AX155" s="107"/>
      <c r="AY155" s="107">
        <f t="shared" si="41"/>
        <v>0</v>
      </c>
      <c r="AZ155" s="107"/>
      <c r="BA155" s="107">
        <f t="shared" si="42"/>
        <v>0</v>
      </c>
      <c r="BB155" s="107"/>
      <c r="BC155" s="107">
        <f t="shared" si="43"/>
        <v>0</v>
      </c>
      <c r="BD155" s="107"/>
      <c r="BE155" s="107">
        <f t="shared" si="57"/>
        <v>0</v>
      </c>
      <c r="BF155" s="107"/>
      <c r="BG155" s="107">
        <f t="shared" si="44"/>
        <v>0</v>
      </c>
      <c r="BH155" s="107"/>
      <c r="BI155" s="107">
        <f t="shared" si="45"/>
        <v>0</v>
      </c>
      <c r="BJ155" s="107"/>
      <c r="BK155" s="107">
        <f t="shared" si="58"/>
        <v>0</v>
      </c>
      <c r="BL155" s="107"/>
      <c r="BM155" s="107">
        <f t="shared" si="59"/>
        <v>0</v>
      </c>
      <c r="BN155" s="107"/>
      <c r="BO155" s="107">
        <f t="shared" si="46"/>
        <v>0</v>
      </c>
      <c r="BP155" s="107"/>
      <c r="BQ155" s="107">
        <f t="shared" si="60"/>
        <v>0</v>
      </c>
      <c r="BR155" s="107"/>
      <c r="BS155" s="107">
        <f t="shared" si="61"/>
        <v>0</v>
      </c>
      <c r="BT155" s="107"/>
      <c r="BU155" s="107">
        <f t="shared" si="47"/>
        <v>0</v>
      </c>
      <c r="BV155" s="107"/>
      <c r="BW155" s="107">
        <f t="shared" si="62"/>
        <v>0</v>
      </c>
      <c r="BX155" s="107"/>
      <c r="BY155" s="107">
        <f t="shared" si="64"/>
        <v>0</v>
      </c>
      <c r="BZ155" s="107"/>
      <c r="CA155" s="107">
        <f t="shared" si="48"/>
        <v>0</v>
      </c>
      <c r="CB155" s="2"/>
    </row>
    <row r="156" spans="1:80" x14ac:dyDescent="0.3">
      <c r="A156" s="2">
        <f t="shared" si="49"/>
        <v>11</v>
      </c>
      <c r="C156" s="105">
        <f t="shared" si="63"/>
        <v>49309</v>
      </c>
      <c r="E156" s="103" cm="1">
        <f t="array" ref="E156">IFERROR(IF(AND($C156&gt;='[1]Assumptions &amp; Sensitivities'!$C$8,'LP Waterfall'!$C156&lt;='[1]Assumptions &amp; Sensitivities'!$C$14),INDEX('[1]Preferred Waterfall'!$Q$28:$Q$160,MATCH('LP Waterfall'!$C156,'[1]Preferred Waterfall'!$C$28:$C$160,0),),0),0)</f>
        <v>0</v>
      </c>
      <c r="G156" s="103">
        <f>IF($E156&lt;=0,0,SUMIFS('[1]Monthly Proforma'!$E$145:$FF$145,'[1]Monthly Proforma'!$E$2:$FF$2,'LP Waterfall'!$C156))</f>
        <v>0</v>
      </c>
      <c r="I156" s="104">
        <f t="shared" si="50"/>
        <v>0</v>
      </c>
      <c r="J156" s="66"/>
      <c r="K156" s="66">
        <f t="shared" ref="K156:K192" si="65">Y156+AS156+AY156+BA156+BQ156+BW156</f>
        <v>0</v>
      </c>
      <c r="L156" s="66"/>
      <c r="M156" s="66">
        <f t="shared" ref="M156:M192" si="66">Y156+AS156+AY156+(BM156*$U$10)</f>
        <v>0</v>
      </c>
      <c r="N156" s="66"/>
      <c r="O156" s="66">
        <f t="shared" ref="O156:O192" si="67">AA156+AU156+BC156+BS156+BY156</f>
        <v>0</v>
      </c>
      <c r="P156" s="66"/>
      <c r="Q156" s="66">
        <f t="shared" si="51"/>
        <v>0</v>
      </c>
      <c r="R156" s="66"/>
      <c r="S156" s="66">
        <f t="shared" si="52"/>
        <v>0</v>
      </c>
      <c r="T156" s="66"/>
      <c r="U156" s="66">
        <f t="shared" ref="U156:U192" si="68">IF(K156&gt;0,K156,0)</f>
        <v>0</v>
      </c>
      <c r="V156" s="66"/>
      <c r="W156" s="66">
        <f t="shared" ref="W156:W192" si="69">IF(O156&gt;0,O156,0)</f>
        <v>0</v>
      </c>
      <c r="X156" s="66"/>
      <c r="Y156" s="66">
        <f t="shared" si="53"/>
        <v>0</v>
      </c>
      <c r="Z156" s="66"/>
      <c r="AA156" s="66">
        <f t="shared" si="54"/>
        <v>0</v>
      </c>
      <c r="AB156" s="66"/>
      <c r="AC156" s="66" cm="1">
        <f t="array" ref="AC156">IF(INDEX('[1]Preferred Waterfall'!$Y$28:$Y$160,MATCH('LP Waterfall'!$C156,'[1]Preferred Waterfall'!$C$28:$C$160,0),)&lt;0,INDEX('[1]Preferred Waterfall'!$Y$28:$Y$160,MATCH('LP Waterfall'!$C156,'[1]Preferred Waterfall'!$C$28:$C$160,0),),0)</f>
        <v>0</v>
      </c>
      <c r="AD156" s="66"/>
      <c r="AE156" s="66">
        <f t="shared" si="55"/>
        <v>-6374326.1455683261</v>
      </c>
      <c r="AF156" s="66"/>
      <c r="AG156" s="66">
        <f>IF($C156='[1]Assumptions &amp; Sensitivities'!$G$49,'[1]Operating Statement &amp; Refi'!$Z$16,0)</f>
        <v>0</v>
      </c>
      <c r="AH156" s="66"/>
      <c r="AI156" s="66">
        <f>IF($C156='[1]Assumptions &amp; Sensitivities'!$G$49,'[1]Operating Statement &amp; Refi'!$Z$17,0)</f>
        <v>0</v>
      </c>
      <c r="AJ156" s="66"/>
      <c r="AK156" s="66" cm="1">
        <f t="array" ref="AK156">-IF(INDEX('[1]Preferred Waterfall'!$AE$28:$AE$160,MATCH('LP Waterfall'!$C156,'[1]Preferred Waterfall'!$C$28:$C$160,0),)&lt;0,0,INDEX('[1]Preferred Waterfall'!$AE$28:$AE$160,MATCH('LP Waterfall'!$C156,'[1]Preferred Waterfall'!$C$28:$C$160,0),))</f>
        <v>0</v>
      </c>
      <c r="AL156" s="66"/>
      <c r="AM156" s="66">
        <f t="shared" si="56"/>
        <v>-6374326.1455683261</v>
      </c>
      <c r="AN156" s="66"/>
      <c r="AO156" s="66">
        <f>IF($C156='[1]Operating Statement &amp; Refi'!$U$12,SUM('LP Waterfall'!$AG156,'LP Waterfall'!$AI156,'LP Waterfall'!AK156,$G156),IF($C156&gt;'[1]Operating Statement &amp; Refi'!$U$12,$E156,0))</f>
        <v>0</v>
      </c>
      <c r="AP156" s="66"/>
      <c r="AQ156" s="66">
        <f>IF(AND($C156&gt;='[1]Assumptions &amp; Sensitivities'!$G$49,$C156&lt;='[1]Assumptions &amp; Sensitivities'!$C$14),AQ$26*(-SUM($AG$28:AK156)+$M$18)/-12,0)*-1</f>
        <v>0</v>
      </c>
      <c r="AR156" s="66"/>
      <c r="AS156" s="66">
        <f t="shared" ref="AS156:AS192" si="70">IF($G156&gt;0,$AQ156*AS$26,0)</f>
        <v>0</v>
      </c>
      <c r="AT156" s="66"/>
      <c r="AU156" s="66">
        <f t="shared" ref="AU156:AU192" si="71">IF($G156&gt;0,$AQ156*AU$26,0)</f>
        <v>0</v>
      </c>
      <c r="AV156" s="66"/>
      <c r="AW156" s="66">
        <f t="shared" ref="AW156:AW192" si="72">IF($C156&gt;=$Q$12,$AM156,SUM($AM156,$AS156,$AU156))</f>
        <v>-6374326.1455683261</v>
      </c>
      <c r="AX156" s="66"/>
      <c r="AY156" s="66">
        <f t="shared" ref="AY156:AY192" si="73">($G156-$AS156-$AU156)*AY$26</f>
        <v>0</v>
      </c>
      <c r="AZ156" s="66"/>
      <c r="BA156" s="66">
        <f t="shared" ref="BA156:BA192" si="74">($G156-$AS156-$AU156)*BA$26</f>
        <v>0</v>
      </c>
      <c r="BB156" s="66"/>
      <c r="BC156" s="66">
        <f t="shared" ref="BC156:BC192" si="75">($G156-$AS156-$AU156)*BC$26</f>
        <v>0</v>
      </c>
      <c r="BD156" s="66"/>
      <c r="BE156" s="66">
        <f t="shared" si="57"/>
        <v>0</v>
      </c>
      <c r="BF156" s="66"/>
      <c r="BG156" s="66">
        <f t="shared" ref="BG156:BG192" si="76">AU156+BC156</f>
        <v>0</v>
      </c>
      <c r="BH156" s="66"/>
      <c r="BI156" s="66">
        <f t="shared" ref="BI156:BI192" si="77">G156-AS156-AU156-AY156-BA156-BC156</f>
        <v>0</v>
      </c>
      <c r="BJ156" s="66"/>
      <c r="BK156" s="66">
        <f t="shared" si="58"/>
        <v>0</v>
      </c>
      <c r="BL156" s="66"/>
      <c r="BM156" s="66">
        <f t="shared" si="59"/>
        <v>0</v>
      </c>
      <c r="BN156" s="66"/>
      <c r="BO156" s="66">
        <f t="shared" ref="BO156:BO192" si="78">IF($C156=BO$26,$AO156-$AQ156-$AY156-$BA156-$BC156,0)</f>
        <v>0</v>
      </c>
      <c r="BP156" s="66"/>
      <c r="BQ156" s="66">
        <f t="shared" si="60"/>
        <v>0</v>
      </c>
      <c r="BR156" s="66"/>
      <c r="BS156" s="66">
        <f t="shared" si="61"/>
        <v>0</v>
      </c>
      <c r="BT156" s="66"/>
      <c r="BU156" s="66">
        <f t="shared" ref="BU156:BU192" si="79">IF($C156=BU$26,$AO156-$AQ156-$AY156-$BA156-$BC156,0)</f>
        <v>0</v>
      </c>
      <c r="BV156" s="66"/>
      <c r="BW156" s="66">
        <f t="shared" si="62"/>
        <v>0</v>
      </c>
      <c r="BX156" s="66"/>
      <c r="BY156" s="66">
        <f t="shared" si="64"/>
        <v>0</v>
      </c>
      <c r="BZ156" s="66"/>
      <c r="CA156" s="66">
        <f t="shared" ref="CA156:CA192" si="80">E156-Y156-AA156-AS156-AU156-AY156-BA156-BC156-BQ156-BS156-BW156-BY156</f>
        <v>0</v>
      </c>
      <c r="CB156" s="2"/>
    </row>
    <row r="157" spans="1:80" x14ac:dyDescent="0.3">
      <c r="A157" s="2">
        <f>+ROUNDUP(YEARFRAC($C$28,C157),0)</f>
        <v>11</v>
      </c>
      <c r="C157" s="105">
        <f t="shared" si="63"/>
        <v>49340</v>
      </c>
      <c r="E157" s="103" cm="1">
        <f t="array" ref="E157">IFERROR(IF(AND($C157&gt;='[1]Assumptions &amp; Sensitivities'!$C$8,'LP Waterfall'!$C157&lt;='[1]Assumptions &amp; Sensitivities'!$C$14),INDEX('[1]Preferred Waterfall'!$Q$28:$Q$160,MATCH('LP Waterfall'!$C157,'[1]Preferred Waterfall'!$C$28:$C$160,0),),0),0)</f>
        <v>0</v>
      </c>
      <c r="G157" s="103">
        <f>IF($E157&lt;=0,0,SUMIFS('[1]Monthly Proforma'!$E$145:$FF$145,'[1]Monthly Proforma'!$E$2:$FF$2,'LP Waterfall'!$C157))</f>
        <v>0</v>
      </c>
      <c r="I157" s="106">
        <f t="shared" ref="I157:I160" si="81">E157</f>
        <v>0</v>
      </c>
      <c r="J157" s="107"/>
      <c r="K157" s="107">
        <f t="shared" si="65"/>
        <v>0</v>
      </c>
      <c r="L157" s="107"/>
      <c r="M157" s="107">
        <f t="shared" si="66"/>
        <v>0</v>
      </c>
      <c r="N157" s="107"/>
      <c r="O157" s="107">
        <f t="shared" si="67"/>
        <v>0</v>
      </c>
      <c r="P157" s="107"/>
      <c r="Q157" s="107">
        <f t="shared" ref="Q157:Q160" si="82">SUM($O157,$M157)*($M$8/$M$10)</f>
        <v>0</v>
      </c>
      <c r="R157" s="107"/>
      <c r="S157" s="107">
        <f t="shared" ref="S157:S192" si="83">E157-K157-O157</f>
        <v>0</v>
      </c>
      <c r="T157" s="107"/>
      <c r="U157" s="107">
        <f t="shared" si="68"/>
        <v>0</v>
      </c>
      <c r="V157" s="107"/>
      <c r="W157" s="107">
        <f t="shared" si="69"/>
        <v>0</v>
      </c>
      <c r="X157" s="107"/>
      <c r="Y157" s="107">
        <f t="shared" ref="Y157:Y160" si="84">IF($E157&lt;0,$E157*$E$15,0)</f>
        <v>0</v>
      </c>
      <c r="Z157" s="107"/>
      <c r="AA157" s="107">
        <f t="shared" ref="AA157:AA160" si="85">IF($E157&lt;0,$E157*$E$16,0)</f>
        <v>0</v>
      </c>
      <c r="AB157" s="107"/>
      <c r="AC157" s="107" cm="1">
        <f t="array" ref="AC157">IF(INDEX('[1]Preferred Waterfall'!$Y$28:$Y$160,MATCH('LP Waterfall'!$C157,'[1]Preferred Waterfall'!$C$28:$C$160,0),)&lt;0,INDEX('[1]Preferred Waterfall'!$Y$28:$Y$160,MATCH('LP Waterfall'!$C157,'[1]Preferred Waterfall'!$C$28:$C$160,0),),0)</f>
        <v>0</v>
      </c>
      <c r="AD157" s="107"/>
      <c r="AE157" s="107">
        <f t="shared" ref="AE157:AE192" si="86">SUM(Y157,AA157,AC157,AW156)</f>
        <v>-6374326.1455683261</v>
      </c>
      <c r="AF157" s="107"/>
      <c r="AG157" s="107">
        <f>IF($C157='[1]Assumptions &amp; Sensitivities'!$G$49,'[1]Operating Statement &amp; Refi'!$Z$16,0)</f>
        <v>0</v>
      </c>
      <c r="AH157" s="107"/>
      <c r="AI157" s="107">
        <f>IF($C157='[1]Assumptions &amp; Sensitivities'!$G$49,'[1]Operating Statement &amp; Refi'!$Z$17,0)</f>
        <v>0</v>
      </c>
      <c r="AJ157" s="107"/>
      <c r="AK157" s="107" cm="1">
        <f t="array" ref="AK157">-IF(INDEX('[1]Preferred Waterfall'!$AE$28:$AE$160,MATCH('LP Waterfall'!$C157,'[1]Preferred Waterfall'!$C$28:$C$160,0),)&lt;0,0,INDEX('[1]Preferred Waterfall'!$AE$28:$AE$160,MATCH('LP Waterfall'!$C157,'[1]Preferred Waterfall'!$C$28:$C$160,0),))</f>
        <v>0</v>
      </c>
      <c r="AL157" s="107"/>
      <c r="AM157" s="107">
        <f t="shared" ref="AM157:AM160" si="87">SUM($AE157,$AG157,$AI157)</f>
        <v>-6374326.1455683261</v>
      </c>
      <c r="AN157" s="107"/>
      <c r="AO157" s="107">
        <f>IF($C157='[1]Operating Statement &amp; Refi'!$U$12,SUM('LP Waterfall'!$AG157,'LP Waterfall'!$AI157,'LP Waterfall'!AK157,$G157),IF($C157&gt;'[1]Operating Statement &amp; Refi'!$U$12,$E157,0))</f>
        <v>0</v>
      </c>
      <c r="AP157" s="107"/>
      <c r="AQ157" s="107">
        <f>IF(AND($C157&gt;='[1]Assumptions &amp; Sensitivities'!$G$49,$C157&lt;='[1]Assumptions &amp; Sensitivities'!$C$14),AQ$26*(-SUM($AG$28:AK157)+$M$18)/-12,0)*-1</f>
        <v>0</v>
      </c>
      <c r="AR157" s="107"/>
      <c r="AS157" s="107">
        <f t="shared" si="70"/>
        <v>0</v>
      </c>
      <c r="AT157" s="107"/>
      <c r="AU157" s="107">
        <f t="shared" si="71"/>
        <v>0</v>
      </c>
      <c r="AV157" s="107"/>
      <c r="AW157" s="107">
        <f t="shared" si="72"/>
        <v>-6374326.1455683261</v>
      </c>
      <c r="AX157" s="107"/>
      <c r="AY157" s="107">
        <f t="shared" si="73"/>
        <v>0</v>
      </c>
      <c r="AZ157" s="107"/>
      <c r="BA157" s="107">
        <f t="shared" si="74"/>
        <v>0</v>
      </c>
      <c r="BB157" s="107"/>
      <c r="BC157" s="107">
        <f t="shared" si="75"/>
        <v>0</v>
      </c>
      <c r="BD157" s="107"/>
      <c r="BE157" s="107">
        <f t="shared" ref="BE157:BE160" si="88">AS157+AY157+BA157</f>
        <v>0</v>
      </c>
      <c r="BF157" s="107"/>
      <c r="BG157" s="107">
        <f t="shared" si="76"/>
        <v>0</v>
      </c>
      <c r="BH157" s="107"/>
      <c r="BI157" s="107">
        <f t="shared" si="77"/>
        <v>0</v>
      </c>
      <c r="BJ157" s="107"/>
      <c r="BK157" s="107">
        <f t="shared" ref="BK157:BK160" si="89">SUM(BE157,BG157)</f>
        <v>0</v>
      </c>
      <c r="BL157" s="107"/>
      <c r="BM157" s="107">
        <f t="shared" ref="BM157:BM160" si="90">AO157-BE157-BG157</f>
        <v>0</v>
      </c>
      <c r="BN157" s="107"/>
      <c r="BO157" s="107">
        <f t="shared" si="78"/>
        <v>0</v>
      </c>
      <c r="BP157" s="107"/>
      <c r="BQ157" s="107">
        <f t="shared" ref="BQ157:BQ160" si="91">BO157*($U$12+$U$10)</f>
        <v>0</v>
      </c>
      <c r="BR157" s="107"/>
      <c r="BS157" s="107">
        <f t="shared" ref="BS157:BS160" si="92">BO157*(1-$U$12-$U$10)</f>
        <v>0</v>
      </c>
      <c r="BT157" s="107"/>
      <c r="BU157" s="107">
        <f t="shared" si="79"/>
        <v>0</v>
      </c>
      <c r="BV157" s="107"/>
      <c r="BW157" s="107">
        <f t="shared" ref="BW157:BW160" si="93">BU157*($U$13+$U$10)</f>
        <v>0</v>
      </c>
      <c r="BX157" s="107"/>
      <c r="BY157" s="107">
        <f t="shared" si="64"/>
        <v>0</v>
      </c>
      <c r="BZ157" s="107"/>
      <c r="CA157" s="107">
        <f t="shared" si="80"/>
        <v>0</v>
      </c>
      <c r="CB157" s="2"/>
    </row>
    <row r="158" spans="1:80" x14ac:dyDescent="0.3">
      <c r="A158" s="2">
        <f>+ROUNDUP(YEARFRAC($C$28,C158),0)</f>
        <v>11</v>
      </c>
      <c r="C158" s="105">
        <f>EOMONTH(C157,1)</f>
        <v>49368</v>
      </c>
      <c r="E158" s="103" cm="1">
        <f t="array" ref="E158">IFERROR(IF(AND($C158&gt;='[1]Assumptions &amp; Sensitivities'!$C$8,'LP Waterfall'!$C158&lt;='[1]Assumptions &amp; Sensitivities'!$C$14),INDEX('[1]Preferred Waterfall'!$Q$28:$Q$160,MATCH('LP Waterfall'!$C158,'[1]Preferred Waterfall'!$C$28:$C$160,0),),0),0)</f>
        <v>0</v>
      </c>
      <c r="G158" s="103">
        <f>IF($E158&lt;=0,0,SUMIFS('[1]Monthly Proforma'!$E$145:$FF$145,'[1]Monthly Proforma'!$E$2:$FF$2,'LP Waterfall'!$C158))</f>
        <v>0</v>
      </c>
      <c r="I158" s="104">
        <f t="shared" si="81"/>
        <v>0</v>
      </c>
      <c r="J158" s="66"/>
      <c r="K158" s="66">
        <f t="shared" si="65"/>
        <v>0</v>
      </c>
      <c r="L158" s="66"/>
      <c r="M158" s="66">
        <f t="shared" si="66"/>
        <v>0</v>
      </c>
      <c r="N158" s="66"/>
      <c r="O158" s="66">
        <f t="shared" si="67"/>
        <v>0</v>
      </c>
      <c r="P158" s="66"/>
      <c r="Q158" s="66">
        <f t="shared" si="82"/>
        <v>0</v>
      </c>
      <c r="R158" s="66"/>
      <c r="S158" s="66">
        <f t="shared" si="83"/>
        <v>0</v>
      </c>
      <c r="T158" s="66"/>
      <c r="U158" s="66">
        <f t="shared" si="68"/>
        <v>0</v>
      </c>
      <c r="V158" s="66"/>
      <c r="W158" s="66">
        <f t="shared" si="69"/>
        <v>0</v>
      </c>
      <c r="X158" s="66"/>
      <c r="Y158" s="66">
        <f t="shared" si="84"/>
        <v>0</v>
      </c>
      <c r="Z158" s="66"/>
      <c r="AA158" s="66">
        <f t="shared" si="85"/>
        <v>0</v>
      </c>
      <c r="AB158" s="66"/>
      <c r="AC158" s="66" cm="1">
        <f t="array" ref="AC158">IF(INDEX('[1]Preferred Waterfall'!$Y$28:$Y$160,MATCH('LP Waterfall'!$C158,'[1]Preferred Waterfall'!$C$28:$C$160,0),)&lt;0,INDEX('[1]Preferred Waterfall'!$Y$28:$Y$160,MATCH('LP Waterfall'!$C158,'[1]Preferred Waterfall'!$C$28:$C$160,0),),0)</f>
        <v>0</v>
      </c>
      <c r="AD158" s="66"/>
      <c r="AE158" s="66">
        <f t="shared" si="86"/>
        <v>-6374326.1455683261</v>
      </c>
      <c r="AF158" s="66"/>
      <c r="AG158" s="66">
        <f>IF($C158='[1]Assumptions &amp; Sensitivities'!$G$49,'[1]Operating Statement &amp; Refi'!$Z$16,0)</f>
        <v>0</v>
      </c>
      <c r="AH158" s="66"/>
      <c r="AI158" s="66">
        <f>IF($C158='[1]Assumptions &amp; Sensitivities'!$G$49,'[1]Operating Statement &amp; Refi'!$Z$17,0)</f>
        <v>0</v>
      </c>
      <c r="AJ158" s="66"/>
      <c r="AK158" s="66" cm="1">
        <f t="array" ref="AK158">-IF(INDEX('[1]Preferred Waterfall'!$AE$28:$AE$160,MATCH('LP Waterfall'!$C158,'[1]Preferred Waterfall'!$C$28:$C$160,0),)&lt;0,0,INDEX('[1]Preferred Waterfall'!$AE$28:$AE$160,MATCH('LP Waterfall'!$C158,'[1]Preferred Waterfall'!$C$28:$C$160,0),))</f>
        <v>0</v>
      </c>
      <c r="AL158" s="66"/>
      <c r="AM158" s="66">
        <f t="shared" si="87"/>
        <v>-6374326.1455683261</v>
      </c>
      <c r="AN158" s="66"/>
      <c r="AO158" s="66">
        <f>IF($C158='[1]Operating Statement &amp; Refi'!$U$12,SUM('LP Waterfall'!$AG158,'LP Waterfall'!$AI158,'LP Waterfall'!AK158,$G158),IF($C158&gt;'[1]Operating Statement &amp; Refi'!$U$12,$E158,0))</f>
        <v>0</v>
      </c>
      <c r="AP158" s="66"/>
      <c r="AQ158" s="66">
        <f>IF(AND($C158&gt;='[1]Assumptions &amp; Sensitivities'!$G$49,$C158&lt;='[1]Assumptions &amp; Sensitivities'!$C$14),AQ$26*(-SUM($AG$28:AK158)+$M$18)/-12,0)*-1</f>
        <v>0</v>
      </c>
      <c r="AR158" s="66"/>
      <c r="AS158" s="66">
        <f t="shared" si="70"/>
        <v>0</v>
      </c>
      <c r="AT158" s="66"/>
      <c r="AU158" s="66">
        <f t="shared" si="71"/>
        <v>0</v>
      </c>
      <c r="AV158" s="66"/>
      <c r="AW158" s="66">
        <f t="shared" si="72"/>
        <v>-6374326.1455683261</v>
      </c>
      <c r="AX158" s="66"/>
      <c r="AY158" s="66">
        <f t="shared" si="73"/>
        <v>0</v>
      </c>
      <c r="AZ158" s="66"/>
      <c r="BA158" s="66">
        <f t="shared" si="74"/>
        <v>0</v>
      </c>
      <c r="BB158" s="66"/>
      <c r="BC158" s="66">
        <f t="shared" si="75"/>
        <v>0</v>
      </c>
      <c r="BD158" s="66"/>
      <c r="BE158" s="66">
        <f t="shared" si="88"/>
        <v>0</v>
      </c>
      <c r="BF158" s="66"/>
      <c r="BG158" s="66">
        <f t="shared" si="76"/>
        <v>0</v>
      </c>
      <c r="BH158" s="66"/>
      <c r="BI158" s="66">
        <f t="shared" si="77"/>
        <v>0</v>
      </c>
      <c r="BJ158" s="66"/>
      <c r="BK158" s="66">
        <f t="shared" si="89"/>
        <v>0</v>
      </c>
      <c r="BL158" s="66"/>
      <c r="BM158" s="66">
        <f t="shared" si="90"/>
        <v>0</v>
      </c>
      <c r="BN158" s="66"/>
      <c r="BO158" s="66">
        <f t="shared" si="78"/>
        <v>0</v>
      </c>
      <c r="BP158" s="66"/>
      <c r="BQ158" s="66">
        <f t="shared" si="91"/>
        <v>0</v>
      </c>
      <c r="BR158" s="66"/>
      <c r="BS158" s="66">
        <f t="shared" si="92"/>
        <v>0</v>
      </c>
      <c r="BT158" s="66"/>
      <c r="BU158" s="66">
        <f t="shared" si="79"/>
        <v>0</v>
      </c>
      <c r="BV158" s="66"/>
      <c r="BW158" s="66">
        <f t="shared" si="93"/>
        <v>0</v>
      </c>
      <c r="BX158" s="66"/>
      <c r="BY158" s="66">
        <f t="shared" si="64"/>
        <v>0</v>
      </c>
      <c r="BZ158" s="66"/>
      <c r="CA158" s="66">
        <f t="shared" si="80"/>
        <v>0</v>
      </c>
      <c r="CB158" s="2"/>
    </row>
    <row r="159" spans="1:80" x14ac:dyDescent="0.3">
      <c r="A159" s="2">
        <f>+ROUNDUP(YEARFRAC($C$28,C159),0)</f>
        <v>11</v>
      </c>
      <c r="C159" s="105">
        <f>EOMONTH(C158,1)</f>
        <v>49399</v>
      </c>
      <c r="E159" s="103" cm="1">
        <f t="array" ref="E159">IFERROR(IF(AND($C159&gt;='[1]Assumptions &amp; Sensitivities'!$C$8,'LP Waterfall'!$C159&lt;='[1]Assumptions &amp; Sensitivities'!$C$14),INDEX('[1]Preferred Waterfall'!$Q$28:$Q$160,MATCH('LP Waterfall'!$C159,'[1]Preferred Waterfall'!$C$28:$C$160,0),),0),0)</f>
        <v>0</v>
      </c>
      <c r="G159" s="103">
        <f>IF($E159&lt;=0,0,SUMIFS('[1]Monthly Proforma'!$E$145:$FF$145,'[1]Monthly Proforma'!$E$2:$FF$2,'LP Waterfall'!$C159))</f>
        <v>0</v>
      </c>
      <c r="I159" s="106">
        <f t="shared" si="81"/>
        <v>0</v>
      </c>
      <c r="J159" s="107"/>
      <c r="K159" s="107">
        <f t="shared" si="65"/>
        <v>0</v>
      </c>
      <c r="L159" s="107"/>
      <c r="M159" s="107">
        <f t="shared" si="66"/>
        <v>0</v>
      </c>
      <c r="N159" s="107"/>
      <c r="O159" s="107">
        <f t="shared" si="67"/>
        <v>0</v>
      </c>
      <c r="P159" s="107"/>
      <c r="Q159" s="107">
        <f t="shared" si="82"/>
        <v>0</v>
      </c>
      <c r="R159" s="107"/>
      <c r="S159" s="107">
        <f t="shared" si="83"/>
        <v>0</v>
      </c>
      <c r="T159" s="107"/>
      <c r="U159" s="107">
        <f t="shared" si="68"/>
        <v>0</v>
      </c>
      <c r="V159" s="107"/>
      <c r="W159" s="107">
        <f t="shared" si="69"/>
        <v>0</v>
      </c>
      <c r="X159" s="107"/>
      <c r="Y159" s="107">
        <f t="shared" si="84"/>
        <v>0</v>
      </c>
      <c r="Z159" s="107"/>
      <c r="AA159" s="107">
        <f t="shared" si="85"/>
        <v>0</v>
      </c>
      <c r="AB159" s="107"/>
      <c r="AC159" s="107" cm="1">
        <f t="array" ref="AC159">IF(INDEX('[1]Preferred Waterfall'!$Y$28:$Y$160,MATCH('LP Waterfall'!$C159,'[1]Preferred Waterfall'!$C$28:$C$160,0),)&lt;0,INDEX('[1]Preferred Waterfall'!$Y$28:$Y$160,MATCH('LP Waterfall'!$C159,'[1]Preferred Waterfall'!$C$28:$C$160,0),),0)</f>
        <v>0</v>
      </c>
      <c r="AD159" s="107"/>
      <c r="AE159" s="107">
        <f t="shared" si="86"/>
        <v>-6374326.1455683261</v>
      </c>
      <c r="AF159" s="107"/>
      <c r="AG159" s="107">
        <f>IF($C159='[1]Assumptions &amp; Sensitivities'!$G$49,'[1]Operating Statement &amp; Refi'!$Z$16,0)</f>
        <v>0</v>
      </c>
      <c r="AH159" s="107"/>
      <c r="AI159" s="107">
        <f>IF($C159='[1]Assumptions &amp; Sensitivities'!$G$49,'[1]Operating Statement &amp; Refi'!$Z$17,0)</f>
        <v>0</v>
      </c>
      <c r="AJ159" s="107"/>
      <c r="AK159" s="107" cm="1">
        <f t="array" ref="AK159">-IF(INDEX('[1]Preferred Waterfall'!$AE$28:$AE$160,MATCH('LP Waterfall'!$C159,'[1]Preferred Waterfall'!$C$28:$C$160,0),)&lt;0,0,INDEX('[1]Preferred Waterfall'!$AE$28:$AE$160,MATCH('LP Waterfall'!$C159,'[1]Preferred Waterfall'!$C$28:$C$160,0),))</f>
        <v>0</v>
      </c>
      <c r="AL159" s="107"/>
      <c r="AM159" s="107">
        <f t="shared" si="87"/>
        <v>-6374326.1455683261</v>
      </c>
      <c r="AN159" s="107"/>
      <c r="AO159" s="107">
        <f>IF($C159='[1]Operating Statement &amp; Refi'!$U$12,SUM('LP Waterfall'!$AG159,'LP Waterfall'!$AI159,'LP Waterfall'!AK159,$G159),IF($C159&gt;'[1]Operating Statement &amp; Refi'!$U$12,$E159,0))</f>
        <v>0</v>
      </c>
      <c r="AP159" s="107"/>
      <c r="AQ159" s="107">
        <f>IF(AND($C159&gt;='[1]Assumptions &amp; Sensitivities'!$G$49,$C159&lt;='[1]Assumptions &amp; Sensitivities'!$C$14),AQ$26*(-SUM($AG$28:AK159)+$M$18)/-12,0)*-1</f>
        <v>0</v>
      </c>
      <c r="AR159" s="107"/>
      <c r="AS159" s="107">
        <f t="shared" si="70"/>
        <v>0</v>
      </c>
      <c r="AT159" s="107"/>
      <c r="AU159" s="107">
        <f t="shared" si="71"/>
        <v>0</v>
      </c>
      <c r="AV159" s="107"/>
      <c r="AW159" s="107">
        <f t="shared" si="72"/>
        <v>-6374326.1455683261</v>
      </c>
      <c r="AX159" s="107"/>
      <c r="AY159" s="107">
        <f t="shared" si="73"/>
        <v>0</v>
      </c>
      <c r="AZ159" s="107"/>
      <c r="BA159" s="107">
        <f t="shared" si="74"/>
        <v>0</v>
      </c>
      <c r="BB159" s="107"/>
      <c r="BC159" s="107">
        <f t="shared" si="75"/>
        <v>0</v>
      </c>
      <c r="BD159" s="107"/>
      <c r="BE159" s="107">
        <f t="shared" si="88"/>
        <v>0</v>
      </c>
      <c r="BF159" s="107"/>
      <c r="BG159" s="107">
        <f t="shared" si="76"/>
        <v>0</v>
      </c>
      <c r="BH159" s="107"/>
      <c r="BI159" s="107">
        <f t="shared" si="77"/>
        <v>0</v>
      </c>
      <c r="BJ159" s="107"/>
      <c r="BK159" s="107">
        <f t="shared" si="89"/>
        <v>0</v>
      </c>
      <c r="BL159" s="107"/>
      <c r="BM159" s="107">
        <f t="shared" si="90"/>
        <v>0</v>
      </c>
      <c r="BN159" s="107"/>
      <c r="BO159" s="107">
        <f t="shared" si="78"/>
        <v>0</v>
      </c>
      <c r="BP159" s="107"/>
      <c r="BQ159" s="107">
        <f t="shared" si="91"/>
        <v>0</v>
      </c>
      <c r="BR159" s="107"/>
      <c r="BS159" s="107">
        <f t="shared" si="92"/>
        <v>0</v>
      </c>
      <c r="BT159" s="107"/>
      <c r="BU159" s="107">
        <f t="shared" si="79"/>
        <v>0</v>
      </c>
      <c r="BV159" s="107"/>
      <c r="BW159" s="107">
        <f t="shared" si="93"/>
        <v>0</v>
      </c>
      <c r="BX159" s="107"/>
      <c r="BY159" s="107">
        <f t="shared" si="64"/>
        <v>0</v>
      </c>
      <c r="BZ159" s="107"/>
      <c r="CA159" s="107">
        <f t="shared" si="80"/>
        <v>0</v>
      </c>
      <c r="CB159" s="2"/>
    </row>
    <row r="160" spans="1:80" x14ac:dyDescent="0.3">
      <c r="A160" s="2">
        <f>+ROUNDUP(YEARFRAC($C$28,C160),0)</f>
        <v>11</v>
      </c>
      <c r="C160" s="105">
        <f>EOMONTH(C159,1)</f>
        <v>49429</v>
      </c>
      <c r="E160" s="103" cm="1">
        <f t="array" ref="E160">IFERROR(IF(AND($C160&gt;='[1]Assumptions &amp; Sensitivities'!$C$8,'LP Waterfall'!$C160&lt;='[1]Assumptions &amp; Sensitivities'!$C$14),INDEX('[1]Preferred Waterfall'!$Q$28:$Q$160,MATCH('LP Waterfall'!$C160,'[1]Preferred Waterfall'!$C$28:$C$160,0),),0),0)</f>
        <v>0</v>
      </c>
      <c r="G160" s="103">
        <f>IF($E160&lt;=0,0,SUMIFS('[1]Monthly Proforma'!$E$145:$FF$145,'[1]Monthly Proforma'!$E$2:$FF$2,'LP Waterfall'!$C160))</f>
        <v>0</v>
      </c>
      <c r="I160" s="104">
        <f t="shared" si="81"/>
        <v>0</v>
      </c>
      <c r="J160" s="66"/>
      <c r="K160" s="66">
        <f t="shared" si="65"/>
        <v>0</v>
      </c>
      <c r="L160" s="66"/>
      <c r="M160" s="66">
        <f t="shared" si="66"/>
        <v>0</v>
      </c>
      <c r="N160" s="66"/>
      <c r="O160" s="66">
        <f t="shared" si="67"/>
        <v>0</v>
      </c>
      <c r="P160" s="66"/>
      <c r="Q160" s="66">
        <f t="shared" si="82"/>
        <v>0</v>
      </c>
      <c r="R160" s="66"/>
      <c r="S160" s="66">
        <f t="shared" si="83"/>
        <v>0</v>
      </c>
      <c r="T160" s="66"/>
      <c r="U160" s="66">
        <f t="shared" si="68"/>
        <v>0</v>
      </c>
      <c r="V160" s="66"/>
      <c r="W160" s="66">
        <f t="shared" si="69"/>
        <v>0</v>
      </c>
      <c r="X160" s="66"/>
      <c r="Y160" s="66">
        <f t="shared" si="84"/>
        <v>0</v>
      </c>
      <c r="Z160" s="66"/>
      <c r="AA160" s="66">
        <f t="shared" si="85"/>
        <v>0</v>
      </c>
      <c r="AB160" s="66"/>
      <c r="AC160" s="66" cm="1">
        <f t="array" ref="AC160">IF(INDEX('[1]Preferred Waterfall'!$Y$28:$Y$160,MATCH('LP Waterfall'!$C160,'[1]Preferred Waterfall'!$C$28:$C$160,0),)&lt;0,INDEX('[1]Preferred Waterfall'!$Y$28:$Y$160,MATCH('LP Waterfall'!$C160,'[1]Preferred Waterfall'!$C$28:$C$160,0),),0)</f>
        <v>0</v>
      </c>
      <c r="AD160" s="66"/>
      <c r="AE160" s="66">
        <f t="shared" si="86"/>
        <v>-6374326.1455683261</v>
      </c>
      <c r="AF160" s="66"/>
      <c r="AG160" s="66">
        <f>IF($C160='[1]Assumptions &amp; Sensitivities'!$G$49,'[1]Operating Statement &amp; Refi'!$Z$16,0)</f>
        <v>0</v>
      </c>
      <c r="AH160" s="66"/>
      <c r="AI160" s="66">
        <f>IF($C160='[1]Assumptions &amp; Sensitivities'!$G$49,'[1]Operating Statement &amp; Refi'!$Z$17,0)</f>
        <v>0</v>
      </c>
      <c r="AJ160" s="66"/>
      <c r="AK160" s="66" cm="1">
        <f t="array" ref="AK160">-IF(INDEX('[1]Preferred Waterfall'!$AE$28:$AE$160,MATCH('LP Waterfall'!$C160,'[1]Preferred Waterfall'!$C$28:$C$160,0),)&lt;0,0,INDEX('[1]Preferred Waterfall'!$AE$28:$AE$160,MATCH('LP Waterfall'!$C160,'[1]Preferred Waterfall'!$C$28:$C$160,0),))</f>
        <v>0</v>
      </c>
      <c r="AL160" s="66"/>
      <c r="AM160" s="66">
        <f t="shared" si="87"/>
        <v>-6374326.1455683261</v>
      </c>
      <c r="AN160" s="66"/>
      <c r="AO160" s="66">
        <f>IF($C160='[1]Operating Statement &amp; Refi'!$U$12,SUM('LP Waterfall'!$AG160,'LP Waterfall'!$AI160,'LP Waterfall'!AK160,$G160),IF($C160&gt;'[1]Operating Statement &amp; Refi'!$U$12,$E160,0))</f>
        <v>0</v>
      </c>
      <c r="AP160" s="66"/>
      <c r="AQ160" s="66">
        <f>IF(AND($C160&gt;='[1]Assumptions &amp; Sensitivities'!$G$49,$C160&lt;='[1]Assumptions &amp; Sensitivities'!$C$14),AQ$26*(-SUM($AG$28:AK160)+$M$18)/-12,0)*-1</f>
        <v>0</v>
      </c>
      <c r="AR160" s="66"/>
      <c r="AS160" s="66">
        <f t="shared" si="70"/>
        <v>0</v>
      </c>
      <c r="AT160" s="66"/>
      <c r="AU160" s="66">
        <f t="shared" si="71"/>
        <v>0</v>
      </c>
      <c r="AV160" s="66"/>
      <c r="AW160" s="66">
        <f t="shared" si="72"/>
        <v>-6374326.1455683261</v>
      </c>
      <c r="AX160" s="66"/>
      <c r="AY160" s="66">
        <f t="shared" si="73"/>
        <v>0</v>
      </c>
      <c r="AZ160" s="66"/>
      <c r="BA160" s="66">
        <f t="shared" si="74"/>
        <v>0</v>
      </c>
      <c r="BB160" s="66"/>
      <c r="BC160" s="66">
        <f t="shared" si="75"/>
        <v>0</v>
      </c>
      <c r="BD160" s="66"/>
      <c r="BE160" s="66">
        <f t="shared" si="88"/>
        <v>0</v>
      </c>
      <c r="BF160" s="66"/>
      <c r="BG160" s="66">
        <f t="shared" si="76"/>
        <v>0</v>
      </c>
      <c r="BH160" s="66"/>
      <c r="BI160" s="66">
        <f t="shared" si="77"/>
        <v>0</v>
      </c>
      <c r="BJ160" s="66"/>
      <c r="BK160" s="66">
        <f t="shared" si="89"/>
        <v>0</v>
      </c>
      <c r="BL160" s="66"/>
      <c r="BM160" s="66">
        <f t="shared" si="90"/>
        <v>0</v>
      </c>
      <c r="BN160" s="66"/>
      <c r="BO160" s="66">
        <f t="shared" si="78"/>
        <v>0</v>
      </c>
      <c r="BP160" s="66"/>
      <c r="BQ160" s="66">
        <f t="shared" si="91"/>
        <v>0</v>
      </c>
      <c r="BR160" s="66"/>
      <c r="BS160" s="66">
        <f t="shared" si="92"/>
        <v>0</v>
      </c>
      <c r="BT160" s="66"/>
      <c r="BU160" s="66">
        <f t="shared" si="79"/>
        <v>0</v>
      </c>
      <c r="BV160" s="66"/>
      <c r="BW160" s="66">
        <f t="shared" si="93"/>
        <v>0</v>
      </c>
      <c r="BX160" s="66"/>
      <c r="BY160" s="66">
        <f t="shared" si="64"/>
        <v>0</v>
      </c>
      <c r="BZ160" s="66"/>
      <c r="CA160" s="66">
        <f t="shared" si="80"/>
        <v>0</v>
      </c>
      <c r="CB160" s="2"/>
    </row>
    <row r="161" spans="3:7" x14ac:dyDescent="0.3">
      <c r="C161" s="109"/>
      <c r="E161" s="109"/>
      <c r="G161" s="1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Preferred Waterfall</vt:lpstr>
      <vt:lpstr>LP Waterfall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Berk</dc:creator>
  <cp:lastModifiedBy>Justin Berk</cp:lastModifiedBy>
  <dcterms:created xsi:type="dcterms:W3CDTF">2024-08-28T13:41:43Z</dcterms:created>
  <dcterms:modified xsi:type="dcterms:W3CDTF">2024-08-28T13:45:55Z</dcterms:modified>
</cp:coreProperties>
</file>